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comments/comment7.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Items" sheetId="2" state="visible" r:id="rId2"/>
    <sheet name="Movements" sheetId="3" state="visible" r:id="rId3"/>
    <sheet name="Stock on hand" sheetId="4" state="visible" r:id="rId4"/>
    <sheet name="Reorder" sheetId="5" state="visible" r:id="rId5"/>
    <sheet name="Purchase orders" sheetId="6" state="visible" r:id="rId6"/>
    <sheet name="Stock count" sheetId="7" state="visible" r:id="rId7"/>
    <sheet name="Lists" sheetId="8" state="visible" r:id="rId8"/>
    <sheet name="Suppliers" sheetId="9" state="visible" r:id="rId9"/>
  </sheets>
  <definedNames>
    <definedName name="_xlnm._FilterDatabase" localSheetId="1" hidden="1">'Items'!$A$1:$O$501</definedName>
    <definedName name="_xlnm._FilterDatabase" localSheetId="2" hidden="1">'Movements'!$A$1:$K$5001</definedName>
    <definedName name="_xlnm._FilterDatabase" localSheetId="5" hidden="1">'Purchase orders'!$A$1:$L$1001</definedName>
    <definedName name="_xlnm.Print_Titles" localSheetId="6">'Stock count'!$3:$3</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Arial"/>
      <b val="1"/>
      <color rgb="001F2933"/>
      <sz val="10"/>
    </font>
    <font>
      <name val="Arial"/>
      <color rgb="001F2933"/>
      <sz val="10"/>
    </font>
    <font>
      <name val="Arial"/>
      <b val="1"/>
      <color rgb="00374151"/>
      <sz val="10"/>
    </font>
    <font>
      <name val="Arial"/>
      <color rgb="004B5563"/>
      <sz val="10"/>
    </font>
    <font>
      <name val="Arial"/>
      <b val="1"/>
      <color rgb="001F2933"/>
      <sz val="12"/>
    </font>
    <font>
      <name val="Arial"/>
      <b val="1"/>
      <color rgb="001F2933"/>
      <sz val="11"/>
    </font>
    <font>
      <name val="Arial"/>
      <b val="1"/>
      <color rgb="001F2933"/>
      <sz val="20"/>
    </font>
    <font>
      <name val="Arial"/>
      <color rgb="00616E7C"/>
      <sz val="10"/>
    </font>
    <font>
      <name val="Arial"/>
      <b val="1"/>
      <color rgb="0023478F"/>
      <sz val="10"/>
      <u val="single"/>
    </font>
    <font>
      <name val="Arial"/>
      <color rgb="007B8794"/>
      <sz val="9"/>
    </font>
  </fonts>
  <fills count="5">
    <fill>
      <patternFill/>
    </fill>
    <fill>
      <patternFill patternType="gray125"/>
    </fill>
    <fill>
      <patternFill patternType="solid">
        <fgColor rgb="00DCE8F8"/>
      </patternFill>
    </fill>
    <fill>
      <patternFill patternType="solid">
        <fgColor rgb="00FFFBEA"/>
      </patternFill>
    </fill>
    <fill>
      <patternFill patternType="solid">
        <fgColor rgb="00E5E7EB"/>
      </patternFill>
    </fill>
  </fills>
  <borders count="2">
    <border>
      <left/>
      <right/>
      <top/>
      <bottom/>
      <diagonal/>
    </border>
    <border>
      <bottom style="medium">
        <color rgb="009AA5B1"/>
      </bottom>
    </border>
  </borders>
  <cellStyleXfs count="1">
    <xf numFmtId="0" fontId="0" fillId="0" borderId="0"/>
  </cellStyleXfs>
  <cellXfs count="27">
    <xf numFmtId="0" fontId="0"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2" fillId="0" borderId="0" applyAlignment="1" pivotButton="0" quotePrefix="0" xfId="0">
      <alignment vertical="top" wrapText="1"/>
    </xf>
    <xf numFmtId="0" fontId="5"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 fillId="2" borderId="1" applyAlignment="1" pivotButton="0" quotePrefix="0" xfId="0">
      <alignment vertical="center" wrapText="1"/>
    </xf>
    <xf numFmtId="0" fontId="3" fillId="4" borderId="1" applyAlignment="1" pivotButton="0" quotePrefix="0" xfId="0">
      <alignment vertical="center" wrapText="1"/>
    </xf>
    <xf numFmtId="0" fontId="2" fillId="3" borderId="0" pivotButton="0" quotePrefix="0" xfId="0"/>
    <xf numFmtId="49" fontId="2" fillId="3" borderId="0" pivotButton="0" quotePrefix="0" xfId="0"/>
    <xf numFmtId="4" fontId="2" fillId="3" borderId="0" pivotButton="0" quotePrefix="0" xfId="0"/>
    <xf numFmtId="0" fontId="4" fillId="0" borderId="0" pivotButton="0" quotePrefix="0" xfId="0"/>
    <xf numFmtId="4" fontId="4" fillId="0" borderId="0" pivotButton="0" quotePrefix="0" xfId="0"/>
    <xf numFmtId="0" fontId="2" fillId="0" borderId="0" pivotButton="0" quotePrefix="0" xfId="0"/>
    <xf numFmtId="49" fontId="2" fillId="0" borderId="0" pivotButton="0" quotePrefix="0" xfId="0"/>
    <xf numFmtId="4" fontId="2" fillId="0" borderId="0" pivotButton="0" quotePrefix="0" xfId="0"/>
    <xf numFmtId="164" fontId="2" fillId="3" borderId="0" pivotButton="0" quotePrefix="0" xfId="0"/>
    <xf numFmtId="0" fontId="4" fillId="3" borderId="0" pivotButton="0" quotePrefix="0" xfId="0"/>
    <xf numFmtId="164" fontId="2" fillId="0" borderId="0" pivotButton="0" quotePrefix="0" xfId="0"/>
    <xf numFmtId="0" fontId="3" fillId="0" borderId="0" pivotButton="0" quotePrefix="0" xfId="0"/>
    <xf numFmtId="4" fontId="5" fillId="0" borderId="0" pivotButton="0" quotePrefix="0" xfId="0"/>
    <xf numFmtId="4" fontId="4" fillId="3" borderId="0" pivotButton="0" quotePrefix="0" xfId="0"/>
    <xf numFmtId="0" fontId="1" fillId="0" borderId="0" pivotButton="0" quotePrefix="0" xfId="0"/>
    <xf numFmtId="0" fontId="6" fillId="2" borderId="0" pivotButton="0" quotePrefix="0" xfId="0"/>
    <xf numFmtId="164" fontId="0" fillId="2" borderId="0" pivotButton="0" quotePrefix="0" xfId="0"/>
    <xf numFmtId="0" fontId="1" fillId="2" borderId="1" pivotButton="0" quotePrefix="0" xfId="0"/>
  </cellXfs>
  <cellStyles count="1">
    <cellStyle name="Normal" xfId="0" builtinId="0" hidden="0"/>
  </cellStyles>
  <dxfs count="4">
    <dxf>
      <font>
        <name val="Arial"/>
        <b val="1"/>
        <color rgb="00B42318"/>
        <sz val="10"/>
      </font>
      <fill>
        <patternFill patternType="solid">
          <fgColor rgb="00FDE2E1"/>
        </patternFill>
      </fill>
    </dxf>
    <dxf>
      <fill>
        <patternFill patternType="solid">
          <fgColor rgb="00FDE2E1"/>
        </patternFill>
      </fill>
    </dxf>
    <dxf>
      <font>
        <name val="Arial"/>
        <b val="1"/>
        <color rgb="00B42318"/>
        <sz val="10"/>
      </font>
    </dxf>
    <dxf>
      <fill>
        <patternFill patternType="solid">
          <fgColor rgb="00FEF0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comments/comment1.xml><?xml version="1.0" encoding="utf-8"?>
<comments xmlns="http://schemas.openxmlformats.org/spreadsheetml/2006/main">
  <authors>
    <author>plansmith.io</author>
  </authors>
  <commentList>
    <comment ref="A1" authorId="0" shapeId="0">
      <text>
        <t>Your code for the item. Must be unique: movements find items by it.</t>
      </text>
    </comment>
    <comment ref="C1" authorId="0" shapeId="0">
      <text>
        <t>Pick from the list, or add categories on the Lists sheet.</t>
      </text>
    </comment>
    <comment ref="D1" authorId="0" shapeId="0">
      <text>
        <t>How you count it: each, box, metre...</t>
      </text>
    </comment>
    <comment ref="E1" authorId="0" shapeId="0">
      <text>
        <t>Optional. Stored as text so leading zeros stay.</t>
      </text>
    </comment>
    <comment ref="F1" authorId="0" shapeId="0">
      <text>
        <t>Pick from the Suppliers sheet.</t>
      </text>
    </comment>
    <comment ref="G1" authorId="0" shapeId="0">
      <text>
        <t>What you pay per unit, excluding tax.</t>
      </text>
    </comment>
    <comment ref="H1" authorId="0" shapeId="0">
      <text>
        <t>Optional.</t>
      </text>
    </comment>
    <comment ref="I1" authorId="0" shapeId="0">
      <text>
        <t>When stock on hand plus stock on order falls to this number, the item appears on the Reorder sheet.</t>
      </text>
    </comment>
    <comment ref="J1" authorId="0" shapeId="0">
      <text>
        <t>How high to restock. The Reorder sheet suggests ordering enough to get back to this level.</t>
      </text>
    </comment>
    <comment ref="L1" authorId="0" shapeId="0">
      <text>
        <t>Calculated from every row on Movements for this SKU. Don't type here.</t>
      </text>
    </comment>
    <comment ref="M1" authorId="0" shapeId="0">
      <text>
        <t>Ordered on the Purchase orders sheet and not received yet.</t>
      </text>
    </comment>
    <comment ref="N1" authorId="0" shapeId="0">
      <text>
        <t>On hand x cost per unit.</t>
      </text>
    </comment>
    <comment ref="O1" authorId="0" shapeId="0">
      <text>
        <t>Reorder when on hand + on order is at or below the reorder point.</t>
      </text>
    </comment>
    <comment ref="P1" authorId="0" shapeId="0">
      <text>
        <t>Helper for the Reorder sheet. Leave it alone.</t>
      </text>
    </comment>
  </commentList>
</comments>
</file>

<file path=xl/comments/comment2.xml><?xml version="1.0" encoding="utf-8"?>
<comments xmlns="http://schemas.openxmlformats.org/spreadsheetml/2006/main">
  <authors>
    <author>plansmith.io</author>
  </authors>
  <commentList>
    <comment ref="B1" authorId="0" shapeId="0">
      <text>
        <t>Pick from the list. Add new items on the Items sheet first.</t>
      </text>
    </comment>
    <comment ref="C1" authorId="0" shapeId="0">
      <text>
        <t>Looked up from Items.</t>
      </text>
    </comment>
    <comment ref="D1" authorId="0" shapeId="0">
      <text>
        <t>Where the stock is (or was). Every row needs one.</t>
      </text>
    </comment>
    <comment ref="E1" authorId="0" shapeId="0">
      <text>
        <t>Received, Issued to job, Sold, Returned, Adjusted, Counted, Transfer out, Transfer in.</t>
      </text>
    </comment>
    <comment ref="F1" authorId="0" shapeId="0">
      <text>
        <t>Quantity coming in. Leave Out empty.</t>
      </text>
    </comment>
    <comment ref="G1" authorId="0" shapeId="0">
      <text>
        <t>Quantity going out. Leave In empty.</t>
      </text>
    </comment>
    <comment ref="H1" authorId="0" shapeId="0">
      <text>
        <t>In minus Out. Every stock figure in this file is a sum of this column.</t>
      </text>
    </comment>
    <comment ref="I1" authorId="0" shapeId="0">
      <text>
        <t>Who it went to or came from: job number, customer, or purchase order number.</t>
      </text>
    </comment>
    <comment ref="J1" authorId="0" shapeId="0">
      <text>
        <t>Why: damaged, found on count, wrong item delivered...</t>
      </text>
    </comment>
  </commentList>
</comments>
</file>

<file path=xl/comments/comment3.xml><?xml version="1.0" encoding="utf-8"?>
<comments xmlns="http://schemas.openxmlformats.org/spreadsheetml/2006/main">
  <authors>
    <author>plansmith.io</author>
  </authors>
  <commentList>
    <comment ref="C1" authorId="0" shapeId="0">
      <text>
        <t>Location names come from the Lists sheet.</t>
      </text>
    </comment>
    <comment ref="D1" authorId="0" shapeId="0">
      <text>
        <t>Location names come from the Lists sheet.</t>
      </text>
    </comment>
    <comment ref="E1" authorId="0" shapeId="0">
      <text>
        <t>Location names come from the Lists sheet.</t>
      </text>
    </comment>
    <comment ref="F1" authorId="0" shapeId="0">
      <text>
        <t>Location names come from the Lists sheet.</t>
      </text>
    </comment>
    <comment ref="G1" authorId="0" shapeId="0">
      <text>
        <t>Location names come from the Lists sheet.</t>
      </text>
    </comment>
  </commentList>
</comments>
</file>

<file path=xl/comments/comment4.xml><?xml version="1.0" encoding="utf-8"?>
<comments xmlns="http://schemas.openxmlformats.org/spreadsheetml/2006/main">
  <authors>
    <author>plansmith.io</author>
  </authors>
  <commentList>
    <comment ref="I1" authorId="0" shapeId="0">
      <text>
        <t>Enough to get back to 'Order up to' (or the reorder point if that's empty), after what's already on order.</t>
      </text>
    </comment>
  </commentList>
</comments>
</file>

<file path=xl/comments/comment5.xml><?xml version="1.0" encoding="utf-8"?>
<comments xmlns="http://schemas.openxmlformats.org/spreadsheetml/2006/main">
  <authors>
    <author>plansmith.io</author>
  </authors>
  <commentList>
    <comment ref="I1" authorId="0" shapeId="0">
      <text>
        <t>Update when goods arrive, and add a 'Received' row on Movements with the PO number.</t>
      </text>
    </comment>
  </commentList>
</comments>
</file>

<file path=xl/comments/comment6.xml><?xml version="1.0" encoding="utf-8"?>
<comments xmlns="http://schemas.openxmlformats.org/spreadsheetml/2006/main">
  <authors>
    <author>plansmith.io</author>
  </authors>
  <commentList>
    <comment ref="D3" authorId="0" shapeId="0">
      <text>
        <t>What the Movements sheet says is at this location.</t>
      </text>
    </comment>
  </commentList>
</comments>
</file>

<file path=xl/comments/comment7.xml><?xml version="1.0" encoding="utf-8"?>
<comments xmlns="http://schemas.openxmlformats.org/spreadsheetml/2006/main">
  <authors>
    <author>plansmith.io</author>
  </authors>
  <commentList>
    <comment ref="E1" authorId="0" shapeId="0">
      <text>
        <t>Usual days from order to delivery.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lansmith.io/inventory-app?utm_source=template&amp;utm_medium=xlsx&amp;utm_campaign=inventory-templat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_rels/sheet6.xml.rels><Relationships xmlns="http://schemas.openxmlformats.org/package/2006/relationships"><Relationship Type="http://schemas.openxmlformats.org/officeDocument/2006/relationships/comments" Target="/xl/comments/comment5.xml" Id="comments" /><Relationship Type="http://schemas.openxmlformats.org/officeDocument/2006/relationships/vmlDrawing" Target="/xl/drawings/commentsDrawing5.vml" Id="anysvml" /></Relationships>
</file>

<file path=xl/worksheets/_rels/sheet7.xml.rels><Relationships xmlns="http://schemas.openxmlformats.org/package/2006/relationships"><Relationship Type="http://schemas.openxmlformats.org/officeDocument/2006/relationships/comments" Target="/xl/comments/comment6.xml" Id="comments" /><Relationship Type="http://schemas.openxmlformats.org/officeDocument/2006/relationships/vmlDrawing" Target="/xl/drawings/commentsDrawing6.vml" Id="anysvml" /></Relationships>
</file>

<file path=xl/worksheets/_rels/sheet9.xml.rels><Relationships xmlns="http://schemas.openxmlformats.org/package/2006/relationships"><Relationship Type="http://schemas.openxmlformats.org/officeDocument/2006/relationships/comments" Target="/xl/comments/comment7.xml" Id="comments" /><Relationship Type="http://schemas.openxmlformats.org/officeDocument/2006/relationships/vmlDrawing" Target="/xl/drawings/commentsDrawing7.vml" Id="anysvml" /></Relationships>
</file>

<file path=xl/worksheets/sheet1.xml><?xml version="1.0" encoding="utf-8"?>
<worksheet xmlns="http://schemas.openxmlformats.org/spreadsheetml/2006/main" xmlns:r="http://schemas.openxmlformats.org/officeDocument/2006/relationships">
  <sheetPr>
    <outlinePr summaryBelow="1" summaryRight="1"/>
    <pageSetUpPr/>
  </sheetPr>
  <dimension ref="B2:B32"/>
  <sheetViews>
    <sheetView showGridLines="0" workbookViewId="0">
      <selection activeCell="A1" sqref="A1"/>
    </sheetView>
  </sheetViews>
  <sheetFormatPr baseColWidth="8" defaultRowHeight="15"/>
  <cols>
    <col width="4" customWidth="1" min="1" max="1"/>
    <col width="96" customWidth="1" min="2" max="2"/>
  </cols>
  <sheetData>
    <row r="2" ht="32" customHeight="1">
      <c r="B2" s="1" t="inlineStr">
        <is>
          <t>Inventory tracking template</t>
        </is>
      </c>
    </row>
    <row r="3">
      <c r="B3" s="2" t="inlineStr">
        <is>
          <t>Free from plansmith.io · Works in Excel and Google Sheets · Version 1.0, October 2026</t>
        </is>
      </c>
    </row>
    <row r="4">
      <c r="B4" s="3" t="n"/>
    </row>
    <row r="5" ht="22" customHeight="1">
      <c r="B5" s="4" t="inlineStr">
        <is>
          <t>How it works</t>
        </is>
      </c>
    </row>
    <row r="6" ht="42" customHeight="1">
      <c r="B6" s="3" t="inlineStr">
        <is>
          <t>Quantities are never typed. Every delivery, job, sale, damage and count is one new row on Movements, and every stock figure in the file (on hand, per location, reorder, counts) is calculated from those rows. That's what keeps the numbers honest: you can always see where stock went.</t>
        </is>
      </c>
    </row>
    <row r="7">
      <c r="B7" s="3" t="n"/>
    </row>
    <row r="8" ht="22" customHeight="1">
      <c r="B8" s="4" t="inlineStr">
        <is>
          <t>Set it up (15 minutes)</t>
        </is>
      </c>
    </row>
    <row r="9">
      <c r="B9" s="3" t="inlineStr">
        <is>
          <t>1. Lists: name your locations (up to 5), categories and units.</t>
        </is>
      </c>
    </row>
    <row r="10">
      <c r="B10" s="3" t="inlineStr">
        <is>
          <t>2. Suppliers: add who you buy from.</t>
        </is>
      </c>
    </row>
    <row r="11" ht="28" customHeight="1">
      <c r="B11" s="3" t="inlineStr">
        <is>
          <t>3. Items: one row per item, with its SKU, cost, reorder point and 'order up to' level. Delete the example rows first.</t>
        </is>
      </c>
    </row>
    <row r="12" ht="28" customHeight="1">
      <c r="B12" s="3" t="inlineStr">
        <is>
          <t>4. Movements: delete the example rows, then add your opening stock as 'Counted' rows, one per item per location.</t>
        </is>
      </c>
    </row>
    <row r="13">
      <c r="B13" s="3" t="n"/>
    </row>
    <row r="14" ht="22" customHeight="1">
      <c r="B14" s="4" t="inlineStr">
        <is>
          <t>Every day</t>
        </is>
      </c>
    </row>
    <row r="15">
      <c r="B15" s="3" t="inlineStr">
        <is>
          <t>• Goods in: a 'Received' row with the quantity in In and the PO number in Job / customer / PO.</t>
        </is>
      </c>
    </row>
    <row r="16">
      <c r="B16" s="3" t="inlineStr">
        <is>
          <t>• Stock out: an 'Issued to job' or 'Sold' row with the quantity in Out and who it went to.</t>
        </is>
      </c>
    </row>
    <row r="17">
      <c r="B17" s="3" t="inlineStr">
        <is>
          <t>• Moving stock: a 'Transfer out' row at one location and a 'Transfer in' row at the other.</t>
        </is>
      </c>
    </row>
    <row r="18">
      <c r="B18" s="3" t="inlineStr">
        <is>
          <t>• Damage or loss: an 'Adjusted' row in Out, with the reason in Note.</t>
        </is>
      </c>
    </row>
    <row r="19" ht="28" customHeight="1">
      <c r="B19" s="3" t="inlineStr">
        <is>
          <t>• Reorder: anything at or below its reorder point is listed there with a suggested quantity. Log the order on Purchase orders.</t>
        </is>
      </c>
    </row>
    <row r="20">
      <c r="B20" s="3" t="inlineStr">
        <is>
          <t>• Counting: pick a location on Stock count, type what you count, and post each difference as a 'Counted' row.</t>
        </is>
      </c>
    </row>
    <row r="21">
      <c r="B21" s="3" t="n"/>
    </row>
    <row r="22" ht="22" customHeight="1">
      <c r="B22" s="4" t="inlineStr">
        <is>
          <t>Rules that keep it accurate</t>
        </is>
      </c>
    </row>
    <row r="23">
      <c r="B23" s="3" t="inlineStr">
        <is>
          <t>• Type only in blue-headed columns. Grey-headed columns are calculated.</t>
        </is>
      </c>
    </row>
    <row r="24">
      <c r="B24" s="3" t="inlineStr">
        <is>
          <t>• Never delete or edit an old movement to fix a number. Add a new row that corrects it, with a note.</t>
        </is>
      </c>
    </row>
    <row r="25">
      <c r="B25" s="3" t="inlineStr">
        <is>
          <t>• SKUs must be unique and must exist on Items before you use them on Movements.</t>
        </is>
      </c>
    </row>
    <row r="26">
      <c r="B26" s="3" t="inlineStr">
        <is>
          <t>• Hover over a column heading for what it means. Yellow rows are examples.</t>
        </is>
      </c>
    </row>
    <row r="27">
      <c r="B27" s="3" t="n"/>
    </row>
    <row r="28" ht="22" customHeight="1">
      <c r="B28" s="4" t="inlineStr">
        <is>
          <t>When a spreadsheet stops being enough</t>
        </is>
      </c>
    </row>
    <row r="29" ht="42" customHeight="1">
      <c r="B29" s="3" t="inlineStr">
        <is>
          <t>This file holds 500 items and 5,000 movements. Before you reach that, the usual signs appear: two people edit at once and one loses their changes, counts are done on paper and retyped, nobody can say who changed a number, or you need stock levels on a phone in the van.</t>
        </is>
      </c>
    </row>
    <row r="30">
      <c r="B30" s="5" t="inlineStr">
        <is>
          <t>Our inventory app starts from this sheet: upload it and keep going. See plansmith.io/inventory-app (early access).</t>
        </is>
      </c>
    </row>
    <row r="31">
      <c r="B31" s="3" t="n"/>
    </row>
    <row r="32">
      <c r="B32" s="6" t="inlineStr">
        <is>
          <t>Free to use and change for your own business. Example names, phone numbers and email addresses are fictional.</t>
        </is>
      </c>
    </row>
  </sheetData>
  <hyperlinks>
    <hyperlink ref="B30" r:id="rId1"/>
  </hyperlinks>
  <pageMargins left="0.75" right="0.75" top="1" bottom="1" header="0.5" footer="0.5"/>
</worksheet>
</file>

<file path=xl/worksheets/sheet2.xml><?xml version="1.0" encoding="utf-8"?>
<worksheet xmlns="http://schemas.openxmlformats.org/spreadsheetml/2006/main" xmlns:r="http://schemas.openxmlformats.org/officeDocument/2006/relationships">
  <sheetPr>
    <outlinePr summaryBelow="1" summaryRight="1"/>
    <pageSetUpPr/>
  </sheetPr>
  <dimension ref="A1:P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32" customWidth="1" min="2" max="2"/>
    <col width="16" customWidth="1" min="3" max="3"/>
    <col width="9" customWidth="1" min="4" max="4"/>
    <col width="16" customWidth="1" min="5" max="5"/>
    <col width="22" customWidth="1" min="6" max="6"/>
    <col width="11" customWidth="1" min="7" max="7"/>
    <col width="10" customWidth="1" min="8" max="8"/>
    <col width="10" customWidth="1" min="9" max="9"/>
    <col width="10" customWidth="1" min="10" max="10"/>
    <col width="26" customWidth="1" min="11" max="11"/>
    <col width="10" customWidth="1" min="12" max="12"/>
    <col width="10" customWidth="1" min="13" max="13"/>
    <col width="12" customWidth="1" min="14" max="14"/>
    <col width="10" customWidth="1" min="15" max="15"/>
    <col hidden="1" width="6" customWidth="1" min="16" max="16"/>
  </cols>
  <sheetData>
    <row r="1" ht="30" customHeight="1">
      <c r="A1" s="7" t="inlineStr">
        <is>
          <t>SKU</t>
        </is>
      </c>
      <c r="B1" s="7" t="inlineStr">
        <is>
          <t>Item name</t>
        </is>
      </c>
      <c r="C1" s="7" t="inlineStr">
        <is>
          <t>Category</t>
        </is>
      </c>
      <c r="D1" s="7" t="inlineStr">
        <is>
          <t>Unit</t>
        </is>
      </c>
      <c r="E1" s="7" t="inlineStr">
        <is>
          <t>Barcode</t>
        </is>
      </c>
      <c r="F1" s="7" t="inlineStr">
        <is>
          <t>Preferred supplier</t>
        </is>
      </c>
      <c r="G1" s="7" t="inlineStr">
        <is>
          <t>Cost per unit</t>
        </is>
      </c>
      <c r="H1" s="7" t="inlineStr">
        <is>
          <t>Sale price</t>
        </is>
      </c>
      <c r="I1" s="7" t="inlineStr">
        <is>
          <t>Reorder point</t>
        </is>
      </c>
      <c r="J1" s="7" t="inlineStr">
        <is>
          <t>Order up to</t>
        </is>
      </c>
      <c r="K1" s="7" t="inlineStr">
        <is>
          <t>Notes</t>
        </is>
      </c>
      <c r="L1" s="8" t="inlineStr">
        <is>
          <t>On hand</t>
        </is>
      </c>
      <c r="M1" s="8" t="inlineStr">
        <is>
          <t>On order</t>
        </is>
      </c>
      <c r="N1" s="8" t="inlineStr">
        <is>
          <t>Stock value</t>
        </is>
      </c>
      <c r="O1" s="8" t="inlineStr">
        <is>
          <t>Status</t>
        </is>
      </c>
      <c r="P1" s="8" t="inlineStr">
        <is>
          <t>Reorder #</t>
        </is>
      </c>
    </row>
    <row r="2">
      <c r="A2" s="9" t="inlineStr">
        <is>
          <t>CP-15-3M</t>
        </is>
      </c>
      <c r="B2" s="9" t="inlineStr">
        <is>
          <t>Copper pipe 15mm x 3m</t>
        </is>
      </c>
      <c r="C2" s="9" t="inlineStr">
        <is>
          <t>Pipe &amp; fittings</t>
        </is>
      </c>
      <c r="D2" s="9" t="inlineStr">
        <is>
          <t>each</t>
        </is>
      </c>
      <c r="E2" s="10" t="inlineStr">
        <is>
          <t>5012345000017</t>
        </is>
      </c>
      <c r="F2" s="9" t="inlineStr">
        <is>
          <t>City Plumbing Supplies</t>
        </is>
      </c>
      <c r="G2" s="11" t="n">
        <v>9.800000000000001</v>
      </c>
      <c r="H2" s="11" t="n">
        <v>14.5</v>
      </c>
      <c r="I2" s="9" t="n">
        <v>20</v>
      </c>
      <c r="J2" s="9" t="n">
        <v>60</v>
      </c>
      <c r="K2" s="9" t="inlineStr"/>
      <c r="L2" s="12">
        <f>IF($A2="","",SUMIFS(Movements!$H$2:$H$5001,Movements!$B$2:$B$5001,$A2))</f>
        <v>34</v>
      </c>
      <c r="M2" s="12">
        <f>IF($A2="","",MAX(0,SUMIFS('Purchase orders'!$F$2:$F$1001,'Purchase orders'!$D$2:$D$1001,$A2)-SUMIFS('Purchase orders'!$I$2:$I$1001,'Purchase orders'!$D$2:$D$1001,$A2)))</f>
        <v>0</v>
      </c>
      <c r="N2" s="13">
        <f>IF($A2="","",L2*G2)</f>
        <v>333.20000000000005</v>
      </c>
      <c r="O2" s="12" t="str">
        <f>IF(OR($A2="",I2=""),"",IF(L2+M2&lt;=I2,"Reorder","OK"))</f>
        <v>OK</v>
      </c>
      <c r="P2" s="12" t="str">
        <f>IF(O2="Reorder",COUNTIF($O$2:O2,"Reorder"),"")</f>
        <v/>
      </c>
    </row>
    <row r="3">
      <c r="A3" s="9" t="inlineStr">
        <is>
          <t>EL-15</t>
        </is>
      </c>
      <c r="B3" s="9" t="inlineStr">
        <is>
          <t>Elbow 15mm, compression</t>
        </is>
      </c>
      <c r="C3" s="9" t="inlineStr">
        <is>
          <t>Pipe &amp; fittings</t>
        </is>
      </c>
      <c r="D3" s="9" t="inlineStr">
        <is>
          <t>each</t>
        </is>
      </c>
      <c r="E3" s="10" t="inlineStr"/>
      <c r="F3" s="9" t="inlineStr">
        <is>
          <t>City Plumbing Supplies</t>
        </is>
      </c>
      <c r="G3" s="11" t="n">
        <v>1.35</v>
      </c>
      <c r="H3" s="11" t="n">
        <v>2.4</v>
      </c>
      <c r="I3" s="9" t="n">
        <v>50</v>
      </c>
      <c r="J3" s="9" t="n">
        <v>150</v>
      </c>
      <c r="K3" s="9" t="inlineStr"/>
      <c r="L3" s="12">
        <f>IF($A3="","",SUMIFS(Movements!$H$2:$H$5001,Movements!$B$2:$B$5001,$A3))</f>
        <v>200</v>
      </c>
      <c r="M3" s="12">
        <f>IF($A3="","",MAX(0,SUMIFS('Purchase orders'!$F$2:$F$1001,'Purchase orders'!$D$2:$D$1001,$A3)-SUMIFS('Purchase orders'!$I$2:$I$1001,'Purchase orders'!$D$2:$D$1001,$A3)))</f>
        <v>0</v>
      </c>
      <c r="N3" s="13">
        <f>IF($A3="","",L3*G3)</f>
        <v>270</v>
      </c>
      <c r="O3" s="12" t="str">
        <f>IF(OR($A3="",I3=""),"",IF(L3+M3&lt;=I3,"Reorder","OK"))</f>
        <v>OK</v>
      </c>
      <c r="P3" s="12" t="str">
        <f>IF(O3="Reorder",COUNTIF($O$2:O3,"Reorder"),"")</f>
        <v/>
      </c>
    </row>
    <row r="4">
      <c r="A4" s="9" t="inlineStr">
        <is>
          <t>BV-15</t>
        </is>
      </c>
      <c r="B4" s="9" t="inlineStr">
        <is>
          <t>Ball valve 15mm</t>
        </is>
      </c>
      <c r="C4" s="9" t="inlineStr">
        <is>
          <t>Valves</t>
        </is>
      </c>
      <c r="D4" s="9" t="inlineStr">
        <is>
          <t>each</t>
        </is>
      </c>
      <c r="E4" s="10" t="inlineStr"/>
      <c r="F4" s="9" t="inlineStr">
        <is>
          <t>City Plumbing Supplies</t>
        </is>
      </c>
      <c r="G4" s="11" t="n">
        <v>6.2</v>
      </c>
      <c r="H4" s="11" t="n">
        <v>11</v>
      </c>
      <c r="I4" s="9" t="n">
        <v>10</v>
      </c>
      <c r="J4" s="9" t="n">
        <v>30</v>
      </c>
      <c r="K4" s="9" t="inlineStr"/>
      <c r="L4" s="12">
        <f>IF($A4="","",SUMIFS(Movements!$H$2:$H$5001,Movements!$B$2:$B$5001,$A4))</f>
        <v>8</v>
      </c>
      <c r="M4" s="12">
        <f>IF($A4="","",MAX(0,SUMIFS('Purchase orders'!$F$2:$F$1001,'Purchase orders'!$D$2:$D$1001,$A4)-SUMIFS('Purchase orders'!$I$2:$I$1001,'Purchase orders'!$D$2:$D$1001,$A4)))</f>
        <v>22</v>
      </c>
      <c r="N4" s="13">
        <f>IF($A4="","",L4*G4)</f>
        <v>49.6</v>
      </c>
      <c r="O4" s="12" t="str">
        <f>IF(OR($A4="",I4=""),"",IF(L4+M4&lt;=I4,"Reorder","OK"))</f>
        <v>OK</v>
      </c>
      <c r="P4" s="12" t="str">
        <f>IF(O4="Reorder",COUNTIF($O$2:O4,"Reorder"),"")</f>
        <v/>
      </c>
    </row>
    <row r="5">
      <c r="A5" s="9" t="inlineStr">
        <is>
          <t>PTFE-12</t>
        </is>
      </c>
      <c r="B5" s="9" t="inlineStr">
        <is>
          <t>PTFE tape 12mm x 12m</t>
        </is>
      </c>
      <c r="C5" s="9" t="inlineStr">
        <is>
          <t>Consumables</t>
        </is>
      </c>
      <c r="D5" s="9" t="inlineStr">
        <is>
          <t>roll</t>
        </is>
      </c>
      <c r="E5" s="10" t="inlineStr"/>
      <c r="F5" s="9" t="inlineStr">
        <is>
          <t>City Plumbing Supplies</t>
        </is>
      </c>
      <c r="G5" s="11" t="n">
        <v>0.45</v>
      </c>
      <c r="H5" s="11" t="n">
        <v>1.2</v>
      </c>
      <c r="I5" s="9" t="n">
        <v>40</v>
      </c>
      <c r="J5" s="9" t="n">
        <v>120</v>
      </c>
      <c r="K5" s="9" t="inlineStr"/>
      <c r="L5" s="12">
        <f>IF($A5="","",SUMIFS(Movements!$H$2:$H$5001,Movements!$B$2:$B$5001,$A5))</f>
        <v>67</v>
      </c>
      <c r="M5" s="12">
        <f>IF($A5="","",MAX(0,SUMIFS('Purchase orders'!$F$2:$F$1001,'Purchase orders'!$D$2:$D$1001,$A5)-SUMIFS('Purchase orders'!$I$2:$I$1001,'Purchase orders'!$D$2:$D$1001,$A5)))</f>
        <v>0</v>
      </c>
      <c r="N5" s="13">
        <f>IF($A5="","",L5*G5)</f>
        <v>30.150000000000002</v>
      </c>
      <c r="O5" s="12" t="str">
        <f>IF(OR($A5="",I5=""),"",IF(L5+M5&lt;=I5,"Reorder","OK"))</f>
        <v>OK</v>
      </c>
      <c r="P5" s="12" t="str">
        <f>IF(O5="Reorder",COUNTIF($O$2:O5,"Reorder"),"")</f>
        <v/>
      </c>
    </row>
    <row r="6">
      <c r="A6" s="9" t="inlineStr">
        <is>
          <t>TE-25-100</t>
        </is>
      </c>
      <c r="B6" s="9" t="inlineStr">
        <is>
          <t>Twin and earth cable 2.5mm, 100m</t>
        </is>
      </c>
      <c r="C6" s="9" t="inlineStr">
        <is>
          <t>Electrical</t>
        </is>
      </c>
      <c r="D6" s="9" t="inlineStr">
        <is>
          <t>coil</t>
        </is>
      </c>
      <c r="E6" s="10" t="inlineStr"/>
      <c r="F6" s="9" t="inlineStr">
        <is>
          <t>Brightline Electrical</t>
        </is>
      </c>
      <c r="G6" s="11" t="n">
        <v>72</v>
      </c>
      <c r="H6" s="11" t="n">
        <v>95</v>
      </c>
      <c r="I6" s="9" t="n">
        <v>3</v>
      </c>
      <c r="J6" s="9" t="n">
        <v>8</v>
      </c>
      <c r="K6" s="9" t="inlineStr">
        <is>
          <t>Check for kinks on delivery</t>
        </is>
      </c>
      <c r="L6" s="12">
        <f>IF($A6="","",SUMIFS(Movements!$H$2:$H$5001,Movements!$B$2:$B$5001,$A6))</f>
        <v>2</v>
      </c>
      <c r="M6" s="12">
        <f>IF($A6="","",MAX(0,SUMIFS('Purchase orders'!$F$2:$F$1001,'Purchase orders'!$D$2:$D$1001,$A6)-SUMIFS('Purchase orders'!$I$2:$I$1001,'Purchase orders'!$D$2:$D$1001,$A6)))</f>
        <v>0</v>
      </c>
      <c r="N6" s="13">
        <f>IF($A6="","",L6*G6)</f>
        <v>144</v>
      </c>
      <c r="O6" s="12" t="str">
        <f>IF(OR($A6="",I6=""),"",IF(L6+M6&lt;=I6,"Reorder","OK"))</f>
        <v>Reorder</v>
      </c>
      <c r="P6" s="12">
        <f>IF(O6="Reorder",COUNTIF($O$2:O6,"Reorder"),"")</f>
        <v>1</v>
      </c>
    </row>
    <row r="7">
      <c r="A7" s="9" t="inlineStr">
        <is>
          <t>SO-2G</t>
        </is>
      </c>
      <c r="B7" s="9" t="inlineStr">
        <is>
          <t>Double socket outlet, white</t>
        </is>
      </c>
      <c r="C7" s="9" t="inlineStr">
        <is>
          <t>Electrical</t>
        </is>
      </c>
      <c r="D7" s="9" t="inlineStr">
        <is>
          <t>each</t>
        </is>
      </c>
      <c r="E7" s="10" t="inlineStr"/>
      <c r="F7" s="9" t="inlineStr">
        <is>
          <t>Brightline Electrical</t>
        </is>
      </c>
      <c r="G7" s="11" t="n">
        <v>3.1</v>
      </c>
      <c r="H7" s="11" t="n">
        <v>6.5</v>
      </c>
      <c r="I7" s="9" t="n">
        <v>25</v>
      </c>
      <c r="J7" s="9" t="n">
        <v>80</v>
      </c>
      <c r="K7" s="9" t="inlineStr"/>
      <c r="L7" s="12">
        <f>IF($A7="","",SUMIFS(Movements!$H$2:$H$5001,Movements!$B$2:$B$5001,$A7))</f>
        <v>78</v>
      </c>
      <c r="M7" s="12">
        <f>IF($A7="","",MAX(0,SUMIFS('Purchase orders'!$F$2:$F$1001,'Purchase orders'!$D$2:$D$1001,$A7)-SUMIFS('Purchase orders'!$I$2:$I$1001,'Purchase orders'!$D$2:$D$1001,$A7)))</f>
        <v>0</v>
      </c>
      <c r="N7" s="13">
        <f>IF($A7="","",L7*G7)</f>
        <v>241.8</v>
      </c>
      <c r="O7" s="12" t="str">
        <f>IF(OR($A7="",I7=""),"",IF(L7+M7&lt;=I7,"Reorder","OK"))</f>
        <v>OK</v>
      </c>
      <c r="P7" s="12" t="str">
        <f>IF(O7="Reorder",COUNTIF($O$2:O7,"Reorder"),"")</f>
        <v/>
      </c>
    </row>
    <row r="8">
      <c r="A8" s="9" t="inlineStr">
        <is>
          <t>DL-LED-6W</t>
        </is>
      </c>
      <c r="B8" s="9" t="inlineStr">
        <is>
          <t>LED downlight 6W</t>
        </is>
      </c>
      <c r="C8" s="9" t="inlineStr">
        <is>
          <t>Electrical</t>
        </is>
      </c>
      <c r="D8" s="9" t="inlineStr">
        <is>
          <t>each</t>
        </is>
      </c>
      <c r="E8" s="10" t="inlineStr"/>
      <c r="F8" s="9" t="inlineStr">
        <is>
          <t>Brightline Electrical</t>
        </is>
      </c>
      <c r="G8" s="11" t="n">
        <v>4.75</v>
      </c>
      <c r="H8" s="11" t="n">
        <v>9.9</v>
      </c>
      <c r="I8" s="9" t="n">
        <v>30</v>
      </c>
      <c r="J8" s="9" t="n">
        <v>90</v>
      </c>
      <c r="K8" s="9" t="inlineStr"/>
      <c r="L8" s="12">
        <f>IF($A8="","",SUMIFS(Movements!$H$2:$H$5001,Movements!$B$2:$B$5001,$A8))</f>
        <v>22</v>
      </c>
      <c r="M8" s="12">
        <f>IF($A8="","",MAX(0,SUMIFS('Purchase orders'!$F$2:$F$1001,'Purchase orders'!$D$2:$D$1001,$A8)-SUMIFS('Purchase orders'!$I$2:$I$1001,'Purchase orders'!$D$2:$D$1001,$A8)))</f>
        <v>0</v>
      </c>
      <c r="N8" s="13">
        <f>IF($A8="","",L8*G8)</f>
        <v>104.5</v>
      </c>
      <c r="O8" s="12" t="str">
        <f>IF(OR($A8="",I8=""),"",IF(L8+M8&lt;=I8,"Reorder","OK"))</f>
        <v>Reorder</v>
      </c>
      <c r="P8" s="12">
        <f>IF(O8="Reorder",COUNTIF($O$2:O8,"Reorder"),"")</f>
        <v>2</v>
      </c>
    </row>
    <row r="9">
      <c r="A9" s="9" t="inlineStr">
        <is>
          <t>WP-6-100</t>
        </is>
      </c>
      <c r="B9" s="9" t="inlineStr">
        <is>
          <t>Wall plugs 6mm, box of 100</t>
        </is>
      </c>
      <c r="C9" s="9" t="inlineStr">
        <is>
          <t>Fixings</t>
        </is>
      </c>
      <c r="D9" s="9" t="inlineStr">
        <is>
          <t>box</t>
        </is>
      </c>
      <c r="E9" s="10" t="inlineStr"/>
      <c r="F9" s="9" t="inlineStr">
        <is>
          <t>FixRight Fixings</t>
        </is>
      </c>
      <c r="G9" s="11" t="n">
        <v>2.1</v>
      </c>
      <c r="H9" s="11" t="n">
        <v>4</v>
      </c>
      <c r="I9" s="9" t="n">
        <v>10</v>
      </c>
      <c r="J9" s="9" t="n">
        <v>40</v>
      </c>
      <c r="K9" s="9" t="inlineStr"/>
      <c r="L9" s="12">
        <f>IF($A9="","",SUMIFS(Movements!$H$2:$H$5001,Movements!$B$2:$B$5001,$A9))</f>
        <v>23</v>
      </c>
      <c r="M9" s="12">
        <f>IF($A9="","",MAX(0,SUMIFS('Purchase orders'!$F$2:$F$1001,'Purchase orders'!$D$2:$D$1001,$A9)-SUMIFS('Purchase orders'!$I$2:$I$1001,'Purchase orders'!$D$2:$D$1001,$A9)))</f>
        <v>0</v>
      </c>
      <c r="N9" s="13">
        <f>IF($A9="","",L9*G9)</f>
        <v>48.300000000000004</v>
      </c>
      <c r="O9" s="12" t="str">
        <f>IF(OR($A9="",I9=""),"",IF(L9+M9&lt;=I9,"Reorder","OK"))</f>
        <v>OK</v>
      </c>
      <c r="P9" s="12" t="str">
        <f>IF(O9="Reorder",COUNTIF($O$2:O9,"Reorder"),"")</f>
        <v/>
      </c>
    </row>
    <row r="10">
      <c r="A10" s="14" t="n"/>
      <c r="B10" s="14" t="n"/>
      <c r="C10" s="14" t="n"/>
      <c r="D10" s="14" t="n"/>
      <c r="E10" s="15" t="n"/>
      <c r="F10" s="14" t="n"/>
      <c r="G10" s="16" t="n"/>
      <c r="H10" s="16" t="n"/>
      <c r="I10" s="14" t="n"/>
      <c r="J10" s="14" t="n"/>
      <c r="K10" s="14" t="n"/>
      <c r="L10" s="12" t="str">
        <f>IF($A10="","",SUMIFS(Movements!$H$2:$H$5001,Movements!$B$2:$B$5001,$A10))</f>
        <v/>
      </c>
      <c r="M10" s="12" t="str">
        <f>IF($A10="","",MAX(0,SUMIFS('Purchase orders'!$F$2:$F$1001,'Purchase orders'!$D$2:$D$1001,$A10)-SUMIFS('Purchase orders'!$I$2:$I$1001,'Purchase orders'!$D$2:$D$1001,$A10)))</f>
        <v/>
      </c>
      <c r="N10" s="13" t="str">
        <f>IF($A10="","",L10*G10)</f>
        <v/>
      </c>
      <c r="O10" s="12" t="str">
        <f>IF(OR($A10="",I10=""),"",IF(L10+M10&lt;=I10,"Reorder","OK"))</f>
        <v/>
      </c>
      <c r="P10" s="12" t="str">
        <f>IF(O10="Reorder",COUNTIF($O$2:O10,"Reorder"),"")</f>
        <v/>
      </c>
    </row>
    <row r="11">
      <c r="A11" s="14" t="n"/>
      <c r="B11" s="14" t="n"/>
      <c r="C11" s="14" t="n"/>
      <c r="D11" s="14" t="n"/>
      <c r="E11" s="15" t="n"/>
      <c r="F11" s="14" t="n"/>
      <c r="G11" s="16" t="n"/>
      <c r="H11" s="16" t="n"/>
      <c r="I11" s="14" t="n"/>
      <c r="J11" s="14" t="n"/>
      <c r="K11" s="14" t="n"/>
      <c r="L11" s="12" t="str">
        <f>IF($A11="","",SUMIFS(Movements!$H$2:$H$5001,Movements!$B$2:$B$5001,$A11))</f>
        <v/>
      </c>
      <c r="M11" s="12" t="str">
        <f>IF($A11="","",MAX(0,SUMIFS('Purchase orders'!$F$2:$F$1001,'Purchase orders'!$D$2:$D$1001,$A11)-SUMIFS('Purchase orders'!$I$2:$I$1001,'Purchase orders'!$D$2:$D$1001,$A11)))</f>
        <v/>
      </c>
      <c r="N11" s="13" t="str">
        <f>IF($A11="","",L11*G11)</f>
        <v/>
      </c>
      <c r="O11" s="12" t="str">
        <f>IF(OR($A11="",I11=""),"",IF(L11+M11&lt;=I11,"Reorder","OK"))</f>
        <v/>
      </c>
      <c r="P11" s="12" t="str">
        <f>IF(O11="Reorder",COUNTIF($O$2:O11,"Reorder"),"")</f>
        <v/>
      </c>
    </row>
    <row r="12">
      <c r="A12" s="14" t="n"/>
      <c r="B12" s="14" t="n"/>
      <c r="C12" s="14" t="n"/>
      <c r="D12" s="14" t="n"/>
      <c r="E12" s="15" t="n"/>
      <c r="F12" s="14" t="n"/>
      <c r="G12" s="16" t="n"/>
      <c r="H12" s="16" t="n"/>
      <c r="I12" s="14" t="n"/>
      <c r="J12" s="14" t="n"/>
      <c r="K12" s="14" t="n"/>
      <c r="L12" s="12" t="str">
        <f>IF($A12="","",SUMIFS(Movements!$H$2:$H$5001,Movements!$B$2:$B$5001,$A12))</f>
        <v/>
      </c>
      <c r="M12" s="12" t="str">
        <f>IF($A12="","",MAX(0,SUMIFS('Purchase orders'!$F$2:$F$1001,'Purchase orders'!$D$2:$D$1001,$A12)-SUMIFS('Purchase orders'!$I$2:$I$1001,'Purchase orders'!$D$2:$D$1001,$A12)))</f>
        <v/>
      </c>
      <c r="N12" s="13" t="str">
        <f>IF($A12="","",L12*G12)</f>
        <v/>
      </c>
      <c r="O12" s="12" t="str">
        <f>IF(OR($A12="",I12=""),"",IF(L12+M12&lt;=I12,"Reorder","OK"))</f>
        <v/>
      </c>
      <c r="P12" s="12" t="str">
        <f>IF(O12="Reorder",COUNTIF($O$2:O12,"Reorder"),"")</f>
        <v/>
      </c>
    </row>
    <row r="13">
      <c r="A13" s="14" t="n"/>
      <c r="B13" s="14" t="n"/>
      <c r="C13" s="14" t="n"/>
      <c r="D13" s="14" t="n"/>
      <c r="E13" s="15" t="n"/>
      <c r="F13" s="14" t="n"/>
      <c r="G13" s="16" t="n"/>
      <c r="H13" s="16" t="n"/>
      <c r="I13" s="14" t="n"/>
      <c r="J13" s="14" t="n"/>
      <c r="K13" s="14" t="n"/>
      <c r="L13" s="12" t="str">
        <f>IF($A13="","",SUMIFS(Movements!$H$2:$H$5001,Movements!$B$2:$B$5001,$A13))</f>
        <v/>
      </c>
      <c r="M13" s="12" t="str">
        <f>IF($A13="","",MAX(0,SUMIFS('Purchase orders'!$F$2:$F$1001,'Purchase orders'!$D$2:$D$1001,$A13)-SUMIFS('Purchase orders'!$I$2:$I$1001,'Purchase orders'!$D$2:$D$1001,$A13)))</f>
        <v/>
      </c>
      <c r="N13" s="13" t="str">
        <f>IF($A13="","",L13*G13)</f>
        <v/>
      </c>
      <c r="O13" s="12" t="str">
        <f>IF(OR($A13="",I13=""),"",IF(L13+M13&lt;=I13,"Reorder","OK"))</f>
        <v/>
      </c>
      <c r="P13" s="12" t="str">
        <f>IF(O13="Reorder",COUNTIF($O$2:O13,"Reorder"),"")</f>
        <v/>
      </c>
    </row>
    <row r="14">
      <c r="A14" s="14" t="n"/>
      <c r="B14" s="14" t="n"/>
      <c r="C14" s="14" t="n"/>
      <c r="D14" s="14" t="n"/>
      <c r="E14" s="15" t="n"/>
      <c r="F14" s="14" t="n"/>
      <c r="G14" s="16" t="n"/>
      <c r="H14" s="16" t="n"/>
      <c r="I14" s="14" t="n"/>
      <c r="J14" s="14" t="n"/>
      <c r="K14" s="14" t="n"/>
      <c r="L14" s="12" t="str">
        <f>IF($A14="","",SUMIFS(Movements!$H$2:$H$5001,Movements!$B$2:$B$5001,$A14))</f>
        <v/>
      </c>
      <c r="M14" s="12" t="str">
        <f>IF($A14="","",MAX(0,SUMIFS('Purchase orders'!$F$2:$F$1001,'Purchase orders'!$D$2:$D$1001,$A14)-SUMIFS('Purchase orders'!$I$2:$I$1001,'Purchase orders'!$D$2:$D$1001,$A14)))</f>
        <v/>
      </c>
      <c r="N14" s="13" t="str">
        <f>IF($A14="","",L14*G14)</f>
        <v/>
      </c>
      <c r="O14" s="12" t="str">
        <f>IF(OR($A14="",I14=""),"",IF(L14+M14&lt;=I14,"Reorder","OK"))</f>
        <v/>
      </c>
      <c r="P14" s="12" t="str">
        <f>IF(O14="Reorder",COUNTIF($O$2:O14,"Reorder"),"")</f>
        <v/>
      </c>
    </row>
    <row r="15">
      <c r="A15" s="14" t="n"/>
      <c r="B15" s="14" t="n"/>
      <c r="C15" s="14" t="n"/>
      <c r="D15" s="14" t="n"/>
      <c r="E15" s="15" t="n"/>
      <c r="F15" s="14" t="n"/>
      <c r="G15" s="16" t="n"/>
      <c r="H15" s="16" t="n"/>
      <c r="I15" s="14" t="n"/>
      <c r="J15" s="14" t="n"/>
      <c r="K15" s="14" t="n"/>
      <c r="L15" s="12" t="str">
        <f>IF($A15="","",SUMIFS(Movements!$H$2:$H$5001,Movements!$B$2:$B$5001,$A15))</f>
        <v/>
      </c>
      <c r="M15" s="12" t="str">
        <f>IF($A15="","",MAX(0,SUMIFS('Purchase orders'!$F$2:$F$1001,'Purchase orders'!$D$2:$D$1001,$A15)-SUMIFS('Purchase orders'!$I$2:$I$1001,'Purchase orders'!$D$2:$D$1001,$A15)))</f>
        <v/>
      </c>
      <c r="N15" s="13" t="str">
        <f>IF($A15="","",L15*G15)</f>
        <v/>
      </c>
      <c r="O15" s="12" t="str">
        <f>IF(OR($A15="",I15=""),"",IF(L15+M15&lt;=I15,"Reorder","OK"))</f>
        <v/>
      </c>
      <c r="P15" s="12" t="str">
        <f>IF(O15="Reorder",COUNTIF($O$2:O15,"Reorder"),"")</f>
        <v/>
      </c>
    </row>
    <row r="16">
      <c r="A16" s="14" t="n"/>
      <c r="B16" s="14" t="n"/>
      <c r="C16" s="14" t="n"/>
      <c r="D16" s="14" t="n"/>
      <c r="E16" s="15" t="n"/>
      <c r="F16" s="14" t="n"/>
      <c r="G16" s="16" t="n"/>
      <c r="H16" s="16" t="n"/>
      <c r="I16" s="14" t="n"/>
      <c r="J16" s="14" t="n"/>
      <c r="K16" s="14" t="n"/>
      <c r="L16" s="12" t="str">
        <f>IF($A16="","",SUMIFS(Movements!$H$2:$H$5001,Movements!$B$2:$B$5001,$A16))</f>
        <v/>
      </c>
      <c r="M16" s="12" t="str">
        <f>IF($A16="","",MAX(0,SUMIFS('Purchase orders'!$F$2:$F$1001,'Purchase orders'!$D$2:$D$1001,$A16)-SUMIFS('Purchase orders'!$I$2:$I$1001,'Purchase orders'!$D$2:$D$1001,$A16)))</f>
        <v/>
      </c>
      <c r="N16" s="13" t="str">
        <f>IF($A16="","",L16*G16)</f>
        <v/>
      </c>
      <c r="O16" s="12" t="str">
        <f>IF(OR($A16="",I16=""),"",IF(L16+M16&lt;=I16,"Reorder","OK"))</f>
        <v/>
      </c>
      <c r="P16" s="12" t="str">
        <f>IF(O16="Reorder",COUNTIF($O$2:O16,"Reorder"),"")</f>
        <v/>
      </c>
    </row>
    <row r="17">
      <c r="A17" s="14" t="n"/>
      <c r="B17" s="14" t="n"/>
      <c r="C17" s="14" t="n"/>
      <c r="D17" s="14" t="n"/>
      <c r="E17" s="15" t="n"/>
      <c r="F17" s="14" t="n"/>
      <c r="G17" s="16" t="n"/>
      <c r="H17" s="16" t="n"/>
      <c r="I17" s="14" t="n"/>
      <c r="J17" s="14" t="n"/>
      <c r="K17" s="14" t="n"/>
      <c r="L17" s="12" t="str">
        <f>IF($A17="","",SUMIFS(Movements!$H$2:$H$5001,Movements!$B$2:$B$5001,$A17))</f>
        <v/>
      </c>
      <c r="M17" s="12" t="str">
        <f>IF($A17="","",MAX(0,SUMIFS('Purchase orders'!$F$2:$F$1001,'Purchase orders'!$D$2:$D$1001,$A17)-SUMIFS('Purchase orders'!$I$2:$I$1001,'Purchase orders'!$D$2:$D$1001,$A17)))</f>
        <v/>
      </c>
      <c r="N17" s="13" t="str">
        <f>IF($A17="","",L17*G17)</f>
        <v/>
      </c>
      <c r="O17" s="12" t="str">
        <f>IF(OR($A17="",I17=""),"",IF(L17+M17&lt;=I17,"Reorder","OK"))</f>
        <v/>
      </c>
      <c r="P17" s="12" t="str">
        <f>IF(O17="Reorder",COUNTIF($O$2:O17,"Reorder"),"")</f>
        <v/>
      </c>
    </row>
    <row r="18">
      <c r="A18" s="14" t="n"/>
      <c r="B18" s="14" t="n"/>
      <c r="C18" s="14" t="n"/>
      <c r="D18" s="14" t="n"/>
      <c r="E18" s="15" t="n"/>
      <c r="F18" s="14" t="n"/>
      <c r="G18" s="16" t="n"/>
      <c r="H18" s="16" t="n"/>
      <c r="I18" s="14" t="n"/>
      <c r="J18" s="14" t="n"/>
      <c r="K18" s="14" t="n"/>
      <c r="L18" s="12" t="str">
        <f>IF($A18="","",SUMIFS(Movements!$H$2:$H$5001,Movements!$B$2:$B$5001,$A18))</f>
        <v/>
      </c>
      <c r="M18" s="12" t="str">
        <f>IF($A18="","",MAX(0,SUMIFS('Purchase orders'!$F$2:$F$1001,'Purchase orders'!$D$2:$D$1001,$A18)-SUMIFS('Purchase orders'!$I$2:$I$1001,'Purchase orders'!$D$2:$D$1001,$A18)))</f>
        <v/>
      </c>
      <c r="N18" s="13" t="str">
        <f>IF($A18="","",L18*G18)</f>
        <v/>
      </c>
      <c r="O18" s="12" t="str">
        <f>IF(OR($A18="",I18=""),"",IF(L18+M18&lt;=I18,"Reorder","OK"))</f>
        <v/>
      </c>
      <c r="P18" s="12" t="str">
        <f>IF(O18="Reorder",COUNTIF($O$2:O18,"Reorder"),"")</f>
        <v/>
      </c>
    </row>
    <row r="19">
      <c r="A19" s="14" t="n"/>
      <c r="B19" s="14" t="n"/>
      <c r="C19" s="14" t="n"/>
      <c r="D19" s="14" t="n"/>
      <c r="E19" s="15" t="n"/>
      <c r="F19" s="14" t="n"/>
      <c r="G19" s="16" t="n"/>
      <c r="H19" s="16" t="n"/>
      <c r="I19" s="14" t="n"/>
      <c r="J19" s="14" t="n"/>
      <c r="K19" s="14" t="n"/>
      <c r="L19" s="12" t="str">
        <f>IF($A19="","",SUMIFS(Movements!$H$2:$H$5001,Movements!$B$2:$B$5001,$A19))</f>
        <v/>
      </c>
      <c r="M19" s="12" t="str">
        <f>IF($A19="","",MAX(0,SUMIFS('Purchase orders'!$F$2:$F$1001,'Purchase orders'!$D$2:$D$1001,$A19)-SUMIFS('Purchase orders'!$I$2:$I$1001,'Purchase orders'!$D$2:$D$1001,$A19)))</f>
        <v/>
      </c>
      <c r="N19" s="13" t="str">
        <f>IF($A19="","",L19*G19)</f>
        <v/>
      </c>
      <c r="O19" s="12" t="str">
        <f>IF(OR($A19="",I19=""),"",IF(L19+M19&lt;=I19,"Reorder","OK"))</f>
        <v/>
      </c>
      <c r="P19" s="12" t="str">
        <f>IF(O19="Reorder",COUNTIF($O$2:O19,"Reorder"),"")</f>
        <v/>
      </c>
    </row>
    <row r="20">
      <c r="A20" s="14" t="n"/>
      <c r="B20" s="14" t="n"/>
      <c r="C20" s="14" t="n"/>
      <c r="D20" s="14" t="n"/>
      <c r="E20" s="15" t="n"/>
      <c r="F20" s="14" t="n"/>
      <c r="G20" s="16" t="n"/>
      <c r="H20" s="16" t="n"/>
      <c r="I20" s="14" t="n"/>
      <c r="J20" s="14" t="n"/>
      <c r="K20" s="14" t="n"/>
      <c r="L20" s="12" t="str">
        <f>IF($A20="","",SUMIFS(Movements!$H$2:$H$5001,Movements!$B$2:$B$5001,$A20))</f>
        <v/>
      </c>
      <c r="M20" s="12" t="str">
        <f>IF($A20="","",MAX(0,SUMIFS('Purchase orders'!$F$2:$F$1001,'Purchase orders'!$D$2:$D$1001,$A20)-SUMIFS('Purchase orders'!$I$2:$I$1001,'Purchase orders'!$D$2:$D$1001,$A20)))</f>
        <v/>
      </c>
      <c r="N20" s="13" t="str">
        <f>IF($A20="","",L20*G20)</f>
        <v/>
      </c>
      <c r="O20" s="12" t="str">
        <f>IF(OR($A20="",I20=""),"",IF(L20+M20&lt;=I20,"Reorder","OK"))</f>
        <v/>
      </c>
      <c r="P20" s="12" t="str">
        <f>IF(O20="Reorder",COUNTIF($O$2:O20,"Reorder"),"")</f>
        <v/>
      </c>
    </row>
    <row r="21">
      <c r="A21" s="14" t="n"/>
      <c r="B21" s="14" t="n"/>
      <c r="C21" s="14" t="n"/>
      <c r="D21" s="14" t="n"/>
      <c r="E21" s="15" t="n"/>
      <c r="F21" s="14" t="n"/>
      <c r="G21" s="16" t="n"/>
      <c r="H21" s="16" t="n"/>
      <c r="I21" s="14" t="n"/>
      <c r="J21" s="14" t="n"/>
      <c r="K21" s="14" t="n"/>
      <c r="L21" s="12" t="str">
        <f>IF($A21="","",SUMIFS(Movements!$H$2:$H$5001,Movements!$B$2:$B$5001,$A21))</f>
        <v/>
      </c>
      <c r="M21" s="12" t="str">
        <f>IF($A21="","",MAX(0,SUMIFS('Purchase orders'!$F$2:$F$1001,'Purchase orders'!$D$2:$D$1001,$A21)-SUMIFS('Purchase orders'!$I$2:$I$1001,'Purchase orders'!$D$2:$D$1001,$A21)))</f>
        <v/>
      </c>
      <c r="N21" s="13" t="str">
        <f>IF($A21="","",L21*G21)</f>
        <v/>
      </c>
      <c r="O21" s="12" t="str">
        <f>IF(OR($A21="",I21=""),"",IF(L21+M21&lt;=I21,"Reorder","OK"))</f>
        <v/>
      </c>
      <c r="P21" s="12" t="str">
        <f>IF(O21="Reorder",COUNTIF($O$2:O21,"Reorder"),"")</f>
        <v/>
      </c>
    </row>
    <row r="22">
      <c r="A22" s="14" t="n"/>
      <c r="B22" s="14" t="n"/>
      <c r="C22" s="14" t="n"/>
      <c r="D22" s="14" t="n"/>
      <c r="E22" s="15" t="n"/>
      <c r="F22" s="14" t="n"/>
      <c r="G22" s="16" t="n"/>
      <c r="H22" s="16" t="n"/>
      <c r="I22" s="14" t="n"/>
      <c r="J22" s="14" t="n"/>
      <c r="K22" s="14" t="n"/>
      <c r="L22" s="12" t="str">
        <f>IF($A22="","",SUMIFS(Movements!$H$2:$H$5001,Movements!$B$2:$B$5001,$A22))</f>
        <v/>
      </c>
      <c r="M22" s="12" t="str">
        <f>IF($A22="","",MAX(0,SUMIFS('Purchase orders'!$F$2:$F$1001,'Purchase orders'!$D$2:$D$1001,$A22)-SUMIFS('Purchase orders'!$I$2:$I$1001,'Purchase orders'!$D$2:$D$1001,$A22)))</f>
        <v/>
      </c>
      <c r="N22" s="13" t="str">
        <f>IF($A22="","",L22*G22)</f>
        <v/>
      </c>
      <c r="O22" s="12" t="str">
        <f>IF(OR($A22="",I22=""),"",IF(L22+M22&lt;=I22,"Reorder","OK"))</f>
        <v/>
      </c>
      <c r="P22" s="12" t="str">
        <f>IF(O22="Reorder",COUNTIF($O$2:O22,"Reorder"),"")</f>
        <v/>
      </c>
    </row>
    <row r="23">
      <c r="A23" s="14" t="n"/>
      <c r="B23" s="14" t="n"/>
      <c r="C23" s="14" t="n"/>
      <c r="D23" s="14" t="n"/>
      <c r="E23" s="15" t="n"/>
      <c r="F23" s="14" t="n"/>
      <c r="G23" s="16" t="n"/>
      <c r="H23" s="16" t="n"/>
      <c r="I23" s="14" t="n"/>
      <c r="J23" s="14" t="n"/>
      <c r="K23" s="14" t="n"/>
      <c r="L23" s="12" t="str">
        <f>IF($A23="","",SUMIFS(Movements!$H$2:$H$5001,Movements!$B$2:$B$5001,$A23))</f>
        <v/>
      </c>
      <c r="M23" s="12" t="str">
        <f>IF($A23="","",MAX(0,SUMIFS('Purchase orders'!$F$2:$F$1001,'Purchase orders'!$D$2:$D$1001,$A23)-SUMIFS('Purchase orders'!$I$2:$I$1001,'Purchase orders'!$D$2:$D$1001,$A23)))</f>
        <v/>
      </c>
      <c r="N23" s="13" t="str">
        <f>IF($A23="","",L23*G23)</f>
        <v/>
      </c>
      <c r="O23" s="12" t="str">
        <f>IF(OR($A23="",I23=""),"",IF(L23+M23&lt;=I23,"Reorder","OK"))</f>
        <v/>
      </c>
      <c r="P23" s="12" t="str">
        <f>IF(O23="Reorder",COUNTIF($O$2:O23,"Reorder"),"")</f>
        <v/>
      </c>
    </row>
    <row r="24">
      <c r="A24" s="14" t="n"/>
      <c r="B24" s="14" t="n"/>
      <c r="C24" s="14" t="n"/>
      <c r="D24" s="14" t="n"/>
      <c r="E24" s="15" t="n"/>
      <c r="F24" s="14" t="n"/>
      <c r="G24" s="16" t="n"/>
      <c r="H24" s="16" t="n"/>
      <c r="I24" s="14" t="n"/>
      <c r="J24" s="14" t="n"/>
      <c r="K24" s="14" t="n"/>
      <c r="L24" s="12" t="str">
        <f>IF($A24="","",SUMIFS(Movements!$H$2:$H$5001,Movements!$B$2:$B$5001,$A24))</f>
        <v/>
      </c>
      <c r="M24" s="12" t="str">
        <f>IF($A24="","",MAX(0,SUMIFS('Purchase orders'!$F$2:$F$1001,'Purchase orders'!$D$2:$D$1001,$A24)-SUMIFS('Purchase orders'!$I$2:$I$1001,'Purchase orders'!$D$2:$D$1001,$A24)))</f>
        <v/>
      </c>
      <c r="N24" s="13" t="str">
        <f>IF($A24="","",L24*G24)</f>
        <v/>
      </c>
      <c r="O24" s="12" t="str">
        <f>IF(OR($A24="",I24=""),"",IF(L24+M24&lt;=I24,"Reorder","OK"))</f>
        <v/>
      </c>
      <c r="P24" s="12" t="str">
        <f>IF(O24="Reorder",COUNTIF($O$2:O24,"Reorder"),"")</f>
        <v/>
      </c>
    </row>
    <row r="25">
      <c r="A25" s="14" t="n"/>
      <c r="B25" s="14" t="n"/>
      <c r="C25" s="14" t="n"/>
      <c r="D25" s="14" t="n"/>
      <c r="E25" s="15" t="n"/>
      <c r="F25" s="14" t="n"/>
      <c r="G25" s="16" t="n"/>
      <c r="H25" s="16" t="n"/>
      <c r="I25" s="14" t="n"/>
      <c r="J25" s="14" t="n"/>
      <c r="K25" s="14" t="n"/>
      <c r="L25" s="12" t="str">
        <f>IF($A25="","",SUMIFS(Movements!$H$2:$H$5001,Movements!$B$2:$B$5001,$A25))</f>
        <v/>
      </c>
      <c r="M25" s="12" t="str">
        <f>IF($A25="","",MAX(0,SUMIFS('Purchase orders'!$F$2:$F$1001,'Purchase orders'!$D$2:$D$1001,$A25)-SUMIFS('Purchase orders'!$I$2:$I$1001,'Purchase orders'!$D$2:$D$1001,$A25)))</f>
        <v/>
      </c>
      <c r="N25" s="13" t="str">
        <f>IF($A25="","",L25*G25)</f>
        <v/>
      </c>
      <c r="O25" s="12" t="str">
        <f>IF(OR($A25="",I25=""),"",IF(L25+M25&lt;=I25,"Reorder","OK"))</f>
        <v/>
      </c>
      <c r="P25" s="12" t="str">
        <f>IF(O25="Reorder",COUNTIF($O$2:O25,"Reorder"),"")</f>
        <v/>
      </c>
    </row>
    <row r="26">
      <c r="A26" s="14" t="n"/>
      <c r="B26" s="14" t="n"/>
      <c r="C26" s="14" t="n"/>
      <c r="D26" s="14" t="n"/>
      <c r="E26" s="15" t="n"/>
      <c r="F26" s="14" t="n"/>
      <c r="G26" s="16" t="n"/>
      <c r="H26" s="16" t="n"/>
      <c r="I26" s="14" t="n"/>
      <c r="J26" s="14" t="n"/>
      <c r="K26" s="14" t="n"/>
      <c r="L26" s="12" t="str">
        <f>IF($A26="","",SUMIFS(Movements!$H$2:$H$5001,Movements!$B$2:$B$5001,$A26))</f>
        <v/>
      </c>
      <c r="M26" s="12" t="str">
        <f>IF($A26="","",MAX(0,SUMIFS('Purchase orders'!$F$2:$F$1001,'Purchase orders'!$D$2:$D$1001,$A26)-SUMIFS('Purchase orders'!$I$2:$I$1001,'Purchase orders'!$D$2:$D$1001,$A26)))</f>
        <v/>
      </c>
      <c r="N26" s="13" t="str">
        <f>IF($A26="","",L26*G26)</f>
        <v/>
      </c>
      <c r="O26" s="12" t="str">
        <f>IF(OR($A26="",I26=""),"",IF(L26+M26&lt;=I26,"Reorder","OK"))</f>
        <v/>
      </c>
      <c r="P26" s="12" t="str">
        <f>IF(O26="Reorder",COUNTIF($O$2:O26,"Reorder"),"")</f>
        <v/>
      </c>
    </row>
    <row r="27">
      <c r="A27" s="14" t="n"/>
      <c r="B27" s="14" t="n"/>
      <c r="C27" s="14" t="n"/>
      <c r="D27" s="14" t="n"/>
      <c r="E27" s="15" t="n"/>
      <c r="F27" s="14" t="n"/>
      <c r="G27" s="16" t="n"/>
      <c r="H27" s="16" t="n"/>
      <c r="I27" s="14" t="n"/>
      <c r="J27" s="14" t="n"/>
      <c r="K27" s="14" t="n"/>
      <c r="L27" s="12" t="str">
        <f>IF($A27="","",SUMIFS(Movements!$H$2:$H$5001,Movements!$B$2:$B$5001,$A27))</f>
        <v/>
      </c>
      <c r="M27" s="12" t="str">
        <f>IF($A27="","",MAX(0,SUMIFS('Purchase orders'!$F$2:$F$1001,'Purchase orders'!$D$2:$D$1001,$A27)-SUMIFS('Purchase orders'!$I$2:$I$1001,'Purchase orders'!$D$2:$D$1001,$A27)))</f>
        <v/>
      </c>
      <c r="N27" s="13" t="str">
        <f>IF($A27="","",L27*G27)</f>
        <v/>
      </c>
      <c r="O27" s="12" t="str">
        <f>IF(OR($A27="",I27=""),"",IF(L27+M27&lt;=I27,"Reorder","OK"))</f>
        <v/>
      </c>
      <c r="P27" s="12" t="str">
        <f>IF(O27="Reorder",COUNTIF($O$2:O27,"Reorder"),"")</f>
        <v/>
      </c>
    </row>
    <row r="28">
      <c r="A28" s="14" t="n"/>
      <c r="B28" s="14" t="n"/>
      <c r="C28" s="14" t="n"/>
      <c r="D28" s="14" t="n"/>
      <c r="E28" s="15" t="n"/>
      <c r="F28" s="14" t="n"/>
      <c r="G28" s="16" t="n"/>
      <c r="H28" s="16" t="n"/>
      <c r="I28" s="14" t="n"/>
      <c r="J28" s="14" t="n"/>
      <c r="K28" s="14" t="n"/>
      <c r="L28" s="12" t="str">
        <f>IF($A28="","",SUMIFS(Movements!$H$2:$H$5001,Movements!$B$2:$B$5001,$A28))</f>
        <v/>
      </c>
      <c r="M28" s="12" t="str">
        <f>IF($A28="","",MAX(0,SUMIFS('Purchase orders'!$F$2:$F$1001,'Purchase orders'!$D$2:$D$1001,$A28)-SUMIFS('Purchase orders'!$I$2:$I$1001,'Purchase orders'!$D$2:$D$1001,$A28)))</f>
        <v/>
      </c>
      <c r="N28" s="13" t="str">
        <f>IF($A28="","",L28*G28)</f>
        <v/>
      </c>
      <c r="O28" s="12" t="str">
        <f>IF(OR($A28="",I28=""),"",IF(L28+M28&lt;=I28,"Reorder","OK"))</f>
        <v/>
      </c>
      <c r="P28" s="12" t="str">
        <f>IF(O28="Reorder",COUNTIF($O$2:O28,"Reorder"),"")</f>
        <v/>
      </c>
    </row>
    <row r="29">
      <c r="A29" s="14" t="n"/>
      <c r="B29" s="14" t="n"/>
      <c r="C29" s="14" t="n"/>
      <c r="D29" s="14" t="n"/>
      <c r="E29" s="15" t="n"/>
      <c r="F29" s="14" t="n"/>
      <c r="G29" s="16" t="n"/>
      <c r="H29" s="16" t="n"/>
      <c r="I29" s="14" t="n"/>
      <c r="J29" s="14" t="n"/>
      <c r="K29" s="14" t="n"/>
      <c r="L29" s="12" t="str">
        <f>IF($A29="","",SUMIFS(Movements!$H$2:$H$5001,Movements!$B$2:$B$5001,$A29))</f>
        <v/>
      </c>
      <c r="M29" s="12" t="str">
        <f>IF($A29="","",MAX(0,SUMIFS('Purchase orders'!$F$2:$F$1001,'Purchase orders'!$D$2:$D$1001,$A29)-SUMIFS('Purchase orders'!$I$2:$I$1001,'Purchase orders'!$D$2:$D$1001,$A29)))</f>
        <v/>
      </c>
      <c r="N29" s="13" t="str">
        <f>IF($A29="","",L29*G29)</f>
        <v/>
      </c>
      <c r="O29" s="12" t="str">
        <f>IF(OR($A29="",I29=""),"",IF(L29+M29&lt;=I29,"Reorder","OK"))</f>
        <v/>
      </c>
      <c r="P29" s="12" t="str">
        <f>IF(O29="Reorder",COUNTIF($O$2:O29,"Reorder"),"")</f>
        <v/>
      </c>
    </row>
    <row r="30">
      <c r="A30" s="14" t="n"/>
      <c r="B30" s="14" t="n"/>
      <c r="C30" s="14" t="n"/>
      <c r="D30" s="14" t="n"/>
      <c r="E30" s="15" t="n"/>
      <c r="F30" s="14" t="n"/>
      <c r="G30" s="16" t="n"/>
      <c r="H30" s="16" t="n"/>
      <c r="I30" s="14" t="n"/>
      <c r="J30" s="14" t="n"/>
      <c r="K30" s="14" t="n"/>
      <c r="L30" s="12" t="str">
        <f>IF($A30="","",SUMIFS(Movements!$H$2:$H$5001,Movements!$B$2:$B$5001,$A30))</f>
        <v/>
      </c>
      <c r="M30" s="12" t="str">
        <f>IF($A30="","",MAX(0,SUMIFS('Purchase orders'!$F$2:$F$1001,'Purchase orders'!$D$2:$D$1001,$A30)-SUMIFS('Purchase orders'!$I$2:$I$1001,'Purchase orders'!$D$2:$D$1001,$A30)))</f>
        <v/>
      </c>
      <c r="N30" s="13" t="str">
        <f>IF($A30="","",L30*G30)</f>
        <v/>
      </c>
      <c r="O30" s="12" t="str">
        <f>IF(OR($A30="",I30=""),"",IF(L30+M30&lt;=I30,"Reorder","OK"))</f>
        <v/>
      </c>
      <c r="P30" s="12" t="str">
        <f>IF(O30="Reorder",COUNTIF($O$2:O30,"Reorder"),"")</f>
        <v/>
      </c>
    </row>
    <row r="31">
      <c r="A31" s="14" t="n"/>
      <c r="B31" s="14" t="n"/>
      <c r="C31" s="14" t="n"/>
      <c r="D31" s="14" t="n"/>
      <c r="E31" s="15" t="n"/>
      <c r="F31" s="14" t="n"/>
      <c r="G31" s="16" t="n"/>
      <c r="H31" s="16" t="n"/>
      <c r="I31" s="14" t="n"/>
      <c r="J31" s="14" t="n"/>
      <c r="K31" s="14" t="n"/>
      <c r="L31" s="12" t="str">
        <f>IF($A31="","",SUMIFS(Movements!$H$2:$H$5001,Movements!$B$2:$B$5001,$A31))</f>
        <v/>
      </c>
      <c r="M31" s="12" t="str">
        <f>IF($A31="","",MAX(0,SUMIFS('Purchase orders'!$F$2:$F$1001,'Purchase orders'!$D$2:$D$1001,$A31)-SUMIFS('Purchase orders'!$I$2:$I$1001,'Purchase orders'!$D$2:$D$1001,$A31)))</f>
        <v/>
      </c>
      <c r="N31" s="13" t="str">
        <f>IF($A31="","",L31*G31)</f>
        <v/>
      </c>
      <c r="O31" s="12" t="str">
        <f>IF(OR($A31="",I31=""),"",IF(L31+M31&lt;=I31,"Reorder","OK"))</f>
        <v/>
      </c>
      <c r="P31" s="12" t="str">
        <f>IF(O31="Reorder",COUNTIF($O$2:O31,"Reorder"),"")</f>
        <v/>
      </c>
    </row>
    <row r="32">
      <c r="A32" s="14" t="n"/>
      <c r="B32" s="14" t="n"/>
      <c r="C32" s="14" t="n"/>
      <c r="D32" s="14" t="n"/>
      <c r="E32" s="15" t="n"/>
      <c r="F32" s="14" t="n"/>
      <c r="G32" s="16" t="n"/>
      <c r="H32" s="16" t="n"/>
      <c r="I32" s="14" t="n"/>
      <c r="J32" s="14" t="n"/>
      <c r="K32" s="14" t="n"/>
      <c r="L32" s="12" t="str">
        <f>IF($A32="","",SUMIFS(Movements!$H$2:$H$5001,Movements!$B$2:$B$5001,$A32))</f>
        <v/>
      </c>
      <c r="M32" s="12" t="str">
        <f>IF($A32="","",MAX(0,SUMIFS('Purchase orders'!$F$2:$F$1001,'Purchase orders'!$D$2:$D$1001,$A32)-SUMIFS('Purchase orders'!$I$2:$I$1001,'Purchase orders'!$D$2:$D$1001,$A32)))</f>
        <v/>
      </c>
      <c r="N32" s="13" t="str">
        <f>IF($A32="","",L32*G32)</f>
        <v/>
      </c>
      <c r="O32" s="12" t="str">
        <f>IF(OR($A32="",I32=""),"",IF(L32+M32&lt;=I32,"Reorder","OK"))</f>
        <v/>
      </c>
      <c r="P32" s="12" t="str">
        <f>IF(O32="Reorder",COUNTIF($O$2:O32,"Reorder"),"")</f>
        <v/>
      </c>
    </row>
    <row r="33">
      <c r="A33" s="14" t="n"/>
      <c r="B33" s="14" t="n"/>
      <c r="C33" s="14" t="n"/>
      <c r="D33" s="14" t="n"/>
      <c r="E33" s="15" t="n"/>
      <c r="F33" s="14" t="n"/>
      <c r="G33" s="16" t="n"/>
      <c r="H33" s="16" t="n"/>
      <c r="I33" s="14" t="n"/>
      <c r="J33" s="14" t="n"/>
      <c r="K33" s="14" t="n"/>
      <c r="L33" s="12" t="str">
        <f>IF($A33="","",SUMIFS(Movements!$H$2:$H$5001,Movements!$B$2:$B$5001,$A33))</f>
        <v/>
      </c>
      <c r="M33" s="12" t="str">
        <f>IF($A33="","",MAX(0,SUMIFS('Purchase orders'!$F$2:$F$1001,'Purchase orders'!$D$2:$D$1001,$A33)-SUMIFS('Purchase orders'!$I$2:$I$1001,'Purchase orders'!$D$2:$D$1001,$A33)))</f>
        <v/>
      </c>
      <c r="N33" s="13" t="str">
        <f>IF($A33="","",L33*G33)</f>
        <v/>
      </c>
      <c r="O33" s="12" t="str">
        <f>IF(OR($A33="",I33=""),"",IF(L33+M33&lt;=I33,"Reorder","OK"))</f>
        <v/>
      </c>
      <c r="P33" s="12" t="str">
        <f>IF(O33="Reorder",COUNTIF($O$2:O33,"Reorder"),"")</f>
        <v/>
      </c>
    </row>
    <row r="34">
      <c r="A34" s="14" t="n"/>
      <c r="B34" s="14" t="n"/>
      <c r="C34" s="14" t="n"/>
      <c r="D34" s="14" t="n"/>
      <c r="E34" s="15" t="n"/>
      <c r="F34" s="14" t="n"/>
      <c r="G34" s="16" t="n"/>
      <c r="H34" s="16" t="n"/>
      <c r="I34" s="14" t="n"/>
      <c r="J34" s="14" t="n"/>
      <c r="K34" s="14" t="n"/>
      <c r="L34" s="12" t="str">
        <f>IF($A34="","",SUMIFS(Movements!$H$2:$H$5001,Movements!$B$2:$B$5001,$A34))</f>
        <v/>
      </c>
      <c r="M34" s="12" t="str">
        <f>IF($A34="","",MAX(0,SUMIFS('Purchase orders'!$F$2:$F$1001,'Purchase orders'!$D$2:$D$1001,$A34)-SUMIFS('Purchase orders'!$I$2:$I$1001,'Purchase orders'!$D$2:$D$1001,$A34)))</f>
        <v/>
      </c>
      <c r="N34" s="13" t="str">
        <f>IF($A34="","",L34*G34)</f>
        <v/>
      </c>
      <c r="O34" s="12" t="str">
        <f>IF(OR($A34="",I34=""),"",IF(L34+M34&lt;=I34,"Reorder","OK"))</f>
        <v/>
      </c>
      <c r="P34" s="12" t="str">
        <f>IF(O34="Reorder",COUNTIF($O$2:O34,"Reorder"),"")</f>
        <v/>
      </c>
    </row>
    <row r="35">
      <c r="A35" s="14" t="n"/>
      <c r="B35" s="14" t="n"/>
      <c r="C35" s="14" t="n"/>
      <c r="D35" s="14" t="n"/>
      <c r="E35" s="15" t="n"/>
      <c r="F35" s="14" t="n"/>
      <c r="G35" s="16" t="n"/>
      <c r="H35" s="16" t="n"/>
      <c r="I35" s="14" t="n"/>
      <c r="J35" s="14" t="n"/>
      <c r="K35" s="14" t="n"/>
      <c r="L35" s="12" t="str">
        <f>IF($A35="","",SUMIFS(Movements!$H$2:$H$5001,Movements!$B$2:$B$5001,$A35))</f>
        <v/>
      </c>
      <c r="M35" s="12" t="str">
        <f>IF($A35="","",MAX(0,SUMIFS('Purchase orders'!$F$2:$F$1001,'Purchase orders'!$D$2:$D$1001,$A35)-SUMIFS('Purchase orders'!$I$2:$I$1001,'Purchase orders'!$D$2:$D$1001,$A35)))</f>
        <v/>
      </c>
      <c r="N35" s="13" t="str">
        <f>IF($A35="","",L35*G35)</f>
        <v/>
      </c>
      <c r="O35" s="12" t="str">
        <f>IF(OR($A35="",I35=""),"",IF(L35+M35&lt;=I35,"Reorder","OK"))</f>
        <v/>
      </c>
      <c r="P35" s="12" t="str">
        <f>IF(O35="Reorder",COUNTIF($O$2:O35,"Reorder"),"")</f>
        <v/>
      </c>
    </row>
    <row r="36">
      <c r="A36" s="14" t="n"/>
      <c r="B36" s="14" t="n"/>
      <c r="C36" s="14" t="n"/>
      <c r="D36" s="14" t="n"/>
      <c r="E36" s="15" t="n"/>
      <c r="F36" s="14" t="n"/>
      <c r="G36" s="16" t="n"/>
      <c r="H36" s="16" t="n"/>
      <c r="I36" s="14" t="n"/>
      <c r="J36" s="14" t="n"/>
      <c r="K36" s="14" t="n"/>
      <c r="L36" s="12" t="str">
        <f>IF($A36="","",SUMIFS(Movements!$H$2:$H$5001,Movements!$B$2:$B$5001,$A36))</f>
        <v/>
      </c>
      <c r="M36" s="12" t="str">
        <f>IF($A36="","",MAX(0,SUMIFS('Purchase orders'!$F$2:$F$1001,'Purchase orders'!$D$2:$D$1001,$A36)-SUMIFS('Purchase orders'!$I$2:$I$1001,'Purchase orders'!$D$2:$D$1001,$A36)))</f>
        <v/>
      </c>
      <c r="N36" s="13" t="str">
        <f>IF($A36="","",L36*G36)</f>
        <v/>
      </c>
      <c r="O36" s="12" t="str">
        <f>IF(OR($A36="",I36=""),"",IF(L36+M36&lt;=I36,"Reorder","OK"))</f>
        <v/>
      </c>
      <c r="P36" s="12" t="str">
        <f>IF(O36="Reorder",COUNTIF($O$2:O36,"Reorder"),"")</f>
        <v/>
      </c>
    </row>
    <row r="37">
      <c r="A37" s="14" t="n"/>
      <c r="B37" s="14" t="n"/>
      <c r="C37" s="14" t="n"/>
      <c r="D37" s="14" t="n"/>
      <c r="E37" s="15" t="n"/>
      <c r="F37" s="14" t="n"/>
      <c r="G37" s="16" t="n"/>
      <c r="H37" s="16" t="n"/>
      <c r="I37" s="14" t="n"/>
      <c r="J37" s="14" t="n"/>
      <c r="K37" s="14" t="n"/>
      <c r="L37" s="12" t="str">
        <f>IF($A37="","",SUMIFS(Movements!$H$2:$H$5001,Movements!$B$2:$B$5001,$A37))</f>
        <v/>
      </c>
      <c r="M37" s="12" t="str">
        <f>IF($A37="","",MAX(0,SUMIFS('Purchase orders'!$F$2:$F$1001,'Purchase orders'!$D$2:$D$1001,$A37)-SUMIFS('Purchase orders'!$I$2:$I$1001,'Purchase orders'!$D$2:$D$1001,$A37)))</f>
        <v/>
      </c>
      <c r="N37" s="13" t="str">
        <f>IF($A37="","",L37*G37)</f>
        <v/>
      </c>
      <c r="O37" s="12" t="str">
        <f>IF(OR($A37="",I37=""),"",IF(L37+M37&lt;=I37,"Reorder","OK"))</f>
        <v/>
      </c>
      <c r="P37" s="12" t="str">
        <f>IF(O37="Reorder",COUNTIF($O$2:O37,"Reorder"),"")</f>
        <v/>
      </c>
    </row>
    <row r="38">
      <c r="A38" s="14" t="n"/>
      <c r="B38" s="14" t="n"/>
      <c r="C38" s="14" t="n"/>
      <c r="D38" s="14" t="n"/>
      <c r="E38" s="15" t="n"/>
      <c r="F38" s="14" t="n"/>
      <c r="G38" s="16" t="n"/>
      <c r="H38" s="16" t="n"/>
      <c r="I38" s="14" t="n"/>
      <c r="J38" s="14" t="n"/>
      <c r="K38" s="14" t="n"/>
      <c r="L38" s="12" t="str">
        <f>IF($A38="","",SUMIFS(Movements!$H$2:$H$5001,Movements!$B$2:$B$5001,$A38))</f>
        <v/>
      </c>
      <c r="M38" s="12" t="str">
        <f>IF($A38="","",MAX(0,SUMIFS('Purchase orders'!$F$2:$F$1001,'Purchase orders'!$D$2:$D$1001,$A38)-SUMIFS('Purchase orders'!$I$2:$I$1001,'Purchase orders'!$D$2:$D$1001,$A38)))</f>
        <v/>
      </c>
      <c r="N38" s="13" t="str">
        <f>IF($A38="","",L38*G38)</f>
        <v/>
      </c>
      <c r="O38" s="12" t="str">
        <f>IF(OR($A38="",I38=""),"",IF(L38+M38&lt;=I38,"Reorder","OK"))</f>
        <v/>
      </c>
      <c r="P38" s="12" t="str">
        <f>IF(O38="Reorder",COUNTIF($O$2:O38,"Reorder"),"")</f>
        <v/>
      </c>
    </row>
    <row r="39">
      <c r="A39" s="14" t="n"/>
      <c r="B39" s="14" t="n"/>
      <c r="C39" s="14" t="n"/>
      <c r="D39" s="14" t="n"/>
      <c r="E39" s="15" t="n"/>
      <c r="F39" s="14" t="n"/>
      <c r="G39" s="16" t="n"/>
      <c r="H39" s="16" t="n"/>
      <c r="I39" s="14" t="n"/>
      <c r="J39" s="14" t="n"/>
      <c r="K39" s="14" t="n"/>
      <c r="L39" s="12" t="str">
        <f>IF($A39="","",SUMIFS(Movements!$H$2:$H$5001,Movements!$B$2:$B$5001,$A39))</f>
        <v/>
      </c>
      <c r="M39" s="12" t="str">
        <f>IF($A39="","",MAX(0,SUMIFS('Purchase orders'!$F$2:$F$1001,'Purchase orders'!$D$2:$D$1001,$A39)-SUMIFS('Purchase orders'!$I$2:$I$1001,'Purchase orders'!$D$2:$D$1001,$A39)))</f>
        <v/>
      </c>
      <c r="N39" s="13" t="str">
        <f>IF($A39="","",L39*G39)</f>
        <v/>
      </c>
      <c r="O39" s="12" t="str">
        <f>IF(OR($A39="",I39=""),"",IF(L39+M39&lt;=I39,"Reorder","OK"))</f>
        <v/>
      </c>
      <c r="P39" s="12" t="str">
        <f>IF(O39="Reorder",COUNTIF($O$2:O39,"Reorder"),"")</f>
        <v/>
      </c>
    </row>
    <row r="40">
      <c r="A40" s="14" t="n"/>
      <c r="B40" s="14" t="n"/>
      <c r="C40" s="14" t="n"/>
      <c r="D40" s="14" t="n"/>
      <c r="E40" s="15" t="n"/>
      <c r="F40" s="14" t="n"/>
      <c r="G40" s="16" t="n"/>
      <c r="H40" s="16" t="n"/>
      <c r="I40" s="14" t="n"/>
      <c r="J40" s="14" t="n"/>
      <c r="K40" s="14" t="n"/>
      <c r="L40" s="12" t="str">
        <f>IF($A40="","",SUMIFS(Movements!$H$2:$H$5001,Movements!$B$2:$B$5001,$A40))</f>
        <v/>
      </c>
      <c r="M40" s="12" t="str">
        <f>IF($A40="","",MAX(0,SUMIFS('Purchase orders'!$F$2:$F$1001,'Purchase orders'!$D$2:$D$1001,$A40)-SUMIFS('Purchase orders'!$I$2:$I$1001,'Purchase orders'!$D$2:$D$1001,$A40)))</f>
        <v/>
      </c>
      <c r="N40" s="13" t="str">
        <f>IF($A40="","",L40*G40)</f>
        <v/>
      </c>
      <c r="O40" s="12" t="str">
        <f>IF(OR($A40="",I40=""),"",IF(L40+M40&lt;=I40,"Reorder","OK"))</f>
        <v/>
      </c>
      <c r="P40" s="12" t="str">
        <f>IF(O40="Reorder",COUNTIF($O$2:O40,"Reorder"),"")</f>
        <v/>
      </c>
    </row>
    <row r="41">
      <c r="A41" s="14" t="n"/>
      <c r="B41" s="14" t="n"/>
      <c r="C41" s="14" t="n"/>
      <c r="D41" s="14" t="n"/>
      <c r="E41" s="15" t="n"/>
      <c r="F41" s="14" t="n"/>
      <c r="G41" s="16" t="n"/>
      <c r="H41" s="16" t="n"/>
      <c r="I41" s="14" t="n"/>
      <c r="J41" s="14" t="n"/>
      <c r="K41" s="14" t="n"/>
      <c r="L41" s="12" t="str">
        <f>IF($A41="","",SUMIFS(Movements!$H$2:$H$5001,Movements!$B$2:$B$5001,$A41))</f>
        <v/>
      </c>
      <c r="M41" s="12" t="str">
        <f>IF($A41="","",MAX(0,SUMIFS('Purchase orders'!$F$2:$F$1001,'Purchase orders'!$D$2:$D$1001,$A41)-SUMIFS('Purchase orders'!$I$2:$I$1001,'Purchase orders'!$D$2:$D$1001,$A41)))</f>
        <v/>
      </c>
      <c r="N41" s="13" t="str">
        <f>IF($A41="","",L41*G41)</f>
        <v/>
      </c>
      <c r="O41" s="12" t="str">
        <f>IF(OR($A41="",I41=""),"",IF(L41+M41&lt;=I41,"Reorder","OK"))</f>
        <v/>
      </c>
      <c r="P41" s="12" t="str">
        <f>IF(O41="Reorder",COUNTIF($O$2:O41,"Reorder"),"")</f>
        <v/>
      </c>
    </row>
    <row r="42">
      <c r="A42" s="14" t="n"/>
      <c r="B42" s="14" t="n"/>
      <c r="C42" s="14" t="n"/>
      <c r="D42" s="14" t="n"/>
      <c r="E42" s="15" t="n"/>
      <c r="F42" s="14" t="n"/>
      <c r="G42" s="16" t="n"/>
      <c r="H42" s="16" t="n"/>
      <c r="I42" s="14" t="n"/>
      <c r="J42" s="14" t="n"/>
      <c r="K42" s="14" t="n"/>
      <c r="L42" s="12" t="str">
        <f>IF($A42="","",SUMIFS(Movements!$H$2:$H$5001,Movements!$B$2:$B$5001,$A42))</f>
        <v/>
      </c>
      <c r="M42" s="12" t="str">
        <f>IF($A42="","",MAX(0,SUMIFS('Purchase orders'!$F$2:$F$1001,'Purchase orders'!$D$2:$D$1001,$A42)-SUMIFS('Purchase orders'!$I$2:$I$1001,'Purchase orders'!$D$2:$D$1001,$A42)))</f>
        <v/>
      </c>
      <c r="N42" s="13" t="str">
        <f>IF($A42="","",L42*G42)</f>
        <v/>
      </c>
      <c r="O42" s="12" t="str">
        <f>IF(OR($A42="",I42=""),"",IF(L42+M42&lt;=I42,"Reorder","OK"))</f>
        <v/>
      </c>
      <c r="P42" s="12" t="str">
        <f>IF(O42="Reorder",COUNTIF($O$2:O42,"Reorder"),"")</f>
        <v/>
      </c>
    </row>
    <row r="43">
      <c r="A43" s="14" t="n"/>
      <c r="B43" s="14" t="n"/>
      <c r="C43" s="14" t="n"/>
      <c r="D43" s="14" t="n"/>
      <c r="E43" s="15" t="n"/>
      <c r="F43" s="14" t="n"/>
      <c r="G43" s="16" t="n"/>
      <c r="H43" s="16" t="n"/>
      <c r="I43" s="14" t="n"/>
      <c r="J43" s="14" t="n"/>
      <c r="K43" s="14" t="n"/>
      <c r="L43" s="12" t="str">
        <f>IF($A43="","",SUMIFS(Movements!$H$2:$H$5001,Movements!$B$2:$B$5001,$A43))</f>
        <v/>
      </c>
      <c r="M43" s="12" t="str">
        <f>IF($A43="","",MAX(0,SUMIFS('Purchase orders'!$F$2:$F$1001,'Purchase orders'!$D$2:$D$1001,$A43)-SUMIFS('Purchase orders'!$I$2:$I$1001,'Purchase orders'!$D$2:$D$1001,$A43)))</f>
        <v/>
      </c>
      <c r="N43" s="13" t="str">
        <f>IF($A43="","",L43*G43)</f>
        <v/>
      </c>
      <c r="O43" s="12" t="str">
        <f>IF(OR($A43="",I43=""),"",IF(L43+M43&lt;=I43,"Reorder","OK"))</f>
        <v/>
      </c>
      <c r="P43" s="12" t="str">
        <f>IF(O43="Reorder",COUNTIF($O$2:O43,"Reorder"),"")</f>
        <v/>
      </c>
    </row>
    <row r="44">
      <c r="A44" s="14" t="n"/>
      <c r="B44" s="14" t="n"/>
      <c r="C44" s="14" t="n"/>
      <c r="D44" s="14" t="n"/>
      <c r="E44" s="15" t="n"/>
      <c r="F44" s="14" t="n"/>
      <c r="G44" s="16" t="n"/>
      <c r="H44" s="16" t="n"/>
      <c r="I44" s="14" t="n"/>
      <c r="J44" s="14" t="n"/>
      <c r="K44" s="14" t="n"/>
      <c r="L44" s="12" t="str">
        <f>IF($A44="","",SUMIFS(Movements!$H$2:$H$5001,Movements!$B$2:$B$5001,$A44))</f>
        <v/>
      </c>
      <c r="M44" s="12" t="str">
        <f>IF($A44="","",MAX(0,SUMIFS('Purchase orders'!$F$2:$F$1001,'Purchase orders'!$D$2:$D$1001,$A44)-SUMIFS('Purchase orders'!$I$2:$I$1001,'Purchase orders'!$D$2:$D$1001,$A44)))</f>
        <v/>
      </c>
      <c r="N44" s="13" t="str">
        <f>IF($A44="","",L44*G44)</f>
        <v/>
      </c>
      <c r="O44" s="12" t="str">
        <f>IF(OR($A44="",I44=""),"",IF(L44+M44&lt;=I44,"Reorder","OK"))</f>
        <v/>
      </c>
      <c r="P44" s="12" t="str">
        <f>IF(O44="Reorder",COUNTIF($O$2:O44,"Reorder"),"")</f>
        <v/>
      </c>
    </row>
    <row r="45">
      <c r="A45" s="14" t="n"/>
      <c r="B45" s="14" t="n"/>
      <c r="C45" s="14" t="n"/>
      <c r="D45" s="14" t="n"/>
      <c r="E45" s="15" t="n"/>
      <c r="F45" s="14" t="n"/>
      <c r="G45" s="16" t="n"/>
      <c r="H45" s="16" t="n"/>
      <c r="I45" s="14" t="n"/>
      <c r="J45" s="14" t="n"/>
      <c r="K45" s="14" t="n"/>
      <c r="L45" s="12" t="str">
        <f>IF($A45="","",SUMIFS(Movements!$H$2:$H$5001,Movements!$B$2:$B$5001,$A45))</f>
        <v/>
      </c>
      <c r="M45" s="12" t="str">
        <f>IF($A45="","",MAX(0,SUMIFS('Purchase orders'!$F$2:$F$1001,'Purchase orders'!$D$2:$D$1001,$A45)-SUMIFS('Purchase orders'!$I$2:$I$1001,'Purchase orders'!$D$2:$D$1001,$A45)))</f>
        <v/>
      </c>
      <c r="N45" s="13" t="str">
        <f>IF($A45="","",L45*G45)</f>
        <v/>
      </c>
      <c r="O45" s="12" t="str">
        <f>IF(OR($A45="",I45=""),"",IF(L45+M45&lt;=I45,"Reorder","OK"))</f>
        <v/>
      </c>
      <c r="P45" s="12" t="str">
        <f>IF(O45="Reorder",COUNTIF($O$2:O45,"Reorder"),"")</f>
        <v/>
      </c>
    </row>
    <row r="46">
      <c r="A46" s="14" t="n"/>
      <c r="B46" s="14" t="n"/>
      <c r="C46" s="14" t="n"/>
      <c r="D46" s="14" t="n"/>
      <c r="E46" s="15" t="n"/>
      <c r="F46" s="14" t="n"/>
      <c r="G46" s="16" t="n"/>
      <c r="H46" s="16" t="n"/>
      <c r="I46" s="14" t="n"/>
      <c r="J46" s="14" t="n"/>
      <c r="K46" s="14" t="n"/>
      <c r="L46" s="12" t="str">
        <f>IF($A46="","",SUMIFS(Movements!$H$2:$H$5001,Movements!$B$2:$B$5001,$A46))</f>
        <v/>
      </c>
      <c r="M46" s="12" t="str">
        <f>IF($A46="","",MAX(0,SUMIFS('Purchase orders'!$F$2:$F$1001,'Purchase orders'!$D$2:$D$1001,$A46)-SUMIFS('Purchase orders'!$I$2:$I$1001,'Purchase orders'!$D$2:$D$1001,$A46)))</f>
        <v/>
      </c>
      <c r="N46" s="13" t="str">
        <f>IF($A46="","",L46*G46)</f>
        <v/>
      </c>
      <c r="O46" s="12" t="str">
        <f>IF(OR($A46="",I46=""),"",IF(L46+M46&lt;=I46,"Reorder","OK"))</f>
        <v/>
      </c>
      <c r="P46" s="12" t="str">
        <f>IF(O46="Reorder",COUNTIF($O$2:O46,"Reorder"),"")</f>
        <v/>
      </c>
    </row>
    <row r="47">
      <c r="A47" s="14" t="n"/>
      <c r="B47" s="14" t="n"/>
      <c r="C47" s="14" t="n"/>
      <c r="D47" s="14" t="n"/>
      <c r="E47" s="15" t="n"/>
      <c r="F47" s="14" t="n"/>
      <c r="G47" s="16" t="n"/>
      <c r="H47" s="16" t="n"/>
      <c r="I47" s="14" t="n"/>
      <c r="J47" s="14" t="n"/>
      <c r="K47" s="14" t="n"/>
      <c r="L47" s="12" t="str">
        <f>IF($A47="","",SUMIFS(Movements!$H$2:$H$5001,Movements!$B$2:$B$5001,$A47))</f>
        <v/>
      </c>
      <c r="M47" s="12" t="str">
        <f>IF($A47="","",MAX(0,SUMIFS('Purchase orders'!$F$2:$F$1001,'Purchase orders'!$D$2:$D$1001,$A47)-SUMIFS('Purchase orders'!$I$2:$I$1001,'Purchase orders'!$D$2:$D$1001,$A47)))</f>
        <v/>
      </c>
      <c r="N47" s="13" t="str">
        <f>IF($A47="","",L47*G47)</f>
        <v/>
      </c>
      <c r="O47" s="12" t="str">
        <f>IF(OR($A47="",I47=""),"",IF(L47+M47&lt;=I47,"Reorder","OK"))</f>
        <v/>
      </c>
      <c r="P47" s="12" t="str">
        <f>IF(O47="Reorder",COUNTIF($O$2:O47,"Reorder"),"")</f>
        <v/>
      </c>
    </row>
    <row r="48">
      <c r="A48" s="14" t="n"/>
      <c r="B48" s="14" t="n"/>
      <c r="C48" s="14" t="n"/>
      <c r="D48" s="14" t="n"/>
      <c r="E48" s="15" t="n"/>
      <c r="F48" s="14" t="n"/>
      <c r="G48" s="16" t="n"/>
      <c r="H48" s="16" t="n"/>
      <c r="I48" s="14" t="n"/>
      <c r="J48" s="14" t="n"/>
      <c r="K48" s="14" t="n"/>
      <c r="L48" s="12" t="str">
        <f>IF($A48="","",SUMIFS(Movements!$H$2:$H$5001,Movements!$B$2:$B$5001,$A48))</f>
        <v/>
      </c>
      <c r="M48" s="12" t="str">
        <f>IF($A48="","",MAX(0,SUMIFS('Purchase orders'!$F$2:$F$1001,'Purchase orders'!$D$2:$D$1001,$A48)-SUMIFS('Purchase orders'!$I$2:$I$1001,'Purchase orders'!$D$2:$D$1001,$A48)))</f>
        <v/>
      </c>
      <c r="N48" s="13" t="str">
        <f>IF($A48="","",L48*G48)</f>
        <v/>
      </c>
      <c r="O48" s="12" t="str">
        <f>IF(OR($A48="",I48=""),"",IF(L48+M48&lt;=I48,"Reorder","OK"))</f>
        <v/>
      </c>
      <c r="P48" s="12" t="str">
        <f>IF(O48="Reorder",COUNTIF($O$2:O48,"Reorder"),"")</f>
        <v/>
      </c>
    </row>
    <row r="49">
      <c r="A49" s="14" t="n"/>
      <c r="B49" s="14" t="n"/>
      <c r="C49" s="14" t="n"/>
      <c r="D49" s="14" t="n"/>
      <c r="E49" s="15" t="n"/>
      <c r="F49" s="14" t="n"/>
      <c r="G49" s="16" t="n"/>
      <c r="H49" s="16" t="n"/>
      <c r="I49" s="14" t="n"/>
      <c r="J49" s="14" t="n"/>
      <c r="K49" s="14" t="n"/>
      <c r="L49" s="12" t="str">
        <f>IF($A49="","",SUMIFS(Movements!$H$2:$H$5001,Movements!$B$2:$B$5001,$A49))</f>
        <v/>
      </c>
      <c r="M49" s="12" t="str">
        <f>IF($A49="","",MAX(0,SUMIFS('Purchase orders'!$F$2:$F$1001,'Purchase orders'!$D$2:$D$1001,$A49)-SUMIFS('Purchase orders'!$I$2:$I$1001,'Purchase orders'!$D$2:$D$1001,$A49)))</f>
        <v/>
      </c>
      <c r="N49" s="13" t="str">
        <f>IF($A49="","",L49*G49)</f>
        <v/>
      </c>
      <c r="O49" s="12" t="str">
        <f>IF(OR($A49="",I49=""),"",IF(L49+M49&lt;=I49,"Reorder","OK"))</f>
        <v/>
      </c>
      <c r="P49" s="12" t="str">
        <f>IF(O49="Reorder",COUNTIF($O$2:O49,"Reorder"),"")</f>
        <v/>
      </c>
    </row>
    <row r="50">
      <c r="A50" s="14" t="n"/>
      <c r="B50" s="14" t="n"/>
      <c r="C50" s="14" t="n"/>
      <c r="D50" s="14" t="n"/>
      <c r="E50" s="15" t="n"/>
      <c r="F50" s="14" t="n"/>
      <c r="G50" s="16" t="n"/>
      <c r="H50" s="16" t="n"/>
      <c r="I50" s="14" t="n"/>
      <c r="J50" s="14" t="n"/>
      <c r="K50" s="14" t="n"/>
      <c r="L50" s="12" t="str">
        <f>IF($A50="","",SUMIFS(Movements!$H$2:$H$5001,Movements!$B$2:$B$5001,$A50))</f>
        <v/>
      </c>
      <c r="M50" s="12" t="str">
        <f>IF($A50="","",MAX(0,SUMIFS('Purchase orders'!$F$2:$F$1001,'Purchase orders'!$D$2:$D$1001,$A50)-SUMIFS('Purchase orders'!$I$2:$I$1001,'Purchase orders'!$D$2:$D$1001,$A50)))</f>
        <v/>
      </c>
      <c r="N50" s="13" t="str">
        <f>IF($A50="","",L50*G50)</f>
        <v/>
      </c>
      <c r="O50" s="12" t="str">
        <f>IF(OR($A50="",I50=""),"",IF(L50+M50&lt;=I50,"Reorder","OK"))</f>
        <v/>
      </c>
      <c r="P50" s="12" t="str">
        <f>IF(O50="Reorder",COUNTIF($O$2:O50,"Reorder"),"")</f>
        <v/>
      </c>
    </row>
    <row r="51">
      <c r="A51" s="14" t="n"/>
      <c r="B51" s="14" t="n"/>
      <c r="C51" s="14" t="n"/>
      <c r="D51" s="14" t="n"/>
      <c r="E51" s="15" t="n"/>
      <c r="F51" s="14" t="n"/>
      <c r="G51" s="16" t="n"/>
      <c r="H51" s="16" t="n"/>
      <c r="I51" s="14" t="n"/>
      <c r="J51" s="14" t="n"/>
      <c r="K51" s="14" t="n"/>
      <c r="L51" s="12" t="str">
        <f>IF($A51="","",SUMIFS(Movements!$H$2:$H$5001,Movements!$B$2:$B$5001,$A51))</f>
        <v/>
      </c>
      <c r="M51" s="12" t="str">
        <f>IF($A51="","",MAX(0,SUMIFS('Purchase orders'!$F$2:$F$1001,'Purchase orders'!$D$2:$D$1001,$A51)-SUMIFS('Purchase orders'!$I$2:$I$1001,'Purchase orders'!$D$2:$D$1001,$A51)))</f>
        <v/>
      </c>
      <c r="N51" s="13" t="str">
        <f>IF($A51="","",L51*G51)</f>
        <v/>
      </c>
      <c r="O51" s="12" t="str">
        <f>IF(OR($A51="",I51=""),"",IF(L51+M51&lt;=I51,"Reorder","OK"))</f>
        <v/>
      </c>
      <c r="P51" s="12" t="str">
        <f>IF(O51="Reorder",COUNTIF($O$2:O51,"Reorder"),"")</f>
        <v/>
      </c>
    </row>
    <row r="52">
      <c r="A52" s="14" t="n"/>
      <c r="B52" s="14" t="n"/>
      <c r="C52" s="14" t="n"/>
      <c r="D52" s="14" t="n"/>
      <c r="E52" s="15" t="n"/>
      <c r="F52" s="14" t="n"/>
      <c r="G52" s="16" t="n"/>
      <c r="H52" s="16" t="n"/>
      <c r="I52" s="14" t="n"/>
      <c r="J52" s="14" t="n"/>
      <c r="K52" s="14" t="n"/>
      <c r="L52" s="12" t="str">
        <f>IF($A52="","",SUMIFS(Movements!$H$2:$H$5001,Movements!$B$2:$B$5001,$A52))</f>
        <v/>
      </c>
      <c r="M52" s="12" t="str">
        <f>IF($A52="","",MAX(0,SUMIFS('Purchase orders'!$F$2:$F$1001,'Purchase orders'!$D$2:$D$1001,$A52)-SUMIFS('Purchase orders'!$I$2:$I$1001,'Purchase orders'!$D$2:$D$1001,$A52)))</f>
        <v/>
      </c>
      <c r="N52" s="13" t="str">
        <f>IF($A52="","",L52*G52)</f>
        <v/>
      </c>
      <c r="O52" s="12" t="str">
        <f>IF(OR($A52="",I52=""),"",IF(L52+M52&lt;=I52,"Reorder","OK"))</f>
        <v/>
      </c>
      <c r="P52" s="12" t="str">
        <f>IF(O52="Reorder",COUNTIF($O$2:O52,"Reorder"),"")</f>
        <v/>
      </c>
    </row>
    <row r="53">
      <c r="A53" s="14" t="n"/>
      <c r="B53" s="14" t="n"/>
      <c r="C53" s="14" t="n"/>
      <c r="D53" s="14" t="n"/>
      <c r="E53" s="15" t="n"/>
      <c r="F53" s="14" t="n"/>
      <c r="G53" s="16" t="n"/>
      <c r="H53" s="16" t="n"/>
      <c r="I53" s="14" t="n"/>
      <c r="J53" s="14" t="n"/>
      <c r="K53" s="14" t="n"/>
      <c r="L53" s="12" t="str">
        <f>IF($A53="","",SUMIFS(Movements!$H$2:$H$5001,Movements!$B$2:$B$5001,$A53))</f>
        <v/>
      </c>
      <c r="M53" s="12" t="str">
        <f>IF($A53="","",MAX(0,SUMIFS('Purchase orders'!$F$2:$F$1001,'Purchase orders'!$D$2:$D$1001,$A53)-SUMIFS('Purchase orders'!$I$2:$I$1001,'Purchase orders'!$D$2:$D$1001,$A53)))</f>
        <v/>
      </c>
      <c r="N53" s="13" t="str">
        <f>IF($A53="","",L53*G53)</f>
        <v/>
      </c>
      <c r="O53" s="12" t="str">
        <f>IF(OR($A53="",I53=""),"",IF(L53+M53&lt;=I53,"Reorder","OK"))</f>
        <v/>
      </c>
      <c r="P53" s="12" t="str">
        <f>IF(O53="Reorder",COUNTIF($O$2:O53,"Reorder"),"")</f>
        <v/>
      </c>
    </row>
    <row r="54">
      <c r="A54" s="14" t="n"/>
      <c r="B54" s="14" t="n"/>
      <c r="C54" s="14" t="n"/>
      <c r="D54" s="14" t="n"/>
      <c r="E54" s="15" t="n"/>
      <c r="F54" s="14" t="n"/>
      <c r="G54" s="16" t="n"/>
      <c r="H54" s="16" t="n"/>
      <c r="I54" s="14" t="n"/>
      <c r="J54" s="14" t="n"/>
      <c r="K54" s="14" t="n"/>
      <c r="L54" s="12" t="str">
        <f>IF($A54="","",SUMIFS(Movements!$H$2:$H$5001,Movements!$B$2:$B$5001,$A54))</f>
        <v/>
      </c>
      <c r="M54" s="12" t="str">
        <f>IF($A54="","",MAX(0,SUMIFS('Purchase orders'!$F$2:$F$1001,'Purchase orders'!$D$2:$D$1001,$A54)-SUMIFS('Purchase orders'!$I$2:$I$1001,'Purchase orders'!$D$2:$D$1001,$A54)))</f>
        <v/>
      </c>
      <c r="N54" s="13" t="str">
        <f>IF($A54="","",L54*G54)</f>
        <v/>
      </c>
      <c r="O54" s="12" t="str">
        <f>IF(OR($A54="",I54=""),"",IF(L54+M54&lt;=I54,"Reorder","OK"))</f>
        <v/>
      </c>
      <c r="P54" s="12" t="str">
        <f>IF(O54="Reorder",COUNTIF($O$2:O54,"Reorder"),"")</f>
        <v/>
      </c>
    </row>
    <row r="55">
      <c r="A55" s="14" t="n"/>
      <c r="B55" s="14" t="n"/>
      <c r="C55" s="14" t="n"/>
      <c r="D55" s="14" t="n"/>
      <c r="E55" s="15" t="n"/>
      <c r="F55" s="14" t="n"/>
      <c r="G55" s="16" t="n"/>
      <c r="H55" s="16" t="n"/>
      <c r="I55" s="14" t="n"/>
      <c r="J55" s="14" t="n"/>
      <c r="K55" s="14" t="n"/>
      <c r="L55" s="12" t="str">
        <f>IF($A55="","",SUMIFS(Movements!$H$2:$H$5001,Movements!$B$2:$B$5001,$A55))</f>
        <v/>
      </c>
      <c r="M55" s="12" t="str">
        <f>IF($A55="","",MAX(0,SUMIFS('Purchase orders'!$F$2:$F$1001,'Purchase orders'!$D$2:$D$1001,$A55)-SUMIFS('Purchase orders'!$I$2:$I$1001,'Purchase orders'!$D$2:$D$1001,$A55)))</f>
        <v/>
      </c>
      <c r="N55" s="13" t="str">
        <f>IF($A55="","",L55*G55)</f>
        <v/>
      </c>
      <c r="O55" s="12" t="str">
        <f>IF(OR($A55="",I55=""),"",IF(L55+M55&lt;=I55,"Reorder","OK"))</f>
        <v/>
      </c>
      <c r="P55" s="12" t="str">
        <f>IF(O55="Reorder",COUNTIF($O$2:O55,"Reorder"),"")</f>
        <v/>
      </c>
    </row>
    <row r="56">
      <c r="A56" s="14" t="n"/>
      <c r="B56" s="14" t="n"/>
      <c r="C56" s="14" t="n"/>
      <c r="D56" s="14" t="n"/>
      <c r="E56" s="15" t="n"/>
      <c r="F56" s="14" t="n"/>
      <c r="G56" s="16" t="n"/>
      <c r="H56" s="16" t="n"/>
      <c r="I56" s="14" t="n"/>
      <c r="J56" s="14" t="n"/>
      <c r="K56" s="14" t="n"/>
      <c r="L56" s="12" t="str">
        <f>IF($A56="","",SUMIFS(Movements!$H$2:$H$5001,Movements!$B$2:$B$5001,$A56))</f>
        <v/>
      </c>
      <c r="M56" s="12" t="str">
        <f>IF($A56="","",MAX(0,SUMIFS('Purchase orders'!$F$2:$F$1001,'Purchase orders'!$D$2:$D$1001,$A56)-SUMIFS('Purchase orders'!$I$2:$I$1001,'Purchase orders'!$D$2:$D$1001,$A56)))</f>
        <v/>
      </c>
      <c r="N56" s="13" t="str">
        <f>IF($A56="","",L56*G56)</f>
        <v/>
      </c>
      <c r="O56" s="12" t="str">
        <f>IF(OR($A56="",I56=""),"",IF(L56+M56&lt;=I56,"Reorder","OK"))</f>
        <v/>
      </c>
      <c r="P56" s="12" t="str">
        <f>IF(O56="Reorder",COUNTIF($O$2:O56,"Reorder"),"")</f>
        <v/>
      </c>
    </row>
    <row r="57">
      <c r="A57" s="14" t="n"/>
      <c r="B57" s="14" t="n"/>
      <c r="C57" s="14" t="n"/>
      <c r="D57" s="14" t="n"/>
      <c r="E57" s="15" t="n"/>
      <c r="F57" s="14" t="n"/>
      <c r="G57" s="16" t="n"/>
      <c r="H57" s="16" t="n"/>
      <c r="I57" s="14" t="n"/>
      <c r="J57" s="14" t="n"/>
      <c r="K57" s="14" t="n"/>
      <c r="L57" s="12" t="str">
        <f>IF($A57="","",SUMIFS(Movements!$H$2:$H$5001,Movements!$B$2:$B$5001,$A57))</f>
        <v/>
      </c>
      <c r="M57" s="12" t="str">
        <f>IF($A57="","",MAX(0,SUMIFS('Purchase orders'!$F$2:$F$1001,'Purchase orders'!$D$2:$D$1001,$A57)-SUMIFS('Purchase orders'!$I$2:$I$1001,'Purchase orders'!$D$2:$D$1001,$A57)))</f>
        <v/>
      </c>
      <c r="N57" s="13" t="str">
        <f>IF($A57="","",L57*G57)</f>
        <v/>
      </c>
      <c r="O57" s="12" t="str">
        <f>IF(OR($A57="",I57=""),"",IF(L57+M57&lt;=I57,"Reorder","OK"))</f>
        <v/>
      </c>
      <c r="P57" s="12" t="str">
        <f>IF(O57="Reorder",COUNTIF($O$2:O57,"Reorder"),"")</f>
        <v/>
      </c>
    </row>
    <row r="58">
      <c r="A58" s="14" t="n"/>
      <c r="B58" s="14" t="n"/>
      <c r="C58" s="14" t="n"/>
      <c r="D58" s="14" t="n"/>
      <c r="E58" s="15" t="n"/>
      <c r="F58" s="14" t="n"/>
      <c r="G58" s="16" t="n"/>
      <c r="H58" s="16" t="n"/>
      <c r="I58" s="14" t="n"/>
      <c r="J58" s="14" t="n"/>
      <c r="K58" s="14" t="n"/>
      <c r="L58" s="12" t="str">
        <f>IF($A58="","",SUMIFS(Movements!$H$2:$H$5001,Movements!$B$2:$B$5001,$A58))</f>
        <v/>
      </c>
      <c r="M58" s="12" t="str">
        <f>IF($A58="","",MAX(0,SUMIFS('Purchase orders'!$F$2:$F$1001,'Purchase orders'!$D$2:$D$1001,$A58)-SUMIFS('Purchase orders'!$I$2:$I$1001,'Purchase orders'!$D$2:$D$1001,$A58)))</f>
        <v/>
      </c>
      <c r="N58" s="13" t="str">
        <f>IF($A58="","",L58*G58)</f>
        <v/>
      </c>
      <c r="O58" s="12" t="str">
        <f>IF(OR($A58="",I58=""),"",IF(L58+M58&lt;=I58,"Reorder","OK"))</f>
        <v/>
      </c>
      <c r="P58" s="12" t="str">
        <f>IF(O58="Reorder",COUNTIF($O$2:O58,"Reorder"),"")</f>
        <v/>
      </c>
    </row>
    <row r="59">
      <c r="A59" s="14" t="n"/>
      <c r="B59" s="14" t="n"/>
      <c r="C59" s="14" t="n"/>
      <c r="D59" s="14" t="n"/>
      <c r="E59" s="15" t="n"/>
      <c r="F59" s="14" t="n"/>
      <c r="G59" s="16" t="n"/>
      <c r="H59" s="16" t="n"/>
      <c r="I59" s="14" t="n"/>
      <c r="J59" s="14" t="n"/>
      <c r="K59" s="14" t="n"/>
      <c r="L59" s="12" t="str">
        <f>IF($A59="","",SUMIFS(Movements!$H$2:$H$5001,Movements!$B$2:$B$5001,$A59))</f>
        <v/>
      </c>
      <c r="M59" s="12" t="str">
        <f>IF($A59="","",MAX(0,SUMIFS('Purchase orders'!$F$2:$F$1001,'Purchase orders'!$D$2:$D$1001,$A59)-SUMIFS('Purchase orders'!$I$2:$I$1001,'Purchase orders'!$D$2:$D$1001,$A59)))</f>
        <v/>
      </c>
      <c r="N59" s="13" t="str">
        <f>IF($A59="","",L59*G59)</f>
        <v/>
      </c>
      <c r="O59" s="12" t="str">
        <f>IF(OR($A59="",I59=""),"",IF(L59+M59&lt;=I59,"Reorder","OK"))</f>
        <v/>
      </c>
      <c r="P59" s="12" t="str">
        <f>IF(O59="Reorder",COUNTIF($O$2:O59,"Reorder"),"")</f>
        <v/>
      </c>
    </row>
    <row r="60">
      <c r="A60" s="14" t="n"/>
      <c r="B60" s="14" t="n"/>
      <c r="C60" s="14" t="n"/>
      <c r="D60" s="14" t="n"/>
      <c r="E60" s="15" t="n"/>
      <c r="F60" s="14" t="n"/>
      <c r="G60" s="16" t="n"/>
      <c r="H60" s="16" t="n"/>
      <c r="I60" s="14" t="n"/>
      <c r="J60" s="14" t="n"/>
      <c r="K60" s="14" t="n"/>
      <c r="L60" s="12" t="str">
        <f>IF($A60="","",SUMIFS(Movements!$H$2:$H$5001,Movements!$B$2:$B$5001,$A60))</f>
        <v/>
      </c>
      <c r="M60" s="12" t="str">
        <f>IF($A60="","",MAX(0,SUMIFS('Purchase orders'!$F$2:$F$1001,'Purchase orders'!$D$2:$D$1001,$A60)-SUMIFS('Purchase orders'!$I$2:$I$1001,'Purchase orders'!$D$2:$D$1001,$A60)))</f>
        <v/>
      </c>
      <c r="N60" s="13" t="str">
        <f>IF($A60="","",L60*G60)</f>
        <v/>
      </c>
      <c r="O60" s="12" t="str">
        <f>IF(OR($A60="",I60=""),"",IF(L60+M60&lt;=I60,"Reorder","OK"))</f>
        <v/>
      </c>
      <c r="P60" s="12" t="str">
        <f>IF(O60="Reorder",COUNTIF($O$2:O60,"Reorder"),"")</f>
        <v/>
      </c>
    </row>
    <row r="61">
      <c r="A61" s="14" t="n"/>
      <c r="B61" s="14" t="n"/>
      <c r="C61" s="14" t="n"/>
      <c r="D61" s="14" t="n"/>
      <c r="E61" s="15" t="n"/>
      <c r="F61" s="14" t="n"/>
      <c r="G61" s="16" t="n"/>
      <c r="H61" s="16" t="n"/>
      <c r="I61" s="14" t="n"/>
      <c r="J61" s="14" t="n"/>
      <c r="K61" s="14" t="n"/>
      <c r="L61" s="12" t="str">
        <f>IF($A61="","",SUMIFS(Movements!$H$2:$H$5001,Movements!$B$2:$B$5001,$A61))</f>
        <v/>
      </c>
      <c r="M61" s="12" t="str">
        <f>IF($A61="","",MAX(0,SUMIFS('Purchase orders'!$F$2:$F$1001,'Purchase orders'!$D$2:$D$1001,$A61)-SUMIFS('Purchase orders'!$I$2:$I$1001,'Purchase orders'!$D$2:$D$1001,$A61)))</f>
        <v/>
      </c>
      <c r="N61" s="13" t="str">
        <f>IF($A61="","",L61*G61)</f>
        <v/>
      </c>
      <c r="O61" s="12" t="str">
        <f>IF(OR($A61="",I61=""),"",IF(L61+M61&lt;=I61,"Reorder","OK"))</f>
        <v/>
      </c>
      <c r="P61" s="12" t="str">
        <f>IF(O61="Reorder",COUNTIF($O$2:O61,"Reorder"),"")</f>
        <v/>
      </c>
    </row>
    <row r="62">
      <c r="A62" s="14" t="n"/>
      <c r="B62" s="14" t="n"/>
      <c r="C62" s="14" t="n"/>
      <c r="D62" s="14" t="n"/>
      <c r="E62" s="15" t="n"/>
      <c r="F62" s="14" t="n"/>
      <c r="G62" s="16" t="n"/>
      <c r="H62" s="16" t="n"/>
      <c r="I62" s="14" t="n"/>
      <c r="J62" s="14" t="n"/>
      <c r="K62" s="14" t="n"/>
      <c r="L62" s="12" t="str">
        <f>IF($A62="","",SUMIFS(Movements!$H$2:$H$5001,Movements!$B$2:$B$5001,$A62))</f>
        <v/>
      </c>
      <c r="M62" s="12" t="str">
        <f>IF($A62="","",MAX(0,SUMIFS('Purchase orders'!$F$2:$F$1001,'Purchase orders'!$D$2:$D$1001,$A62)-SUMIFS('Purchase orders'!$I$2:$I$1001,'Purchase orders'!$D$2:$D$1001,$A62)))</f>
        <v/>
      </c>
      <c r="N62" s="13" t="str">
        <f>IF($A62="","",L62*G62)</f>
        <v/>
      </c>
      <c r="O62" s="12" t="str">
        <f>IF(OR($A62="",I62=""),"",IF(L62+M62&lt;=I62,"Reorder","OK"))</f>
        <v/>
      </c>
      <c r="P62" s="12" t="str">
        <f>IF(O62="Reorder",COUNTIF($O$2:O62,"Reorder"),"")</f>
        <v/>
      </c>
    </row>
    <row r="63">
      <c r="A63" s="14" t="n"/>
      <c r="B63" s="14" t="n"/>
      <c r="C63" s="14" t="n"/>
      <c r="D63" s="14" t="n"/>
      <c r="E63" s="15" t="n"/>
      <c r="F63" s="14" t="n"/>
      <c r="G63" s="16" t="n"/>
      <c r="H63" s="16" t="n"/>
      <c r="I63" s="14" t="n"/>
      <c r="J63" s="14" t="n"/>
      <c r="K63" s="14" t="n"/>
      <c r="L63" s="12" t="str">
        <f>IF($A63="","",SUMIFS(Movements!$H$2:$H$5001,Movements!$B$2:$B$5001,$A63))</f>
        <v/>
      </c>
      <c r="M63" s="12" t="str">
        <f>IF($A63="","",MAX(0,SUMIFS('Purchase orders'!$F$2:$F$1001,'Purchase orders'!$D$2:$D$1001,$A63)-SUMIFS('Purchase orders'!$I$2:$I$1001,'Purchase orders'!$D$2:$D$1001,$A63)))</f>
        <v/>
      </c>
      <c r="N63" s="13" t="str">
        <f>IF($A63="","",L63*G63)</f>
        <v/>
      </c>
      <c r="O63" s="12" t="str">
        <f>IF(OR($A63="",I63=""),"",IF(L63+M63&lt;=I63,"Reorder","OK"))</f>
        <v/>
      </c>
      <c r="P63" s="12" t="str">
        <f>IF(O63="Reorder",COUNTIF($O$2:O63,"Reorder"),"")</f>
        <v/>
      </c>
    </row>
    <row r="64">
      <c r="A64" s="14" t="n"/>
      <c r="B64" s="14" t="n"/>
      <c r="C64" s="14" t="n"/>
      <c r="D64" s="14" t="n"/>
      <c r="E64" s="15" t="n"/>
      <c r="F64" s="14" t="n"/>
      <c r="G64" s="16" t="n"/>
      <c r="H64" s="16" t="n"/>
      <c r="I64" s="14" t="n"/>
      <c r="J64" s="14" t="n"/>
      <c r="K64" s="14" t="n"/>
      <c r="L64" s="12" t="str">
        <f>IF($A64="","",SUMIFS(Movements!$H$2:$H$5001,Movements!$B$2:$B$5001,$A64))</f>
        <v/>
      </c>
      <c r="M64" s="12" t="str">
        <f>IF($A64="","",MAX(0,SUMIFS('Purchase orders'!$F$2:$F$1001,'Purchase orders'!$D$2:$D$1001,$A64)-SUMIFS('Purchase orders'!$I$2:$I$1001,'Purchase orders'!$D$2:$D$1001,$A64)))</f>
        <v/>
      </c>
      <c r="N64" s="13" t="str">
        <f>IF($A64="","",L64*G64)</f>
        <v/>
      </c>
      <c r="O64" s="12" t="str">
        <f>IF(OR($A64="",I64=""),"",IF(L64+M64&lt;=I64,"Reorder","OK"))</f>
        <v/>
      </c>
      <c r="P64" s="12" t="str">
        <f>IF(O64="Reorder",COUNTIF($O$2:O64,"Reorder"),"")</f>
        <v/>
      </c>
    </row>
    <row r="65">
      <c r="A65" s="14" t="n"/>
      <c r="B65" s="14" t="n"/>
      <c r="C65" s="14" t="n"/>
      <c r="D65" s="14" t="n"/>
      <c r="E65" s="15" t="n"/>
      <c r="F65" s="14" t="n"/>
      <c r="G65" s="16" t="n"/>
      <c r="H65" s="16" t="n"/>
      <c r="I65" s="14" t="n"/>
      <c r="J65" s="14" t="n"/>
      <c r="K65" s="14" t="n"/>
      <c r="L65" s="12" t="str">
        <f>IF($A65="","",SUMIFS(Movements!$H$2:$H$5001,Movements!$B$2:$B$5001,$A65))</f>
        <v/>
      </c>
      <c r="M65" s="12" t="str">
        <f>IF($A65="","",MAX(0,SUMIFS('Purchase orders'!$F$2:$F$1001,'Purchase orders'!$D$2:$D$1001,$A65)-SUMIFS('Purchase orders'!$I$2:$I$1001,'Purchase orders'!$D$2:$D$1001,$A65)))</f>
        <v/>
      </c>
      <c r="N65" s="13" t="str">
        <f>IF($A65="","",L65*G65)</f>
        <v/>
      </c>
      <c r="O65" s="12" t="str">
        <f>IF(OR($A65="",I65=""),"",IF(L65+M65&lt;=I65,"Reorder","OK"))</f>
        <v/>
      </c>
      <c r="P65" s="12" t="str">
        <f>IF(O65="Reorder",COUNTIF($O$2:O65,"Reorder"),"")</f>
        <v/>
      </c>
    </row>
    <row r="66">
      <c r="A66" s="14" t="n"/>
      <c r="B66" s="14" t="n"/>
      <c r="C66" s="14" t="n"/>
      <c r="D66" s="14" t="n"/>
      <c r="E66" s="15" t="n"/>
      <c r="F66" s="14" t="n"/>
      <c r="G66" s="16" t="n"/>
      <c r="H66" s="16" t="n"/>
      <c r="I66" s="14" t="n"/>
      <c r="J66" s="14" t="n"/>
      <c r="K66" s="14" t="n"/>
      <c r="L66" s="12" t="str">
        <f>IF($A66="","",SUMIFS(Movements!$H$2:$H$5001,Movements!$B$2:$B$5001,$A66))</f>
        <v/>
      </c>
      <c r="M66" s="12" t="str">
        <f>IF($A66="","",MAX(0,SUMIFS('Purchase orders'!$F$2:$F$1001,'Purchase orders'!$D$2:$D$1001,$A66)-SUMIFS('Purchase orders'!$I$2:$I$1001,'Purchase orders'!$D$2:$D$1001,$A66)))</f>
        <v/>
      </c>
      <c r="N66" s="13" t="str">
        <f>IF($A66="","",L66*G66)</f>
        <v/>
      </c>
      <c r="O66" s="12" t="str">
        <f>IF(OR($A66="",I66=""),"",IF(L66+M66&lt;=I66,"Reorder","OK"))</f>
        <v/>
      </c>
      <c r="P66" s="12" t="str">
        <f>IF(O66="Reorder",COUNTIF($O$2:O66,"Reorder"),"")</f>
        <v/>
      </c>
    </row>
    <row r="67">
      <c r="A67" s="14" t="n"/>
      <c r="B67" s="14" t="n"/>
      <c r="C67" s="14" t="n"/>
      <c r="D67" s="14" t="n"/>
      <c r="E67" s="15" t="n"/>
      <c r="F67" s="14" t="n"/>
      <c r="G67" s="16" t="n"/>
      <c r="H67" s="16" t="n"/>
      <c r="I67" s="14" t="n"/>
      <c r="J67" s="14" t="n"/>
      <c r="K67" s="14" t="n"/>
      <c r="L67" s="12" t="str">
        <f>IF($A67="","",SUMIFS(Movements!$H$2:$H$5001,Movements!$B$2:$B$5001,$A67))</f>
        <v/>
      </c>
      <c r="M67" s="12" t="str">
        <f>IF($A67="","",MAX(0,SUMIFS('Purchase orders'!$F$2:$F$1001,'Purchase orders'!$D$2:$D$1001,$A67)-SUMIFS('Purchase orders'!$I$2:$I$1001,'Purchase orders'!$D$2:$D$1001,$A67)))</f>
        <v/>
      </c>
      <c r="N67" s="13" t="str">
        <f>IF($A67="","",L67*G67)</f>
        <v/>
      </c>
      <c r="O67" s="12" t="str">
        <f>IF(OR($A67="",I67=""),"",IF(L67+M67&lt;=I67,"Reorder","OK"))</f>
        <v/>
      </c>
      <c r="P67" s="12" t="str">
        <f>IF(O67="Reorder",COUNTIF($O$2:O67,"Reorder"),"")</f>
        <v/>
      </c>
    </row>
    <row r="68">
      <c r="A68" s="14" t="n"/>
      <c r="B68" s="14" t="n"/>
      <c r="C68" s="14" t="n"/>
      <c r="D68" s="14" t="n"/>
      <c r="E68" s="15" t="n"/>
      <c r="F68" s="14" t="n"/>
      <c r="G68" s="16" t="n"/>
      <c r="H68" s="16" t="n"/>
      <c r="I68" s="14" t="n"/>
      <c r="J68" s="14" t="n"/>
      <c r="K68" s="14" t="n"/>
      <c r="L68" s="12" t="str">
        <f>IF($A68="","",SUMIFS(Movements!$H$2:$H$5001,Movements!$B$2:$B$5001,$A68))</f>
        <v/>
      </c>
      <c r="M68" s="12" t="str">
        <f>IF($A68="","",MAX(0,SUMIFS('Purchase orders'!$F$2:$F$1001,'Purchase orders'!$D$2:$D$1001,$A68)-SUMIFS('Purchase orders'!$I$2:$I$1001,'Purchase orders'!$D$2:$D$1001,$A68)))</f>
        <v/>
      </c>
      <c r="N68" s="13" t="str">
        <f>IF($A68="","",L68*G68)</f>
        <v/>
      </c>
      <c r="O68" s="12" t="str">
        <f>IF(OR($A68="",I68=""),"",IF(L68+M68&lt;=I68,"Reorder","OK"))</f>
        <v/>
      </c>
      <c r="P68" s="12" t="str">
        <f>IF(O68="Reorder",COUNTIF($O$2:O68,"Reorder"),"")</f>
        <v/>
      </c>
    </row>
    <row r="69">
      <c r="A69" s="14" t="n"/>
      <c r="B69" s="14" t="n"/>
      <c r="C69" s="14" t="n"/>
      <c r="D69" s="14" t="n"/>
      <c r="E69" s="15" t="n"/>
      <c r="F69" s="14" t="n"/>
      <c r="G69" s="16" t="n"/>
      <c r="H69" s="16" t="n"/>
      <c r="I69" s="14" t="n"/>
      <c r="J69" s="14" t="n"/>
      <c r="K69" s="14" t="n"/>
      <c r="L69" s="12" t="str">
        <f>IF($A69="","",SUMIFS(Movements!$H$2:$H$5001,Movements!$B$2:$B$5001,$A69))</f>
        <v/>
      </c>
      <c r="M69" s="12" t="str">
        <f>IF($A69="","",MAX(0,SUMIFS('Purchase orders'!$F$2:$F$1001,'Purchase orders'!$D$2:$D$1001,$A69)-SUMIFS('Purchase orders'!$I$2:$I$1001,'Purchase orders'!$D$2:$D$1001,$A69)))</f>
        <v/>
      </c>
      <c r="N69" s="13" t="str">
        <f>IF($A69="","",L69*G69)</f>
        <v/>
      </c>
      <c r="O69" s="12" t="str">
        <f>IF(OR($A69="",I69=""),"",IF(L69+M69&lt;=I69,"Reorder","OK"))</f>
        <v/>
      </c>
      <c r="P69" s="12" t="str">
        <f>IF(O69="Reorder",COUNTIF($O$2:O69,"Reorder"),"")</f>
        <v/>
      </c>
    </row>
    <row r="70">
      <c r="A70" s="14" t="n"/>
      <c r="B70" s="14" t="n"/>
      <c r="C70" s="14" t="n"/>
      <c r="D70" s="14" t="n"/>
      <c r="E70" s="15" t="n"/>
      <c r="F70" s="14" t="n"/>
      <c r="G70" s="16" t="n"/>
      <c r="H70" s="16" t="n"/>
      <c r="I70" s="14" t="n"/>
      <c r="J70" s="14" t="n"/>
      <c r="K70" s="14" t="n"/>
      <c r="L70" s="12" t="str">
        <f>IF($A70="","",SUMIFS(Movements!$H$2:$H$5001,Movements!$B$2:$B$5001,$A70))</f>
        <v/>
      </c>
      <c r="M70" s="12" t="str">
        <f>IF($A70="","",MAX(0,SUMIFS('Purchase orders'!$F$2:$F$1001,'Purchase orders'!$D$2:$D$1001,$A70)-SUMIFS('Purchase orders'!$I$2:$I$1001,'Purchase orders'!$D$2:$D$1001,$A70)))</f>
        <v/>
      </c>
      <c r="N70" s="13" t="str">
        <f>IF($A70="","",L70*G70)</f>
        <v/>
      </c>
      <c r="O70" s="12" t="str">
        <f>IF(OR($A70="",I70=""),"",IF(L70+M70&lt;=I70,"Reorder","OK"))</f>
        <v/>
      </c>
      <c r="P70" s="12" t="str">
        <f>IF(O70="Reorder",COUNTIF($O$2:O70,"Reorder"),"")</f>
        <v/>
      </c>
    </row>
    <row r="71">
      <c r="A71" s="14" t="n"/>
      <c r="B71" s="14" t="n"/>
      <c r="C71" s="14" t="n"/>
      <c r="D71" s="14" t="n"/>
      <c r="E71" s="15" t="n"/>
      <c r="F71" s="14" t="n"/>
      <c r="G71" s="16" t="n"/>
      <c r="H71" s="16" t="n"/>
      <c r="I71" s="14" t="n"/>
      <c r="J71" s="14" t="n"/>
      <c r="K71" s="14" t="n"/>
      <c r="L71" s="12" t="str">
        <f>IF($A71="","",SUMIFS(Movements!$H$2:$H$5001,Movements!$B$2:$B$5001,$A71))</f>
        <v/>
      </c>
      <c r="M71" s="12" t="str">
        <f>IF($A71="","",MAX(0,SUMIFS('Purchase orders'!$F$2:$F$1001,'Purchase orders'!$D$2:$D$1001,$A71)-SUMIFS('Purchase orders'!$I$2:$I$1001,'Purchase orders'!$D$2:$D$1001,$A71)))</f>
        <v/>
      </c>
      <c r="N71" s="13" t="str">
        <f>IF($A71="","",L71*G71)</f>
        <v/>
      </c>
      <c r="O71" s="12" t="str">
        <f>IF(OR($A71="",I71=""),"",IF(L71+M71&lt;=I71,"Reorder","OK"))</f>
        <v/>
      </c>
      <c r="P71" s="12" t="str">
        <f>IF(O71="Reorder",COUNTIF($O$2:O71,"Reorder"),"")</f>
        <v/>
      </c>
    </row>
    <row r="72">
      <c r="A72" s="14" t="n"/>
      <c r="B72" s="14" t="n"/>
      <c r="C72" s="14" t="n"/>
      <c r="D72" s="14" t="n"/>
      <c r="E72" s="15" t="n"/>
      <c r="F72" s="14" t="n"/>
      <c r="G72" s="16" t="n"/>
      <c r="H72" s="16" t="n"/>
      <c r="I72" s="14" t="n"/>
      <c r="J72" s="14" t="n"/>
      <c r="K72" s="14" t="n"/>
      <c r="L72" s="12" t="str">
        <f>IF($A72="","",SUMIFS(Movements!$H$2:$H$5001,Movements!$B$2:$B$5001,$A72))</f>
        <v/>
      </c>
      <c r="M72" s="12" t="str">
        <f>IF($A72="","",MAX(0,SUMIFS('Purchase orders'!$F$2:$F$1001,'Purchase orders'!$D$2:$D$1001,$A72)-SUMIFS('Purchase orders'!$I$2:$I$1001,'Purchase orders'!$D$2:$D$1001,$A72)))</f>
        <v/>
      </c>
      <c r="N72" s="13" t="str">
        <f>IF($A72="","",L72*G72)</f>
        <v/>
      </c>
      <c r="O72" s="12" t="str">
        <f>IF(OR($A72="",I72=""),"",IF(L72+M72&lt;=I72,"Reorder","OK"))</f>
        <v/>
      </c>
      <c r="P72" s="12" t="str">
        <f>IF(O72="Reorder",COUNTIF($O$2:O72,"Reorder"),"")</f>
        <v/>
      </c>
    </row>
    <row r="73">
      <c r="A73" s="14" t="n"/>
      <c r="B73" s="14" t="n"/>
      <c r="C73" s="14" t="n"/>
      <c r="D73" s="14" t="n"/>
      <c r="E73" s="15" t="n"/>
      <c r="F73" s="14" t="n"/>
      <c r="G73" s="16" t="n"/>
      <c r="H73" s="16" t="n"/>
      <c r="I73" s="14" t="n"/>
      <c r="J73" s="14" t="n"/>
      <c r="K73" s="14" t="n"/>
      <c r="L73" s="12" t="str">
        <f>IF($A73="","",SUMIFS(Movements!$H$2:$H$5001,Movements!$B$2:$B$5001,$A73))</f>
        <v/>
      </c>
      <c r="M73" s="12" t="str">
        <f>IF($A73="","",MAX(0,SUMIFS('Purchase orders'!$F$2:$F$1001,'Purchase orders'!$D$2:$D$1001,$A73)-SUMIFS('Purchase orders'!$I$2:$I$1001,'Purchase orders'!$D$2:$D$1001,$A73)))</f>
        <v/>
      </c>
      <c r="N73" s="13" t="str">
        <f>IF($A73="","",L73*G73)</f>
        <v/>
      </c>
      <c r="O73" s="12" t="str">
        <f>IF(OR($A73="",I73=""),"",IF(L73+M73&lt;=I73,"Reorder","OK"))</f>
        <v/>
      </c>
      <c r="P73" s="12" t="str">
        <f>IF(O73="Reorder",COUNTIF($O$2:O73,"Reorder"),"")</f>
        <v/>
      </c>
    </row>
    <row r="74">
      <c r="A74" s="14" t="n"/>
      <c r="B74" s="14" t="n"/>
      <c r="C74" s="14" t="n"/>
      <c r="D74" s="14" t="n"/>
      <c r="E74" s="15" t="n"/>
      <c r="F74" s="14" t="n"/>
      <c r="G74" s="16" t="n"/>
      <c r="H74" s="16" t="n"/>
      <c r="I74" s="14" t="n"/>
      <c r="J74" s="14" t="n"/>
      <c r="K74" s="14" t="n"/>
      <c r="L74" s="12" t="str">
        <f>IF($A74="","",SUMIFS(Movements!$H$2:$H$5001,Movements!$B$2:$B$5001,$A74))</f>
        <v/>
      </c>
      <c r="M74" s="12" t="str">
        <f>IF($A74="","",MAX(0,SUMIFS('Purchase orders'!$F$2:$F$1001,'Purchase orders'!$D$2:$D$1001,$A74)-SUMIFS('Purchase orders'!$I$2:$I$1001,'Purchase orders'!$D$2:$D$1001,$A74)))</f>
        <v/>
      </c>
      <c r="N74" s="13" t="str">
        <f>IF($A74="","",L74*G74)</f>
        <v/>
      </c>
      <c r="O74" s="12" t="str">
        <f>IF(OR($A74="",I74=""),"",IF(L74+M74&lt;=I74,"Reorder","OK"))</f>
        <v/>
      </c>
      <c r="P74" s="12" t="str">
        <f>IF(O74="Reorder",COUNTIF($O$2:O74,"Reorder"),"")</f>
        <v/>
      </c>
    </row>
    <row r="75">
      <c r="A75" s="14" t="n"/>
      <c r="B75" s="14" t="n"/>
      <c r="C75" s="14" t="n"/>
      <c r="D75" s="14" t="n"/>
      <c r="E75" s="15" t="n"/>
      <c r="F75" s="14" t="n"/>
      <c r="G75" s="16" t="n"/>
      <c r="H75" s="16" t="n"/>
      <c r="I75" s="14" t="n"/>
      <c r="J75" s="14" t="n"/>
      <c r="K75" s="14" t="n"/>
      <c r="L75" s="12" t="str">
        <f>IF($A75="","",SUMIFS(Movements!$H$2:$H$5001,Movements!$B$2:$B$5001,$A75))</f>
        <v/>
      </c>
      <c r="M75" s="12" t="str">
        <f>IF($A75="","",MAX(0,SUMIFS('Purchase orders'!$F$2:$F$1001,'Purchase orders'!$D$2:$D$1001,$A75)-SUMIFS('Purchase orders'!$I$2:$I$1001,'Purchase orders'!$D$2:$D$1001,$A75)))</f>
        <v/>
      </c>
      <c r="N75" s="13" t="str">
        <f>IF($A75="","",L75*G75)</f>
        <v/>
      </c>
      <c r="O75" s="12" t="str">
        <f>IF(OR($A75="",I75=""),"",IF(L75+M75&lt;=I75,"Reorder","OK"))</f>
        <v/>
      </c>
      <c r="P75" s="12" t="str">
        <f>IF(O75="Reorder",COUNTIF($O$2:O75,"Reorder"),"")</f>
        <v/>
      </c>
    </row>
    <row r="76">
      <c r="A76" s="14" t="n"/>
      <c r="B76" s="14" t="n"/>
      <c r="C76" s="14" t="n"/>
      <c r="D76" s="14" t="n"/>
      <c r="E76" s="15" t="n"/>
      <c r="F76" s="14" t="n"/>
      <c r="G76" s="16" t="n"/>
      <c r="H76" s="16" t="n"/>
      <c r="I76" s="14" t="n"/>
      <c r="J76" s="14" t="n"/>
      <c r="K76" s="14" t="n"/>
      <c r="L76" s="12" t="str">
        <f>IF($A76="","",SUMIFS(Movements!$H$2:$H$5001,Movements!$B$2:$B$5001,$A76))</f>
        <v/>
      </c>
      <c r="M76" s="12" t="str">
        <f>IF($A76="","",MAX(0,SUMIFS('Purchase orders'!$F$2:$F$1001,'Purchase orders'!$D$2:$D$1001,$A76)-SUMIFS('Purchase orders'!$I$2:$I$1001,'Purchase orders'!$D$2:$D$1001,$A76)))</f>
        <v/>
      </c>
      <c r="N76" s="13" t="str">
        <f>IF($A76="","",L76*G76)</f>
        <v/>
      </c>
      <c r="O76" s="12" t="str">
        <f>IF(OR($A76="",I76=""),"",IF(L76+M76&lt;=I76,"Reorder","OK"))</f>
        <v/>
      </c>
      <c r="P76" s="12" t="str">
        <f>IF(O76="Reorder",COUNTIF($O$2:O76,"Reorder"),"")</f>
        <v/>
      </c>
    </row>
    <row r="77">
      <c r="A77" s="14" t="n"/>
      <c r="B77" s="14" t="n"/>
      <c r="C77" s="14" t="n"/>
      <c r="D77" s="14" t="n"/>
      <c r="E77" s="15" t="n"/>
      <c r="F77" s="14" t="n"/>
      <c r="G77" s="16" t="n"/>
      <c r="H77" s="16" t="n"/>
      <c r="I77" s="14" t="n"/>
      <c r="J77" s="14" t="n"/>
      <c r="K77" s="14" t="n"/>
      <c r="L77" s="12" t="str">
        <f>IF($A77="","",SUMIFS(Movements!$H$2:$H$5001,Movements!$B$2:$B$5001,$A77))</f>
        <v/>
      </c>
      <c r="M77" s="12" t="str">
        <f>IF($A77="","",MAX(0,SUMIFS('Purchase orders'!$F$2:$F$1001,'Purchase orders'!$D$2:$D$1001,$A77)-SUMIFS('Purchase orders'!$I$2:$I$1001,'Purchase orders'!$D$2:$D$1001,$A77)))</f>
        <v/>
      </c>
      <c r="N77" s="13" t="str">
        <f>IF($A77="","",L77*G77)</f>
        <v/>
      </c>
      <c r="O77" s="12" t="str">
        <f>IF(OR($A77="",I77=""),"",IF(L77+M77&lt;=I77,"Reorder","OK"))</f>
        <v/>
      </c>
      <c r="P77" s="12" t="str">
        <f>IF(O77="Reorder",COUNTIF($O$2:O77,"Reorder"),"")</f>
        <v/>
      </c>
    </row>
    <row r="78">
      <c r="A78" s="14" t="n"/>
      <c r="B78" s="14" t="n"/>
      <c r="C78" s="14" t="n"/>
      <c r="D78" s="14" t="n"/>
      <c r="E78" s="15" t="n"/>
      <c r="F78" s="14" t="n"/>
      <c r="G78" s="16" t="n"/>
      <c r="H78" s="16" t="n"/>
      <c r="I78" s="14" t="n"/>
      <c r="J78" s="14" t="n"/>
      <c r="K78" s="14" t="n"/>
      <c r="L78" s="12" t="str">
        <f>IF($A78="","",SUMIFS(Movements!$H$2:$H$5001,Movements!$B$2:$B$5001,$A78))</f>
        <v/>
      </c>
      <c r="M78" s="12" t="str">
        <f>IF($A78="","",MAX(0,SUMIFS('Purchase orders'!$F$2:$F$1001,'Purchase orders'!$D$2:$D$1001,$A78)-SUMIFS('Purchase orders'!$I$2:$I$1001,'Purchase orders'!$D$2:$D$1001,$A78)))</f>
        <v/>
      </c>
      <c r="N78" s="13" t="str">
        <f>IF($A78="","",L78*G78)</f>
        <v/>
      </c>
      <c r="O78" s="12" t="str">
        <f>IF(OR($A78="",I78=""),"",IF(L78+M78&lt;=I78,"Reorder","OK"))</f>
        <v/>
      </c>
      <c r="P78" s="12" t="str">
        <f>IF(O78="Reorder",COUNTIF($O$2:O78,"Reorder"),"")</f>
        <v/>
      </c>
    </row>
    <row r="79">
      <c r="A79" s="14" t="n"/>
      <c r="B79" s="14" t="n"/>
      <c r="C79" s="14" t="n"/>
      <c r="D79" s="14" t="n"/>
      <c r="E79" s="15" t="n"/>
      <c r="F79" s="14" t="n"/>
      <c r="G79" s="16" t="n"/>
      <c r="H79" s="16" t="n"/>
      <c r="I79" s="14" t="n"/>
      <c r="J79" s="14" t="n"/>
      <c r="K79" s="14" t="n"/>
      <c r="L79" s="12" t="str">
        <f>IF($A79="","",SUMIFS(Movements!$H$2:$H$5001,Movements!$B$2:$B$5001,$A79))</f>
        <v/>
      </c>
      <c r="M79" s="12" t="str">
        <f>IF($A79="","",MAX(0,SUMIFS('Purchase orders'!$F$2:$F$1001,'Purchase orders'!$D$2:$D$1001,$A79)-SUMIFS('Purchase orders'!$I$2:$I$1001,'Purchase orders'!$D$2:$D$1001,$A79)))</f>
        <v/>
      </c>
      <c r="N79" s="13" t="str">
        <f>IF($A79="","",L79*G79)</f>
        <v/>
      </c>
      <c r="O79" s="12" t="str">
        <f>IF(OR($A79="",I79=""),"",IF(L79+M79&lt;=I79,"Reorder","OK"))</f>
        <v/>
      </c>
      <c r="P79" s="12" t="str">
        <f>IF(O79="Reorder",COUNTIF($O$2:O79,"Reorder"),"")</f>
        <v/>
      </c>
    </row>
    <row r="80">
      <c r="A80" s="14" t="n"/>
      <c r="B80" s="14" t="n"/>
      <c r="C80" s="14" t="n"/>
      <c r="D80" s="14" t="n"/>
      <c r="E80" s="15" t="n"/>
      <c r="F80" s="14" t="n"/>
      <c r="G80" s="16" t="n"/>
      <c r="H80" s="16" t="n"/>
      <c r="I80" s="14" t="n"/>
      <c r="J80" s="14" t="n"/>
      <c r="K80" s="14" t="n"/>
      <c r="L80" s="12" t="str">
        <f>IF($A80="","",SUMIFS(Movements!$H$2:$H$5001,Movements!$B$2:$B$5001,$A80))</f>
        <v/>
      </c>
      <c r="M80" s="12" t="str">
        <f>IF($A80="","",MAX(0,SUMIFS('Purchase orders'!$F$2:$F$1001,'Purchase orders'!$D$2:$D$1001,$A80)-SUMIFS('Purchase orders'!$I$2:$I$1001,'Purchase orders'!$D$2:$D$1001,$A80)))</f>
        <v/>
      </c>
      <c r="N80" s="13" t="str">
        <f>IF($A80="","",L80*G80)</f>
        <v/>
      </c>
      <c r="O80" s="12" t="str">
        <f>IF(OR($A80="",I80=""),"",IF(L80+M80&lt;=I80,"Reorder","OK"))</f>
        <v/>
      </c>
      <c r="P80" s="12" t="str">
        <f>IF(O80="Reorder",COUNTIF($O$2:O80,"Reorder"),"")</f>
        <v/>
      </c>
    </row>
    <row r="81">
      <c r="A81" s="14" t="n"/>
      <c r="B81" s="14" t="n"/>
      <c r="C81" s="14" t="n"/>
      <c r="D81" s="14" t="n"/>
      <c r="E81" s="15" t="n"/>
      <c r="F81" s="14" t="n"/>
      <c r="G81" s="16" t="n"/>
      <c r="H81" s="16" t="n"/>
      <c r="I81" s="14" t="n"/>
      <c r="J81" s="14" t="n"/>
      <c r="K81" s="14" t="n"/>
      <c r="L81" s="12" t="str">
        <f>IF($A81="","",SUMIFS(Movements!$H$2:$H$5001,Movements!$B$2:$B$5001,$A81))</f>
        <v/>
      </c>
      <c r="M81" s="12" t="str">
        <f>IF($A81="","",MAX(0,SUMIFS('Purchase orders'!$F$2:$F$1001,'Purchase orders'!$D$2:$D$1001,$A81)-SUMIFS('Purchase orders'!$I$2:$I$1001,'Purchase orders'!$D$2:$D$1001,$A81)))</f>
        <v/>
      </c>
      <c r="N81" s="13" t="str">
        <f>IF($A81="","",L81*G81)</f>
        <v/>
      </c>
      <c r="O81" s="12" t="str">
        <f>IF(OR($A81="",I81=""),"",IF(L81+M81&lt;=I81,"Reorder","OK"))</f>
        <v/>
      </c>
      <c r="P81" s="12" t="str">
        <f>IF(O81="Reorder",COUNTIF($O$2:O81,"Reorder"),"")</f>
        <v/>
      </c>
    </row>
    <row r="82">
      <c r="A82" s="14" t="n"/>
      <c r="B82" s="14" t="n"/>
      <c r="C82" s="14" t="n"/>
      <c r="D82" s="14" t="n"/>
      <c r="E82" s="15" t="n"/>
      <c r="F82" s="14" t="n"/>
      <c r="G82" s="16" t="n"/>
      <c r="H82" s="16" t="n"/>
      <c r="I82" s="14" t="n"/>
      <c r="J82" s="14" t="n"/>
      <c r="K82" s="14" t="n"/>
      <c r="L82" s="12" t="str">
        <f>IF($A82="","",SUMIFS(Movements!$H$2:$H$5001,Movements!$B$2:$B$5001,$A82))</f>
        <v/>
      </c>
      <c r="M82" s="12" t="str">
        <f>IF($A82="","",MAX(0,SUMIFS('Purchase orders'!$F$2:$F$1001,'Purchase orders'!$D$2:$D$1001,$A82)-SUMIFS('Purchase orders'!$I$2:$I$1001,'Purchase orders'!$D$2:$D$1001,$A82)))</f>
        <v/>
      </c>
      <c r="N82" s="13" t="str">
        <f>IF($A82="","",L82*G82)</f>
        <v/>
      </c>
      <c r="O82" s="12" t="str">
        <f>IF(OR($A82="",I82=""),"",IF(L82+M82&lt;=I82,"Reorder","OK"))</f>
        <v/>
      </c>
      <c r="P82" s="12" t="str">
        <f>IF(O82="Reorder",COUNTIF($O$2:O82,"Reorder"),"")</f>
        <v/>
      </c>
    </row>
    <row r="83">
      <c r="A83" s="14" t="n"/>
      <c r="B83" s="14" t="n"/>
      <c r="C83" s="14" t="n"/>
      <c r="D83" s="14" t="n"/>
      <c r="E83" s="15" t="n"/>
      <c r="F83" s="14" t="n"/>
      <c r="G83" s="16" t="n"/>
      <c r="H83" s="16" t="n"/>
      <c r="I83" s="14" t="n"/>
      <c r="J83" s="14" t="n"/>
      <c r="K83" s="14" t="n"/>
      <c r="L83" s="12" t="str">
        <f>IF($A83="","",SUMIFS(Movements!$H$2:$H$5001,Movements!$B$2:$B$5001,$A83))</f>
        <v/>
      </c>
      <c r="M83" s="12" t="str">
        <f>IF($A83="","",MAX(0,SUMIFS('Purchase orders'!$F$2:$F$1001,'Purchase orders'!$D$2:$D$1001,$A83)-SUMIFS('Purchase orders'!$I$2:$I$1001,'Purchase orders'!$D$2:$D$1001,$A83)))</f>
        <v/>
      </c>
      <c r="N83" s="13" t="str">
        <f>IF($A83="","",L83*G83)</f>
        <v/>
      </c>
      <c r="O83" s="12" t="str">
        <f>IF(OR($A83="",I83=""),"",IF(L83+M83&lt;=I83,"Reorder","OK"))</f>
        <v/>
      </c>
      <c r="P83" s="12" t="str">
        <f>IF(O83="Reorder",COUNTIF($O$2:O83,"Reorder"),"")</f>
        <v/>
      </c>
    </row>
    <row r="84">
      <c r="A84" s="14" t="n"/>
      <c r="B84" s="14" t="n"/>
      <c r="C84" s="14" t="n"/>
      <c r="D84" s="14" t="n"/>
      <c r="E84" s="15" t="n"/>
      <c r="F84" s="14" t="n"/>
      <c r="G84" s="16" t="n"/>
      <c r="H84" s="16" t="n"/>
      <c r="I84" s="14" t="n"/>
      <c r="J84" s="14" t="n"/>
      <c r="K84" s="14" t="n"/>
      <c r="L84" s="12" t="str">
        <f>IF($A84="","",SUMIFS(Movements!$H$2:$H$5001,Movements!$B$2:$B$5001,$A84))</f>
        <v/>
      </c>
      <c r="M84" s="12" t="str">
        <f>IF($A84="","",MAX(0,SUMIFS('Purchase orders'!$F$2:$F$1001,'Purchase orders'!$D$2:$D$1001,$A84)-SUMIFS('Purchase orders'!$I$2:$I$1001,'Purchase orders'!$D$2:$D$1001,$A84)))</f>
        <v/>
      </c>
      <c r="N84" s="13" t="str">
        <f>IF($A84="","",L84*G84)</f>
        <v/>
      </c>
      <c r="O84" s="12" t="str">
        <f>IF(OR($A84="",I84=""),"",IF(L84+M84&lt;=I84,"Reorder","OK"))</f>
        <v/>
      </c>
      <c r="P84" s="12" t="str">
        <f>IF(O84="Reorder",COUNTIF($O$2:O84,"Reorder"),"")</f>
        <v/>
      </c>
    </row>
    <row r="85">
      <c r="A85" s="14" t="n"/>
      <c r="B85" s="14" t="n"/>
      <c r="C85" s="14" t="n"/>
      <c r="D85" s="14" t="n"/>
      <c r="E85" s="15" t="n"/>
      <c r="F85" s="14" t="n"/>
      <c r="G85" s="16" t="n"/>
      <c r="H85" s="16" t="n"/>
      <c r="I85" s="14" t="n"/>
      <c r="J85" s="14" t="n"/>
      <c r="K85" s="14" t="n"/>
      <c r="L85" s="12" t="str">
        <f>IF($A85="","",SUMIFS(Movements!$H$2:$H$5001,Movements!$B$2:$B$5001,$A85))</f>
        <v/>
      </c>
      <c r="M85" s="12" t="str">
        <f>IF($A85="","",MAX(0,SUMIFS('Purchase orders'!$F$2:$F$1001,'Purchase orders'!$D$2:$D$1001,$A85)-SUMIFS('Purchase orders'!$I$2:$I$1001,'Purchase orders'!$D$2:$D$1001,$A85)))</f>
        <v/>
      </c>
      <c r="N85" s="13" t="str">
        <f>IF($A85="","",L85*G85)</f>
        <v/>
      </c>
      <c r="O85" s="12" t="str">
        <f>IF(OR($A85="",I85=""),"",IF(L85+M85&lt;=I85,"Reorder","OK"))</f>
        <v/>
      </c>
      <c r="P85" s="12" t="str">
        <f>IF(O85="Reorder",COUNTIF($O$2:O85,"Reorder"),"")</f>
        <v/>
      </c>
    </row>
    <row r="86">
      <c r="A86" s="14" t="n"/>
      <c r="B86" s="14" t="n"/>
      <c r="C86" s="14" t="n"/>
      <c r="D86" s="14" t="n"/>
      <c r="E86" s="15" t="n"/>
      <c r="F86" s="14" t="n"/>
      <c r="G86" s="16" t="n"/>
      <c r="H86" s="16" t="n"/>
      <c r="I86" s="14" t="n"/>
      <c r="J86" s="14" t="n"/>
      <c r="K86" s="14" t="n"/>
      <c r="L86" s="12" t="str">
        <f>IF($A86="","",SUMIFS(Movements!$H$2:$H$5001,Movements!$B$2:$B$5001,$A86))</f>
        <v/>
      </c>
      <c r="M86" s="12" t="str">
        <f>IF($A86="","",MAX(0,SUMIFS('Purchase orders'!$F$2:$F$1001,'Purchase orders'!$D$2:$D$1001,$A86)-SUMIFS('Purchase orders'!$I$2:$I$1001,'Purchase orders'!$D$2:$D$1001,$A86)))</f>
        <v/>
      </c>
      <c r="N86" s="13" t="str">
        <f>IF($A86="","",L86*G86)</f>
        <v/>
      </c>
      <c r="O86" s="12" t="str">
        <f>IF(OR($A86="",I86=""),"",IF(L86+M86&lt;=I86,"Reorder","OK"))</f>
        <v/>
      </c>
      <c r="P86" s="12" t="str">
        <f>IF(O86="Reorder",COUNTIF($O$2:O86,"Reorder"),"")</f>
        <v/>
      </c>
    </row>
    <row r="87">
      <c r="A87" s="14" t="n"/>
      <c r="B87" s="14" t="n"/>
      <c r="C87" s="14" t="n"/>
      <c r="D87" s="14" t="n"/>
      <c r="E87" s="15" t="n"/>
      <c r="F87" s="14" t="n"/>
      <c r="G87" s="16" t="n"/>
      <c r="H87" s="16" t="n"/>
      <c r="I87" s="14" t="n"/>
      <c r="J87" s="14" t="n"/>
      <c r="K87" s="14" t="n"/>
      <c r="L87" s="12" t="str">
        <f>IF($A87="","",SUMIFS(Movements!$H$2:$H$5001,Movements!$B$2:$B$5001,$A87))</f>
        <v/>
      </c>
      <c r="M87" s="12" t="str">
        <f>IF($A87="","",MAX(0,SUMIFS('Purchase orders'!$F$2:$F$1001,'Purchase orders'!$D$2:$D$1001,$A87)-SUMIFS('Purchase orders'!$I$2:$I$1001,'Purchase orders'!$D$2:$D$1001,$A87)))</f>
        <v/>
      </c>
      <c r="N87" s="13" t="str">
        <f>IF($A87="","",L87*G87)</f>
        <v/>
      </c>
      <c r="O87" s="12" t="str">
        <f>IF(OR($A87="",I87=""),"",IF(L87+M87&lt;=I87,"Reorder","OK"))</f>
        <v/>
      </c>
      <c r="P87" s="12" t="str">
        <f>IF(O87="Reorder",COUNTIF($O$2:O87,"Reorder"),"")</f>
        <v/>
      </c>
    </row>
    <row r="88">
      <c r="A88" s="14" t="n"/>
      <c r="B88" s="14" t="n"/>
      <c r="C88" s="14" t="n"/>
      <c r="D88" s="14" t="n"/>
      <c r="E88" s="15" t="n"/>
      <c r="F88" s="14" t="n"/>
      <c r="G88" s="16" t="n"/>
      <c r="H88" s="16" t="n"/>
      <c r="I88" s="14" t="n"/>
      <c r="J88" s="14" t="n"/>
      <c r="K88" s="14" t="n"/>
      <c r="L88" s="12" t="str">
        <f>IF($A88="","",SUMIFS(Movements!$H$2:$H$5001,Movements!$B$2:$B$5001,$A88))</f>
        <v/>
      </c>
      <c r="M88" s="12" t="str">
        <f>IF($A88="","",MAX(0,SUMIFS('Purchase orders'!$F$2:$F$1001,'Purchase orders'!$D$2:$D$1001,$A88)-SUMIFS('Purchase orders'!$I$2:$I$1001,'Purchase orders'!$D$2:$D$1001,$A88)))</f>
        <v/>
      </c>
      <c r="N88" s="13" t="str">
        <f>IF($A88="","",L88*G88)</f>
        <v/>
      </c>
      <c r="O88" s="12" t="str">
        <f>IF(OR($A88="",I88=""),"",IF(L88+M88&lt;=I88,"Reorder","OK"))</f>
        <v/>
      </c>
      <c r="P88" s="12" t="str">
        <f>IF(O88="Reorder",COUNTIF($O$2:O88,"Reorder"),"")</f>
        <v/>
      </c>
    </row>
    <row r="89">
      <c r="A89" s="14" t="n"/>
      <c r="B89" s="14" t="n"/>
      <c r="C89" s="14" t="n"/>
      <c r="D89" s="14" t="n"/>
      <c r="E89" s="15" t="n"/>
      <c r="F89" s="14" t="n"/>
      <c r="G89" s="16" t="n"/>
      <c r="H89" s="16" t="n"/>
      <c r="I89" s="14" t="n"/>
      <c r="J89" s="14" t="n"/>
      <c r="K89" s="14" t="n"/>
      <c r="L89" s="12" t="str">
        <f>IF($A89="","",SUMIFS(Movements!$H$2:$H$5001,Movements!$B$2:$B$5001,$A89))</f>
        <v/>
      </c>
      <c r="M89" s="12" t="str">
        <f>IF($A89="","",MAX(0,SUMIFS('Purchase orders'!$F$2:$F$1001,'Purchase orders'!$D$2:$D$1001,$A89)-SUMIFS('Purchase orders'!$I$2:$I$1001,'Purchase orders'!$D$2:$D$1001,$A89)))</f>
        <v/>
      </c>
      <c r="N89" s="13" t="str">
        <f>IF($A89="","",L89*G89)</f>
        <v/>
      </c>
      <c r="O89" s="12" t="str">
        <f>IF(OR($A89="",I89=""),"",IF(L89+M89&lt;=I89,"Reorder","OK"))</f>
        <v/>
      </c>
      <c r="P89" s="12" t="str">
        <f>IF(O89="Reorder",COUNTIF($O$2:O89,"Reorder"),"")</f>
        <v/>
      </c>
    </row>
    <row r="90">
      <c r="A90" s="14" t="n"/>
      <c r="B90" s="14" t="n"/>
      <c r="C90" s="14" t="n"/>
      <c r="D90" s="14" t="n"/>
      <c r="E90" s="15" t="n"/>
      <c r="F90" s="14" t="n"/>
      <c r="G90" s="16" t="n"/>
      <c r="H90" s="16" t="n"/>
      <c r="I90" s="14" t="n"/>
      <c r="J90" s="14" t="n"/>
      <c r="K90" s="14" t="n"/>
      <c r="L90" s="12" t="str">
        <f>IF($A90="","",SUMIFS(Movements!$H$2:$H$5001,Movements!$B$2:$B$5001,$A90))</f>
        <v/>
      </c>
      <c r="M90" s="12" t="str">
        <f>IF($A90="","",MAX(0,SUMIFS('Purchase orders'!$F$2:$F$1001,'Purchase orders'!$D$2:$D$1001,$A90)-SUMIFS('Purchase orders'!$I$2:$I$1001,'Purchase orders'!$D$2:$D$1001,$A90)))</f>
        <v/>
      </c>
      <c r="N90" s="13" t="str">
        <f>IF($A90="","",L90*G90)</f>
        <v/>
      </c>
      <c r="O90" s="12" t="str">
        <f>IF(OR($A90="",I90=""),"",IF(L90+M90&lt;=I90,"Reorder","OK"))</f>
        <v/>
      </c>
      <c r="P90" s="12" t="str">
        <f>IF(O90="Reorder",COUNTIF($O$2:O90,"Reorder"),"")</f>
        <v/>
      </c>
    </row>
    <row r="91">
      <c r="A91" s="14" t="n"/>
      <c r="B91" s="14" t="n"/>
      <c r="C91" s="14" t="n"/>
      <c r="D91" s="14" t="n"/>
      <c r="E91" s="15" t="n"/>
      <c r="F91" s="14" t="n"/>
      <c r="G91" s="16" t="n"/>
      <c r="H91" s="16" t="n"/>
      <c r="I91" s="14" t="n"/>
      <c r="J91" s="14" t="n"/>
      <c r="K91" s="14" t="n"/>
      <c r="L91" s="12" t="str">
        <f>IF($A91="","",SUMIFS(Movements!$H$2:$H$5001,Movements!$B$2:$B$5001,$A91))</f>
        <v/>
      </c>
      <c r="M91" s="12" t="str">
        <f>IF($A91="","",MAX(0,SUMIFS('Purchase orders'!$F$2:$F$1001,'Purchase orders'!$D$2:$D$1001,$A91)-SUMIFS('Purchase orders'!$I$2:$I$1001,'Purchase orders'!$D$2:$D$1001,$A91)))</f>
        <v/>
      </c>
      <c r="N91" s="13" t="str">
        <f>IF($A91="","",L91*G91)</f>
        <v/>
      </c>
      <c r="O91" s="12" t="str">
        <f>IF(OR($A91="",I91=""),"",IF(L91+M91&lt;=I91,"Reorder","OK"))</f>
        <v/>
      </c>
      <c r="P91" s="12" t="str">
        <f>IF(O91="Reorder",COUNTIF($O$2:O91,"Reorder"),"")</f>
        <v/>
      </c>
    </row>
    <row r="92">
      <c r="A92" s="14" t="n"/>
      <c r="B92" s="14" t="n"/>
      <c r="C92" s="14" t="n"/>
      <c r="D92" s="14" t="n"/>
      <c r="E92" s="15" t="n"/>
      <c r="F92" s="14" t="n"/>
      <c r="G92" s="16" t="n"/>
      <c r="H92" s="16" t="n"/>
      <c r="I92" s="14" t="n"/>
      <c r="J92" s="14" t="n"/>
      <c r="K92" s="14" t="n"/>
      <c r="L92" s="12" t="str">
        <f>IF($A92="","",SUMIFS(Movements!$H$2:$H$5001,Movements!$B$2:$B$5001,$A92))</f>
        <v/>
      </c>
      <c r="M92" s="12" t="str">
        <f>IF($A92="","",MAX(0,SUMIFS('Purchase orders'!$F$2:$F$1001,'Purchase orders'!$D$2:$D$1001,$A92)-SUMIFS('Purchase orders'!$I$2:$I$1001,'Purchase orders'!$D$2:$D$1001,$A92)))</f>
        <v/>
      </c>
      <c r="N92" s="13" t="str">
        <f>IF($A92="","",L92*G92)</f>
        <v/>
      </c>
      <c r="O92" s="12" t="str">
        <f>IF(OR($A92="",I92=""),"",IF(L92+M92&lt;=I92,"Reorder","OK"))</f>
        <v/>
      </c>
      <c r="P92" s="12" t="str">
        <f>IF(O92="Reorder",COUNTIF($O$2:O92,"Reorder"),"")</f>
        <v/>
      </c>
    </row>
    <row r="93">
      <c r="A93" s="14" t="n"/>
      <c r="B93" s="14" t="n"/>
      <c r="C93" s="14" t="n"/>
      <c r="D93" s="14" t="n"/>
      <c r="E93" s="15" t="n"/>
      <c r="F93" s="14" t="n"/>
      <c r="G93" s="16" t="n"/>
      <c r="H93" s="16" t="n"/>
      <c r="I93" s="14" t="n"/>
      <c r="J93" s="14" t="n"/>
      <c r="K93" s="14" t="n"/>
      <c r="L93" s="12" t="str">
        <f>IF($A93="","",SUMIFS(Movements!$H$2:$H$5001,Movements!$B$2:$B$5001,$A93))</f>
        <v/>
      </c>
      <c r="M93" s="12" t="str">
        <f>IF($A93="","",MAX(0,SUMIFS('Purchase orders'!$F$2:$F$1001,'Purchase orders'!$D$2:$D$1001,$A93)-SUMIFS('Purchase orders'!$I$2:$I$1001,'Purchase orders'!$D$2:$D$1001,$A93)))</f>
        <v/>
      </c>
      <c r="N93" s="13" t="str">
        <f>IF($A93="","",L93*G93)</f>
        <v/>
      </c>
      <c r="O93" s="12" t="str">
        <f>IF(OR($A93="",I93=""),"",IF(L93+M93&lt;=I93,"Reorder","OK"))</f>
        <v/>
      </c>
      <c r="P93" s="12" t="str">
        <f>IF(O93="Reorder",COUNTIF($O$2:O93,"Reorder"),"")</f>
        <v/>
      </c>
    </row>
    <row r="94">
      <c r="A94" s="14" t="n"/>
      <c r="B94" s="14" t="n"/>
      <c r="C94" s="14" t="n"/>
      <c r="D94" s="14" t="n"/>
      <c r="E94" s="15" t="n"/>
      <c r="F94" s="14" t="n"/>
      <c r="G94" s="16" t="n"/>
      <c r="H94" s="16" t="n"/>
      <c r="I94" s="14" t="n"/>
      <c r="J94" s="14" t="n"/>
      <c r="K94" s="14" t="n"/>
      <c r="L94" s="12" t="str">
        <f>IF($A94="","",SUMIFS(Movements!$H$2:$H$5001,Movements!$B$2:$B$5001,$A94))</f>
        <v/>
      </c>
      <c r="M94" s="12" t="str">
        <f>IF($A94="","",MAX(0,SUMIFS('Purchase orders'!$F$2:$F$1001,'Purchase orders'!$D$2:$D$1001,$A94)-SUMIFS('Purchase orders'!$I$2:$I$1001,'Purchase orders'!$D$2:$D$1001,$A94)))</f>
        <v/>
      </c>
      <c r="N94" s="13" t="str">
        <f>IF($A94="","",L94*G94)</f>
        <v/>
      </c>
      <c r="O94" s="12" t="str">
        <f>IF(OR($A94="",I94=""),"",IF(L94+M94&lt;=I94,"Reorder","OK"))</f>
        <v/>
      </c>
      <c r="P94" s="12" t="str">
        <f>IF(O94="Reorder",COUNTIF($O$2:O94,"Reorder"),"")</f>
        <v/>
      </c>
    </row>
    <row r="95">
      <c r="A95" s="14" t="n"/>
      <c r="B95" s="14" t="n"/>
      <c r="C95" s="14" t="n"/>
      <c r="D95" s="14" t="n"/>
      <c r="E95" s="15" t="n"/>
      <c r="F95" s="14" t="n"/>
      <c r="G95" s="16" t="n"/>
      <c r="H95" s="16" t="n"/>
      <c r="I95" s="14" t="n"/>
      <c r="J95" s="14" t="n"/>
      <c r="K95" s="14" t="n"/>
      <c r="L95" s="12" t="str">
        <f>IF($A95="","",SUMIFS(Movements!$H$2:$H$5001,Movements!$B$2:$B$5001,$A95))</f>
        <v/>
      </c>
      <c r="M95" s="12" t="str">
        <f>IF($A95="","",MAX(0,SUMIFS('Purchase orders'!$F$2:$F$1001,'Purchase orders'!$D$2:$D$1001,$A95)-SUMIFS('Purchase orders'!$I$2:$I$1001,'Purchase orders'!$D$2:$D$1001,$A95)))</f>
        <v/>
      </c>
      <c r="N95" s="13" t="str">
        <f>IF($A95="","",L95*G95)</f>
        <v/>
      </c>
      <c r="O95" s="12" t="str">
        <f>IF(OR($A95="",I95=""),"",IF(L95+M95&lt;=I95,"Reorder","OK"))</f>
        <v/>
      </c>
      <c r="P95" s="12" t="str">
        <f>IF(O95="Reorder",COUNTIF($O$2:O95,"Reorder"),"")</f>
        <v/>
      </c>
    </row>
    <row r="96">
      <c r="A96" s="14" t="n"/>
      <c r="B96" s="14" t="n"/>
      <c r="C96" s="14" t="n"/>
      <c r="D96" s="14" t="n"/>
      <c r="E96" s="15" t="n"/>
      <c r="F96" s="14" t="n"/>
      <c r="G96" s="16" t="n"/>
      <c r="H96" s="16" t="n"/>
      <c r="I96" s="14" t="n"/>
      <c r="J96" s="14" t="n"/>
      <c r="K96" s="14" t="n"/>
      <c r="L96" s="12" t="str">
        <f>IF($A96="","",SUMIFS(Movements!$H$2:$H$5001,Movements!$B$2:$B$5001,$A96))</f>
        <v/>
      </c>
      <c r="M96" s="12" t="str">
        <f>IF($A96="","",MAX(0,SUMIFS('Purchase orders'!$F$2:$F$1001,'Purchase orders'!$D$2:$D$1001,$A96)-SUMIFS('Purchase orders'!$I$2:$I$1001,'Purchase orders'!$D$2:$D$1001,$A96)))</f>
        <v/>
      </c>
      <c r="N96" s="13" t="str">
        <f>IF($A96="","",L96*G96)</f>
        <v/>
      </c>
      <c r="O96" s="12" t="str">
        <f>IF(OR($A96="",I96=""),"",IF(L96+M96&lt;=I96,"Reorder","OK"))</f>
        <v/>
      </c>
      <c r="P96" s="12" t="str">
        <f>IF(O96="Reorder",COUNTIF($O$2:O96,"Reorder"),"")</f>
        <v/>
      </c>
    </row>
    <row r="97">
      <c r="A97" s="14" t="n"/>
      <c r="B97" s="14" t="n"/>
      <c r="C97" s="14" t="n"/>
      <c r="D97" s="14" t="n"/>
      <c r="E97" s="15" t="n"/>
      <c r="F97" s="14" t="n"/>
      <c r="G97" s="16" t="n"/>
      <c r="H97" s="16" t="n"/>
      <c r="I97" s="14" t="n"/>
      <c r="J97" s="14" t="n"/>
      <c r="K97" s="14" t="n"/>
      <c r="L97" s="12" t="str">
        <f>IF($A97="","",SUMIFS(Movements!$H$2:$H$5001,Movements!$B$2:$B$5001,$A97))</f>
        <v/>
      </c>
      <c r="M97" s="12" t="str">
        <f>IF($A97="","",MAX(0,SUMIFS('Purchase orders'!$F$2:$F$1001,'Purchase orders'!$D$2:$D$1001,$A97)-SUMIFS('Purchase orders'!$I$2:$I$1001,'Purchase orders'!$D$2:$D$1001,$A97)))</f>
        <v/>
      </c>
      <c r="N97" s="13" t="str">
        <f>IF($A97="","",L97*G97)</f>
        <v/>
      </c>
      <c r="O97" s="12" t="str">
        <f>IF(OR($A97="",I97=""),"",IF(L97+M97&lt;=I97,"Reorder","OK"))</f>
        <v/>
      </c>
      <c r="P97" s="12" t="str">
        <f>IF(O97="Reorder",COUNTIF($O$2:O97,"Reorder"),"")</f>
        <v/>
      </c>
    </row>
    <row r="98">
      <c r="A98" s="14" t="n"/>
      <c r="B98" s="14" t="n"/>
      <c r="C98" s="14" t="n"/>
      <c r="D98" s="14" t="n"/>
      <c r="E98" s="15" t="n"/>
      <c r="F98" s="14" t="n"/>
      <c r="G98" s="16" t="n"/>
      <c r="H98" s="16" t="n"/>
      <c r="I98" s="14" t="n"/>
      <c r="J98" s="14" t="n"/>
      <c r="K98" s="14" t="n"/>
      <c r="L98" s="12" t="str">
        <f>IF($A98="","",SUMIFS(Movements!$H$2:$H$5001,Movements!$B$2:$B$5001,$A98))</f>
        <v/>
      </c>
      <c r="M98" s="12" t="str">
        <f>IF($A98="","",MAX(0,SUMIFS('Purchase orders'!$F$2:$F$1001,'Purchase orders'!$D$2:$D$1001,$A98)-SUMIFS('Purchase orders'!$I$2:$I$1001,'Purchase orders'!$D$2:$D$1001,$A98)))</f>
        <v/>
      </c>
      <c r="N98" s="13" t="str">
        <f>IF($A98="","",L98*G98)</f>
        <v/>
      </c>
      <c r="O98" s="12" t="str">
        <f>IF(OR($A98="",I98=""),"",IF(L98+M98&lt;=I98,"Reorder","OK"))</f>
        <v/>
      </c>
      <c r="P98" s="12" t="str">
        <f>IF(O98="Reorder",COUNTIF($O$2:O98,"Reorder"),"")</f>
        <v/>
      </c>
    </row>
    <row r="99">
      <c r="A99" s="14" t="n"/>
      <c r="B99" s="14" t="n"/>
      <c r="C99" s="14" t="n"/>
      <c r="D99" s="14" t="n"/>
      <c r="E99" s="15" t="n"/>
      <c r="F99" s="14" t="n"/>
      <c r="G99" s="16" t="n"/>
      <c r="H99" s="16" t="n"/>
      <c r="I99" s="14" t="n"/>
      <c r="J99" s="14" t="n"/>
      <c r="K99" s="14" t="n"/>
      <c r="L99" s="12" t="str">
        <f>IF($A99="","",SUMIFS(Movements!$H$2:$H$5001,Movements!$B$2:$B$5001,$A99))</f>
        <v/>
      </c>
      <c r="M99" s="12" t="str">
        <f>IF($A99="","",MAX(0,SUMIFS('Purchase orders'!$F$2:$F$1001,'Purchase orders'!$D$2:$D$1001,$A99)-SUMIFS('Purchase orders'!$I$2:$I$1001,'Purchase orders'!$D$2:$D$1001,$A99)))</f>
        <v/>
      </c>
      <c r="N99" s="13" t="str">
        <f>IF($A99="","",L99*G99)</f>
        <v/>
      </c>
      <c r="O99" s="12" t="str">
        <f>IF(OR($A99="",I99=""),"",IF(L99+M99&lt;=I99,"Reorder","OK"))</f>
        <v/>
      </c>
      <c r="P99" s="12" t="str">
        <f>IF(O99="Reorder",COUNTIF($O$2:O99,"Reorder"),"")</f>
        <v/>
      </c>
    </row>
    <row r="100">
      <c r="A100" s="14" t="n"/>
      <c r="B100" s="14" t="n"/>
      <c r="C100" s="14" t="n"/>
      <c r="D100" s="14" t="n"/>
      <c r="E100" s="15" t="n"/>
      <c r="F100" s="14" t="n"/>
      <c r="G100" s="16" t="n"/>
      <c r="H100" s="16" t="n"/>
      <c r="I100" s="14" t="n"/>
      <c r="J100" s="14" t="n"/>
      <c r="K100" s="14" t="n"/>
      <c r="L100" s="12" t="str">
        <f>IF($A100="","",SUMIFS(Movements!$H$2:$H$5001,Movements!$B$2:$B$5001,$A100))</f>
        <v/>
      </c>
      <c r="M100" s="12" t="str">
        <f>IF($A100="","",MAX(0,SUMIFS('Purchase orders'!$F$2:$F$1001,'Purchase orders'!$D$2:$D$1001,$A100)-SUMIFS('Purchase orders'!$I$2:$I$1001,'Purchase orders'!$D$2:$D$1001,$A100)))</f>
        <v/>
      </c>
      <c r="N100" s="13" t="str">
        <f>IF($A100="","",L100*G100)</f>
        <v/>
      </c>
      <c r="O100" s="12" t="str">
        <f>IF(OR($A100="",I100=""),"",IF(L100+M100&lt;=I100,"Reorder","OK"))</f>
        <v/>
      </c>
      <c r="P100" s="12" t="str">
        <f>IF(O100="Reorder",COUNTIF($O$2:O100,"Reorder"),"")</f>
        <v/>
      </c>
    </row>
    <row r="101">
      <c r="A101" s="14" t="n"/>
      <c r="B101" s="14" t="n"/>
      <c r="C101" s="14" t="n"/>
      <c r="D101" s="14" t="n"/>
      <c r="E101" s="15" t="n"/>
      <c r="F101" s="14" t="n"/>
      <c r="G101" s="16" t="n"/>
      <c r="H101" s="16" t="n"/>
      <c r="I101" s="14" t="n"/>
      <c r="J101" s="14" t="n"/>
      <c r="K101" s="14" t="n"/>
      <c r="L101" s="12" t="str">
        <f>IF($A101="","",SUMIFS(Movements!$H$2:$H$5001,Movements!$B$2:$B$5001,$A101))</f>
        <v/>
      </c>
      <c r="M101" s="12" t="str">
        <f>IF($A101="","",MAX(0,SUMIFS('Purchase orders'!$F$2:$F$1001,'Purchase orders'!$D$2:$D$1001,$A101)-SUMIFS('Purchase orders'!$I$2:$I$1001,'Purchase orders'!$D$2:$D$1001,$A101)))</f>
        <v/>
      </c>
      <c r="N101" s="13" t="str">
        <f>IF($A101="","",L101*G101)</f>
        <v/>
      </c>
      <c r="O101" s="12" t="str">
        <f>IF(OR($A101="",I101=""),"",IF(L101+M101&lt;=I101,"Reorder","OK"))</f>
        <v/>
      </c>
      <c r="P101" s="12" t="str">
        <f>IF(O101="Reorder",COUNTIF($O$2:O101,"Reorder"),"")</f>
        <v/>
      </c>
    </row>
    <row r="102">
      <c r="A102" s="14" t="n"/>
      <c r="B102" s="14" t="n"/>
      <c r="C102" s="14" t="n"/>
      <c r="D102" s="14" t="n"/>
      <c r="E102" s="15" t="n"/>
      <c r="F102" s="14" t="n"/>
      <c r="G102" s="16" t="n"/>
      <c r="H102" s="16" t="n"/>
      <c r="I102" s="14" t="n"/>
      <c r="J102" s="14" t="n"/>
      <c r="K102" s="14" t="n"/>
      <c r="L102" s="12" t="str">
        <f>IF($A102="","",SUMIFS(Movements!$H$2:$H$5001,Movements!$B$2:$B$5001,$A102))</f>
        <v/>
      </c>
      <c r="M102" s="12" t="str">
        <f>IF($A102="","",MAX(0,SUMIFS('Purchase orders'!$F$2:$F$1001,'Purchase orders'!$D$2:$D$1001,$A102)-SUMIFS('Purchase orders'!$I$2:$I$1001,'Purchase orders'!$D$2:$D$1001,$A102)))</f>
        <v/>
      </c>
      <c r="N102" s="13" t="str">
        <f>IF($A102="","",L102*G102)</f>
        <v/>
      </c>
      <c r="O102" s="12" t="str">
        <f>IF(OR($A102="",I102=""),"",IF(L102+M102&lt;=I102,"Reorder","OK"))</f>
        <v/>
      </c>
      <c r="P102" s="12" t="str">
        <f>IF(O102="Reorder",COUNTIF($O$2:O102,"Reorder"),"")</f>
        <v/>
      </c>
    </row>
    <row r="103">
      <c r="A103" s="14" t="n"/>
      <c r="B103" s="14" t="n"/>
      <c r="C103" s="14" t="n"/>
      <c r="D103" s="14" t="n"/>
      <c r="E103" s="15" t="n"/>
      <c r="F103" s="14" t="n"/>
      <c r="G103" s="16" t="n"/>
      <c r="H103" s="16" t="n"/>
      <c r="I103" s="14" t="n"/>
      <c r="J103" s="14" t="n"/>
      <c r="K103" s="14" t="n"/>
      <c r="L103" s="12" t="str">
        <f>IF($A103="","",SUMIFS(Movements!$H$2:$H$5001,Movements!$B$2:$B$5001,$A103))</f>
        <v/>
      </c>
      <c r="M103" s="12" t="str">
        <f>IF($A103="","",MAX(0,SUMIFS('Purchase orders'!$F$2:$F$1001,'Purchase orders'!$D$2:$D$1001,$A103)-SUMIFS('Purchase orders'!$I$2:$I$1001,'Purchase orders'!$D$2:$D$1001,$A103)))</f>
        <v/>
      </c>
      <c r="N103" s="13" t="str">
        <f>IF($A103="","",L103*G103)</f>
        <v/>
      </c>
      <c r="O103" s="12" t="str">
        <f>IF(OR($A103="",I103=""),"",IF(L103+M103&lt;=I103,"Reorder","OK"))</f>
        <v/>
      </c>
      <c r="P103" s="12" t="str">
        <f>IF(O103="Reorder",COUNTIF($O$2:O103,"Reorder"),"")</f>
        <v/>
      </c>
    </row>
    <row r="104">
      <c r="A104" s="14" t="n"/>
      <c r="B104" s="14" t="n"/>
      <c r="C104" s="14" t="n"/>
      <c r="D104" s="14" t="n"/>
      <c r="E104" s="15" t="n"/>
      <c r="F104" s="14" t="n"/>
      <c r="G104" s="16" t="n"/>
      <c r="H104" s="16" t="n"/>
      <c r="I104" s="14" t="n"/>
      <c r="J104" s="14" t="n"/>
      <c r="K104" s="14" t="n"/>
      <c r="L104" s="12" t="str">
        <f>IF($A104="","",SUMIFS(Movements!$H$2:$H$5001,Movements!$B$2:$B$5001,$A104))</f>
        <v/>
      </c>
      <c r="M104" s="12" t="str">
        <f>IF($A104="","",MAX(0,SUMIFS('Purchase orders'!$F$2:$F$1001,'Purchase orders'!$D$2:$D$1001,$A104)-SUMIFS('Purchase orders'!$I$2:$I$1001,'Purchase orders'!$D$2:$D$1001,$A104)))</f>
        <v/>
      </c>
      <c r="N104" s="13" t="str">
        <f>IF($A104="","",L104*G104)</f>
        <v/>
      </c>
      <c r="O104" s="12" t="str">
        <f>IF(OR($A104="",I104=""),"",IF(L104+M104&lt;=I104,"Reorder","OK"))</f>
        <v/>
      </c>
      <c r="P104" s="12" t="str">
        <f>IF(O104="Reorder",COUNTIF($O$2:O104,"Reorder"),"")</f>
        <v/>
      </c>
    </row>
    <row r="105">
      <c r="A105" s="14" t="n"/>
      <c r="B105" s="14" t="n"/>
      <c r="C105" s="14" t="n"/>
      <c r="D105" s="14" t="n"/>
      <c r="E105" s="15" t="n"/>
      <c r="F105" s="14" t="n"/>
      <c r="G105" s="16" t="n"/>
      <c r="H105" s="16" t="n"/>
      <c r="I105" s="14" t="n"/>
      <c r="J105" s="14" t="n"/>
      <c r="K105" s="14" t="n"/>
      <c r="L105" s="12" t="str">
        <f>IF($A105="","",SUMIFS(Movements!$H$2:$H$5001,Movements!$B$2:$B$5001,$A105))</f>
        <v/>
      </c>
      <c r="M105" s="12" t="str">
        <f>IF($A105="","",MAX(0,SUMIFS('Purchase orders'!$F$2:$F$1001,'Purchase orders'!$D$2:$D$1001,$A105)-SUMIFS('Purchase orders'!$I$2:$I$1001,'Purchase orders'!$D$2:$D$1001,$A105)))</f>
        <v/>
      </c>
      <c r="N105" s="13" t="str">
        <f>IF($A105="","",L105*G105)</f>
        <v/>
      </c>
      <c r="O105" s="12" t="str">
        <f>IF(OR($A105="",I105=""),"",IF(L105+M105&lt;=I105,"Reorder","OK"))</f>
        <v/>
      </c>
      <c r="P105" s="12" t="str">
        <f>IF(O105="Reorder",COUNTIF($O$2:O105,"Reorder"),"")</f>
        <v/>
      </c>
    </row>
    <row r="106">
      <c r="A106" s="14" t="n"/>
      <c r="B106" s="14" t="n"/>
      <c r="C106" s="14" t="n"/>
      <c r="D106" s="14" t="n"/>
      <c r="E106" s="15" t="n"/>
      <c r="F106" s="14" t="n"/>
      <c r="G106" s="16" t="n"/>
      <c r="H106" s="16" t="n"/>
      <c r="I106" s="14" t="n"/>
      <c r="J106" s="14" t="n"/>
      <c r="K106" s="14" t="n"/>
      <c r="L106" s="12" t="str">
        <f>IF($A106="","",SUMIFS(Movements!$H$2:$H$5001,Movements!$B$2:$B$5001,$A106))</f>
        <v/>
      </c>
      <c r="M106" s="12" t="str">
        <f>IF($A106="","",MAX(0,SUMIFS('Purchase orders'!$F$2:$F$1001,'Purchase orders'!$D$2:$D$1001,$A106)-SUMIFS('Purchase orders'!$I$2:$I$1001,'Purchase orders'!$D$2:$D$1001,$A106)))</f>
        <v/>
      </c>
      <c r="N106" s="13" t="str">
        <f>IF($A106="","",L106*G106)</f>
        <v/>
      </c>
      <c r="O106" s="12" t="str">
        <f>IF(OR($A106="",I106=""),"",IF(L106+M106&lt;=I106,"Reorder","OK"))</f>
        <v/>
      </c>
      <c r="P106" s="12" t="str">
        <f>IF(O106="Reorder",COUNTIF($O$2:O106,"Reorder"),"")</f>
        <v/>
      </c>
    </row>
    <row r="107">
      <c r="A107" s="14" t="n"/>
      <c r="B107" s="14" t="n"/>
      <c r="C107" s="14" t="n"/>
      <c r="D107" s="14" t="n"/>
      <c r="E107" s="15" t="n"/>
      <c r="F107" s="14" t="n"/>
      <c r="G107" s="16" t="n"/>
      <c r="H107" s="16" t="n"/>
      <c r="I107" s="14" t="n"/>
      <c r="J107" s="14" t="n"/>
      <c r="K107" s="14" t="n"/>
      <c r="L107" s="12" t="str">
        <f>IF($A107="","",SUMIFS(Movements!$H$2:$H$5001,Movements!$B$2:$B$5001,$A107))</f>
        <v/>
      </c>
      <c r="M107" s="12" t="str">
        <f>IF($A107="","",MAX(0,SUMIFS('Purchase orders'!$F$2:$F$1001,'Purchase orders'!$D$2:$D$1001,$A107)-SUMIFS('Purchase orders'!$I$2:$I$1001,'Purchase orders'!$D$2:$D$1001,$A107)))</f>
        <v/>
      </c>
      <c r="N107" s="13" t="str">
        <f>IF($A107="","",L107*G107)</f>
        <v/>
      </c>
      <c r="O107" s="12" t="str">
        <f>IF(OR($A107="",I107=""),"",IF(L107+M107&lt;=I107,"Reorder","OK"))</f>
        <v/>
      </c>
      <c r="P107" s="12" t="str">
        <f>IF(O107="Reorder",COUNTIF($O$2:O107,"Reorder"),"")</f>
        <v/>
      </c>
    </row>
    <row r="108">
      <c r="A108" s="14" t="n"/>
      <c r="B108" s="14" t="n"/>
      <c r="C108" s="14" t="n"/>
      <c r="D108" s="14" t="n"/>
      <c r="E108" s="15" t="n"/>
      <c r="F108" s="14" t="n"/>
      <c r="G108" s="16" t="n"/>
      <c r="H108" s="16" t="n"/>
      <c r="I108" s="14" t="n"/>
      <c r="J108" s="14" t="n"/>
      <c r="K108" s="14" t="n"/>
      <c r="L108" s="12" t="str">
        <f>IF($A108="","",SUMIFS(Movements!$H$2:$H$5001,Movements!$B$2:$B$5001,$A108))</f>
        <v/>
      </c>
      <c r="M108" s="12" t="str">
        <f>IF($A108="","",MAX(0,SUMIFS('Purchase orders'!$F$2:$F$1001,'Purchase orders'!$D$2:$D$1001,$A108)-SUMIFS('Purchase orders'!$I$2:$I$1001,'Purchase orders'!$D$2:$D$1001,$A108)))</f>
        <v/>
      </c>
      <c r="N108" s="13" t="str">
        <f>IF($A108="","",L108*G108)</f>
        <v/>
      </c>
      <c r="O108" s="12" t="str">
        <f>IF(OR($A108="",I108=""),"",IF(L108+M108&lt;=I108,"Reorder","OK"))</f>
        <v/>
      </c>
      <c r="P108" s="12" t="str">
        <f>IF(O108="Reorder",COUNTIF($O$2:O108,"Reorder"),"")</f>
        <v/>
      </c>
    </row>
    <row r="109">
      <c r="A109" s="14" t="n"/>
      <c r="B109" s="14" t="n"/>
      <c r="C109" s="14" t="n"/>
      <c r="D109" s="14" t="n"/>
      <c r="E109" s="15" t="n"/>
      <c r="F109" s="14" t="n"/>
      <c r="G109" s="16" t="n"/>
      <c r="H109" s="16" t="n"/>
      <c r="I109" s="14" t="n"/>
      <c r="J109" s="14" t="n"/>
      <c r="K109" s="14" t="n"/>
      <c r="L109" s="12" t="str">
        <f>IF($A109="","",SUMIFS(Movements!$H$2:$H$5001,Movements!$B$2:$B$5001,$A109))</f>
        <v/>
      </c>
      <c r="M109" s="12" t="str">
        <f>IF($A109="","",MAX(0,SUMIFS('Purchase orders'!$F$2:$F$1001,'Purchase orders'!$D$2:$D$1001,$A109)-SUMIFS('Purchase orders'!$I$2:$I$1001,'Purchase orders'!$D$2:$D$1001,$A109)))</f>
        <v/>
      </c>
      <c r="N109" s="13" t="str">
        <f>IF($A109="","",L109*G109)</f>
        <v/>
      </c>
      <c r="O109" s="12" t="str">
        <f>IF(OR($A109="",I109=""),"",IF(L109+M109&lt;=I109,"Reorder","OK"))</f>
        <v/>
      </c>
      <c r="P109" s="12" t="str">
        <f>IF(O109="Reorder",COUNTIF($O$2:O109,"Reorder"),"")</f>
        <v/>
      </c>
    </row>
    <row r="110">
      <c r="A110" s="14" t="n"/>
      <c r="B110" s="14" t="n"/>
      <c r="C110" s="14" t="n"/>
      <c r="D110" s="14" t="n"/>
      <c r="E110" s="15" t="n"/>
      <c r="F110" s="14" t="n"/>
      <c r="G110" s="16" t="n"/>
      <c r="H110" s="16" t="n"/>
      <c r="I110" s="14" t="n"/>
      <c r="J110" s="14" t="n"/>
      <c r="K110" s="14" t="n"/>
      <c r="L110" s="12" t="str">
        <f>IF($A110="","",SUMIFS(Movements!$H$2:$H$5001,Movements!$B$2:$B$5001,$A110))</f>
        <v/>
      </c>
      <c r="M110" s="12" t="str">
        <f>IF($A110="","",MAX(0,SUMIFS('Purchase orders'!$F$2:$F$1001,'Purchase orders'!$D$2:$D$1001,$A110)-SUMIFS('Purchase orders'!$I$2:$I$1001,'Purchase orders'!$D$2:$D$1001,$A110)))</f>
        <v/>
      </c>
      <c r="N110" s="13" t="str">
        <f>IF($A110="","",L110*G110)</f>
        <v/>
      </c>
      <c r="O110" s="12" t="str">
        <f>IF(OR($A110="",I110=""),"",IF(L110+M110&lt;=I110,"Reorder","OK"))</f>
        <v/>
      </c>
      <c r="P110" s="12" t="str">
        <f>IF(O110="Reorder",COUNTIF($O$2:O110,"Reorder"),"")</f>
        <v/>
      </c>
    </row>
    <row r="111">
      <c r="A111" s="14" t="n"/>
      <c r="B111" s="14" t="n"/>
      <c r="C111" s="14" t="n"/>
      <c r="D111" s="14" t="n"/>
      <c r="E111" s="15" t="n"/>
      <c r="F111" s="14" t="n"/>
      <c r="G111" s="16" t="n"/>
      <c r="H111" s="16" t="n"/>
      <c r="I111" s="14" t="n"/>
      <c r="J111" s="14" t="n"/>
      <c r="K111" s="14" t="n"/>
      <c r="L111" s="12" t="str">
        <f>IF($A111="","",SUMIFS(Movements!$H$2:$H$5001,Movements!$B$2:$B$5001,$A111))</f>
        <v/>
      </c>
      <c r="M111" s="12" t="str">
        <f>IF($A111="","",MAX(0,SUMIFS('Purchase orders'!$F$2:$F$1001,'Purchase orders'!$D$2:$D$1001,$A111)-SUMIFS('Purchase orders'!$I$2:$I$1001,'Purchase orders'!$D$2:$D$1001,$A111)))</f>
        <v/>
      </c>
      <c r="N111" s="13" t="str">
        <f>IF($A111="","",L111*G111)</f>
        <v/>
      </c>
      <c r="O111" s="12" t="str">
        <f>IF(OR($A111="",I111=""),"",IF(L111+M111&lt;=I111,"Reorder","OK"))</f>
        <v/>
      </c>
      <c r="P111" s="12" t="str">
        <f>IF(O111="Reorder",COUNTIF($O$2:O111,"Reorder"),"")</f>
        <v/>
      </c>
    </row>
    <row r="112">
      <c r="A112" s="14" t="n"/>
      <c r="B112" s="14" t="n"/>
      <c r="C112" s="14" t="n"/>
      <c r="D112" s="14" t="n"/>
      <c r="E112" s="15" t="n"/>
      <c r="F112" s="14" t="n"/>
      <c r="G112" s="16" t="n"/>
      <c r="H112" s="16" t="n"/>
      <c r="I112" s="14" t="n"/>
      <c r="J112" s="14" t="n"/>
      <c r="K112" s="14" t="n"/>
      <c r="L112" s="12" t="str">
        <f>IF($A112="","",SUMIFS(Movements!$H$2:$H$5001,Movements!$B$2:$B$5001,$A112))</f>
        <v/>
      </c>
      <c r="M112" s="12" t="str">
        <f>IF($A112="","",MAX(0,SUMIFS('Purchase orders'!$F$2:$F$1001,'Purchase orders'!$D$2:$D$1001,$A112)-SUMIFS('Purchase orders'!$I$2:$I$1001,'Purchase orders'!$D$2:$D$1001,$A112)))</f>
        <v/>
      </c>
      <c r="N112" s="13" t="str">
        <f>IF($A112="","",L112*G112)</f>
        <v/>
      </c>
      <c r="O112" s="12" t="str">
        <f>IF(OR($A112="",I112=""),"",IF(L112+M112&lt;=I112,"Reorder","OK"))</f>
        <v/>
      </c>
      <c r="P112" s="12" t="str">
        <f>IF(O112="Reorder",COUNTIF($O$2:O112,"Reorder"),"")</f>
        <v/>
      </c>
    </row>
    <row r="113">
      <c r="A113" s="14" t="n"/>
      <c r="B113" s="14" t="n"/>
      <c r="C113" s="14" t="n"/>
      <c r="D113" s="14" t="n"/>
      <c r="E113" s="15" t="n"/>
      <c r="F113" s="14" t="n"/>
      <c r="G113" s="16" t="n"/>
      <c r="H113" s="16" t="n"/>
      <c r="I113" s="14" t="n"/>
      <c r="J113" s="14" t="n"/>
      <c r="K113" s="14" t="n"/>
      <c r="L113" s="12" t="str">
        <f>IF($A113="","",SUMIFS(Movements!$H$2:$H$5001,Movements!$B$2:$B$5001,$A113))</f>
        <v/>
      </c>
      <c r="M113" s="12" t="str">
        <f>IF($A113="","",MAX(0,SUMIFS('Purchase orders'!$F$2:$F$1001,'Purchase orders'!$D$2:$D$1001,$A113)-SUMIFS('Purchase orders'!$I$2:$I$1001,'Purchase orders'!$D$2:$D$1001,$A113)))</f>
        <v/>
      </c>
      <c r="N113" s="13" t="str">
        <f>IF($A113="","",L113*G113)</f>
        <v/>
      </c>
      <c r="O113" s="12" t="str">
        <f>IF(OR($A113="",I113=""),"",IF(L113+M113&lt;=I113,"Reorder","OK"))</f>
        <v/>
      </c>
      <c r="P113" s="12" t="str">
        <f>IF(O113="Reorder",COUNTIF($O$2:O113,"Reorder"),"")</f>
        <v/>
      </c>
    </row>
    <row r="114">
      <c r="A114" s="14" t="n"/>
      <c r="B114" s="14" t="n"/>
      <c r="C114" s="14" t="n"/>
      <c r="D114" s="14" t="n"/>
      <c r="E114" s="15" t="n"/>
      <c r="F114" s="14" t="n"/>
      <c r="G114" s="16" t="n"/>
      <c r="H114" s="16" t="n"/>
      <c r="I114" s="14" t="n"/>
      <c r="J114" s="14" t="n"/>
      <c r="K114" s="14" t="n"/>
      <c r="L114" s="12" t="str">
        <f>IF($A114="","",SUMIFS(Movements!$H$2:$H$5001,Movements!$B$2:$B$5001,$A114))</f>
        <v/>
      </c>
      <c r="M114" s="12" t="str">
        <f>IF($A114="","",MAX(0,SUMIFS('Purchase orders'!$F$2:$F$1001,'Purchase orders'!$D$2:$D$1001,$A114)-SUMIFS('Purchase orders'!$I$2:$I$1001,'Purchase orders'!$D$2:$D$1001,$A114)))</f>
        <v/>
      </c>
      <c r="N114" s="13" t="str">
        <f>IF($A114="","",L114*G114)</f>
        <v/>
      </c>
      <c r="O114" s="12" t="str">
        <f>IF(OR($A114="",I114=""),"",IF(L114+M114&lt;=I114,"Reorder","OK"))</f>
        <v/>
      </c>
      <c r="P114" s="12" t="str">
        <f>IF(O114="Reorder",COUNTIF($O$2:O114,"Reorder"),"")</f>
        <v/>
      </c>
    </row>
    <row r="115">
      <c r="A115" s="14" t="n"/>
      <c r="B115" s="14" t="n"/>
      <c r="C115" s="14" t="n"/>
      <c r="D115" s="14" t="n"/>
      <c r="E115" s="15" t="n"/>
      <c r="F115" s="14" t="n"/>
      <c r="G115" s="16" t="n"/>
      <c r="H115" s="16" t="n"/>
      <c r="I115" s="14" t="n"/>
      <c r="J115" s="14" t="n"/>
      <c r="K115" s="14" t="n"/>
      <c r="L115" s="12" t="str">
        <f>IF($A115="","",SUMIFS(Movements!$H$2:$H$5001,Movements!$B$2:$B$5001,$A115))</f>
        <v/>
      </c>
      <c r="M115" s="12" t="str">
        <f>IF($A115="","",MAX(0,SUMIFS('Purchase orders'!$F$2:$F$1001,'Purchase orders'!$D$2:$D$1001,$A115)-SUMIFS('Purchase orders'!$I$2:$I$1001,'Purchase orders'!$D$2:$D$1001,$A115)))</f>
        <v/>
      </c>
      <c r="N115" s="13" t="str">
        <f>IF($A115="","",L115*G115)</f>
        <v/>
      </c>
      <c r="O115" s="12" t="str">
        <f>IF(OR($A115="",I115=""),"",IF(L115+M115&lt;=I115,"Reorder","OK"))</f>
        <v/>
      </c>
      <c r="P115" s="12" t="str">
        <f>IF(O115="Reorder",COUNTIF($O$2:O115,"Reorder"),"")</f>
        <v/>
      </c>
    </row>
    <row r="116">
      <c r="A116" s="14" t="n"/>
      <c r="B116" s="14" t="n"/>
      <c r="C116" s="14" t="n"/>
      <c r="D116" s="14" t="n"/>
      <c r="E116" s="15" t="n"/>
      <c r="F116" s="14" t="n"/>
      <c r="G116" s="16" t="n"/>
      <c r="H116" s="16" t="n"/>
      <c r="I116" s="14" t="n"/>
      <c r="J116" s="14" t="n"/>
      <c r="K116" s="14" t="n"/>
      <c r="L116" s="12" t="str">
        <f>IF($A116="","",SUMIFS(Movements!$H$2:$H$5001,Movements!$B$2:$B$5001,$A116))</f>
        <v/>
      </c>
      <c r="M116" s="12" t="str">
        <f>IF($A116="","",MAX(0,SUMIFS('Purchase orders'!$F$2:$F$1001,'Purchase orders'!$D$2:$D$1001,$A116)-SUMIFS('Purchase orders'!$I$2:$I$1001,'Purchase orders'!$D$2:$D$1001,$A116)))</f>
        <v/>
      </c>
      <c r="N116" s="13" t="str">
        <f>IF($A116="","",L116*G116)</f>
        <v/>
      </c>
      <c r="O116" s="12" t="str">
        <f>IF(OR($A116="",I116=""),"",IF(L116+M116&lt;=I116,"Reorder","OK"))</f>
        <v/>
      </c>
      <c r="P116" s="12" t="str">
        <f>IF(O116="Reorder",COUNTIF($O$2:O116,"Reorder"),"")</f>
        <v/>
      </c>
    </row>
    <row r="117">
      <c r="A117" s="14" t="n"/>
      <c r="B117" s="14" t="n"/>
      <c r="C117" s="14" t="n"/>
      <c r="D117" s="14" t="n"/>
      <c r="E117" s="15" t="n"/>
      <c r="F117" s="14" t="n"/>
      <c r="G117" s="16" t="n"/>
      <c r="H117" s="16" t="n"/>
      <c r="I117" s="14" t="n"/>
      <c r="J117" s="14" t="n"/>
      <c r="K117" s="14" t="n"/>
      <c r="L117" s="12" t="str">
        <f>IF($A117="","",SUMIFS(Movements!$H$2:$H$5001,Movements!$B$2:$B$5001,$A117))</f>
        <v/>
      </c>
      <c r="M117" s="12" t="str">
        <f>IF($A117="","",MAX(0,SUMIFS('Purchase orders'!$F$2:$F$1001,'Purchase orders'!$D$2:$D$1001,$A117)-SUMIFS('Purchase orders'!$I$2:$I$1001,'Purchase orders'!$D$2:$D$1001,$A117)))</f>
        <v/>
      </c>
      <c r="N117" s="13" t="str">
        <f>IF($A117="","",L117*G117)</f>
        <v/>
      </c>
      <c r="O117" s="12" t="str">
        <f>IF(OR($A117="",I117=""),"",IF(L117+M117&lt;=I117,"Reorder","OK"))</f>
        <v/>
      </c>
      <c r="P117" s="12" t="str">
        <f>IF(O117="Reorder",COUNTIF($O$2:O117,"Reorder"),"")</f>
        <v/>
      </c>
    </row>
    <row r="118">
      <c r="A118" s="14" t="n"/>
      <c r="B118" s="14" t="n"/>
      <c r="C118" s="14" t="n"/>
      <c r="D118" s="14" t="n"/>
      <c r="E118" s="15" t="n"/>
      <c r="F118" s="14" t="n"/>
      <c r="G118" s="16" t="n"/>
      <c r="H118" s="16" t="n"/>
      <c r="I118" s="14" t="n"/>
      <c r="J118" s="14" t="n"/>
      <c r="K118" s="14" t="n"/>
      <c r="L118" s="12" t="str">
        <f>IF($A118="","",SUMIFS(Movements!$H$2:$H$5001,Movements!$B$2:$B$5001,$A118))</f>
        <v/>
      </c>
      <c r="M118" s="12" t="str">
        <f>IF($A118="","",MAX(0,SUMIFS('Purchase orders'!$F$2:$F$1001,'Purchase orders'!$D$2:$D$1001,$A118)-SUMIFS('Purchase orders'!$I$2:$I$1001,'Purchase orders'!$D$2:$D$1001,$A118)))</f>
        <v/>
      </c>
      <c r="N118" s="13" t="str">
        <f>IF($A118="","",L118*G118)</f>
        <v/>
      </c>
      <c r="O118" s="12" t="str">
        <f>IF(OR($A118="",I118=""),"",IF(L118+M118&lt;=I118,"Reorder","OK"))</f>
        <v/>
      </c>
      <c r="P118" s="12" t="str">
        <f>IF(O118="Reorder",COUNTIF($O$2:O118,"Reorder"),"")</f>
        <v/>
      </c>
    </row>
    <row r="119">
      <c r="A119" s="14" t="n"/>
      <c r="B119" s="14" t="n"/>
      <c r="C119" s="14" t="n"/>
      <c r="D119" s="14" t="n"/>
      <c r="E119" s="15" t="n"/>
      <c r="F119" s="14" t="n"/>
      <c r="G119" s="16" t="n"/>
      <c r="H119" s="16" t="n"/>
      <c r="I119" s="14" t="n"/>
      <c r="J119" s="14" t="n"/>
      <c r="K119" s="14" t="n"/>
      <c r="L119" s="12" t="str">
        <f>IF($A119="","",SUMIFS(Movements!$H$2:$H$5001,Movements!$B$2:$B$5001,$A119))</f>
        <v/>
      </c>
      <c r="M119" s="12" t="str">
        <f>IF($A119="","",MAX(0,SUMIFS('Purchase orders'!$F$2:$F$1001,'Purchase orders'!$D$2:$D$1001,$A119)-SUMIFS('Purchase orders'!$I$2:$I$1001,'Purchase orders'!$D$2:$D$1001,$A119)))</f>
        <v/>
      </c>
      <c r="N119" s="13" t="str">
        <f>IF($A119="","",L119*G119)</f>
        <v/>
      </c>
      <c r="O119" s="12" t="str">
        <f>IF(OR($A119="",I119=""),"",IF(L119+M119&lt;=I119,"Reorder","OK"))</f>
        <v/>
      </c>
      <c r="P119" s="12" t="str">
        <f>IF(O119="Reorder",COUNTIF($O$2:O119,"Reorder"),"")</f>
        <v/>
      </c>
    </row>
    <row r="120">
      <c r="A120" s="14" t="n"/>
      <c r="B120" s="14" t="n"/>
      <c r="C120" s="14" t="n"/>
      <c r="D120" s="14" t="n"/>
      <c r="E120" s="15" t="n"/>
      <c r="F120" s="14" t="n"/>
      <c r="G120" s="16" t="n"/>
      <c r="H120" s="16" t="n"/>
      <c r="I120" s="14" t="n"/>
      <c r="J120" s="14" t="n"/>
      <c r="K120" s="14" t="n"/>
      <c r="L120" s="12" t="str">
        <f>IF($A120="","",SUMIFS(Movements!$H$2:$H$5001,Movements!$B$2:$B$5001,$A120))</f>
        <v/>
      </c>
      <c r="M120" s="12" t="str">
        <f>IF($A120="","",MAX(0,SUMIFS('Purchase orders'!$F$2:$F$1001,'Purchase orders'!$D$2:$D$1001,$A120)-SUMIFS('Purchase orders'!$I$2:$I$1001,'Purchase orders'!$D$2:$D$1001,$A120)))</f>
        <v/>
      </c>
      <c r="N120" s="13" t="str">
        <f>IF($A120="","",L120*G120)</f>
        <v/>
      </c>
      <c r="O120" s="12" t="str">
        <f>IF(OR($A120="",I120=""),"",IF(L120+M120&lt;=I120,"Reorder","OK"))</f>
        <v/>
      </c>
      <c r="P120" s="12" t="str">
        <f>IF(O120="Reorder",COUNTIF($O$2:O120,"Reorder"),"")</f>
        <v/>
      </c>
    </row>
    <row r="121">
      <c r="A121" s="14" t="n"/>
      <c r="B121" s="14" t="n"/>
      <c r="C121" s="14" t="n"/>
      <c r="D121" s="14" t="n"/>
      <c r="E121" s="15" t="n"/>
      <c r="F121" s="14" t="n"/>
      <c r="G121" s="16" t="n"/>
      <c r="H121" s="16" t="n"/>
      <c r="I121" s="14" t="n"/>
      <c r="J121" s="14" t="n"/>
      <c r="K121" s="14" t="n"/>
      <c r="L121" s="12" t="str">
        <f>IF($A121="","",SUMIFS(Movements!$H$2:$H$5001,Movements!$B$2:$B$5001,$A121))</f>
        <v/>
      </c>
      <c r="M121" s="12" t="str">
        <f>IF($A121="","",MAX(0,SUMIFS('Purchase orders'!$F$2:$F$1001,'Purchase orders'!$D$2:$D$1001,$A121)-SUMIFS('Purchase orders'!$I$2:$I$1001,'Purchase orders'!$D$2:$D$1001,$A121)))</f>
        <v/>
      </c>
      <c r="N121" s="13" t="str">
        <f>IF($A121="","",L121*G121)</f>
        <v/>
      </c>
      <c r="O121" s="12" t="str">
        <f>IF(OR($A121="",I121=""),"",IF(L121+M121&lt;=I121,"Reorder","OK"))</f>
        <v/>
      </c>
      <c r="P121" s="12" t="str">
        <f>IF(O121="Reorder",COUNTIF($O$2:O121,"Reorder"),"")</f>
        <v/>
      </c>
    </row>
    <row r="122">
      <c r="A122" s="14" t="n"/>
      <c r="B122" s="14" t="n"/>
      <c r="C122" s="14" t="n"/>
      <c r="D122" s="14" t="n"/>
      <c r="E122" s="15" t="n"/>
      <c r="F122" s="14" t="n"/>
      <c r="G122" s="16" t="n"/>
      <c r="H122" s="16" t="n"/>
      <c r="I122" s="14" t="n"/>
      <c r="J122" s="14" t="n"/>
      <c r="K122" s="14" t="n"/>
      <c r="L122" s="12" t="str">
        <f>IF($A122="","",SUMIFS(Movements!$H$2:$H$5001,Movements!$B$2:$B$5001,$A122))</f>
        <v/>
      </c>
      <c r="M122" s="12" t="str">
        <f>IF($A122="","",MAX(0,SUMIFS('Purchase orders'!$F$2:$F$1001,'Purchase orders'!$D$2:$D$1001,$A122)-SUMIFS('Purchase orders'!$I$2:$I$1001,'Purchase orders'!$D$2:$D$1001,$A122)))</f>
        <v/>
      </c>
      <c r="N122" s="13" t="str">
        <f>IF($A122="","",L122*G122)</f>
        <v/>
      </c>
      <c r="O122" s="12" t="str">
        <f>IF(OR($A122="",I122=""),"",IF(L122+M122&lt;=I122,"Reorder","OK"))</f>
        <v/>
      </c>
      <c r="P122" s="12" t="str">
        <f>IF(O122="Reorder",COUNTIF($O$2:O122,"Reorder"),"")</f>
        <v/>
      </c>
    </row>
    <row r="123">
      <c r="A123" s="14" t="n"/>
      <c r="B123" s="14" t="n"/>
      <c r="C123" s="14" t="n"/>
      <c r="D123" s="14" t="n"/>
      <c r="E123" s="15" t="n"/>
      <c r="F123" s="14" t="n"/>
      <c r="G123" s="16" t="n"/>
      <c r="H123" s="16" t="n"/>
      <c r="I123" s="14" t="n"/>
      <c r="J123" s="14" t="n"/>
      <c r="K123" s="14" t="n"/>
      <c r="L123" s="12" t="str">
        <f>IF($A123="","",SUMIFS(Movements!$H$2:$H$5001,Movements!$B$2:$B$5001,$A123))</f>
        <v/>
      </c>
      <c r="M123" s="12" t="str">
        <f>IF($A123="","",MAX(0,SUMIFS('Purchase orders'!$F$2:$F$1001,'Purchase orders'!$D$2:$D$1001,$A123)-SUMIFS('Purchase orders'!$I$2:$I$1001,'Purchase orders'!$D$2:$D$1001,$A123)))</f>
        <v/>
      </c>
      <c r="N123" s="13" t="str">
        <f>IF($A123="","",L123*G123)</f>
        <v/>
      </c>
      <c r="O123" s="12" t="str">
        <f>IF(OR($A123="",I123=""),"",IF(L123+M123&lt;=I123,"Reorder","OK"))</f>
        <v/>
      </c>
      <c r="P123" s="12" t="str">
        <f>IF(O123="Reorder",COUNTIF($O$2:O123,"Reorder"),"")</f>
        <v/>
      </c>
    </row>
    <row r="124">
      <c r="A124" s="14" t="n"/>
      <c r="B124" s="14" t="n"/>
      <c r="C124" s="14" t="n"/>
      <c r="D124" s="14" t="n"/>
      <c r="E124" s="15" t="n"/>
      <c r="F124" s="14" t="n"/>
      <c r="G124" s="16" t="n"/>
      <c r="H124" s="16" t="n"/>
      <c r="I124" s="14" t="n"/>
      <c r="J124" s="14" t="n"/>
      <c r="K124" s="14" t="n"/>
      <c r="L124" s="12" t="str">
        <f>IF($A124="","",SUMIFS(Movements!$H$2:$H$5001,Movements!$B$2:$B$5001,$A124))</f>
        <v/>
      </c>
      <c r="M124" s="12" t="str">
        <f>IF($A124="","",MAX(0,SUMIFS('Purchase orders'!$F$2:$F$1001,'Purchase orders'!$D$2:$D$1001,$A124)-SUMIFS('Purchase orders'!$I$2:$I$1001,'Purchase orders'!$D$2:$D$1001,$A124)))</f>
        <v/>
      </c>
      <c r="N124" s="13" t="str">
        <f>IF($A124="","",L124*G124)</f>
        <v/>
      </c>
      <c r="O124" s="12" t="str">
        <f>IF(OR($A124="",I124=""),"",IF(L124+M124&lt;=I124,"Reorder","OK"))</f>
        <v/>
      </c>
      <c r="P124" s="12" t="str">
        <f>IF(O124="Reorder",COUNTIF($O$2:O124,"Reorder"),"")</f>
        <v/>
      </c>
    </row>
    <row r="125">
      <c r="A125" s="14" t="n"/>
      <c r="B125" s="14" t="n"/>
      <c r="C125" s="14" t="n"/>
      <c r="D125" s="14" t="n"/>
      <c r="E125" s="15" t="n"/>
      <c r="F125" s="14" t="n"/>
      <c r="G125" s="16" t="n"/>
      <c r="H125" s="16" t="n"/>
      <c r="I125" s="14" t="n"/>
      <c r="J125" s="14" t="n"/>
      <c r="K125" s="14" t="n"/>
      <c r="L125" s="12" t="str">
        <f>IF($A125="","",SUMIFS(Movements!$H$2:$H$5001,Movements!$B$2:$B$5001,$A125))</f>
        <v/>
      </c>
      <c r="M125" s="12" t="str">
        <f>IF($A125="","",MAX(0,SUMIFS('Purchase orders'!$F$2:$F$1001,'Purchase orders'!$D$2:$D$1001,$A125)-SUMIFS('Purchase orders'!$I$2:$I$1001,'Purchase orders'!$D$2:$D$1001,$A125)))</f>
        <v/>
      </c>
      <c r="N125" s="13" t="str">
        <f>IF($A125="","",L125*G125)</f>
        <v/>
      </c>
      <c r="O125" s="12" t="str">
        <f>IF(OR($A125="",I125=""),"",IF(L125+M125&lt;=I125,"Reorder","OK"))</f>
        <v/>
      </c>
      <c r="P125" s="12" t="str">
        <f>IF(O125="Reorder",COUNTIF($O$2:O125,"Reorder"),"")</f>
        <v/>
      </c>
    </row>
    <row r="126">
      <c r="A126" s="14" t="n"/>
      <c r="B126" s="14" t="n"/>
      <c r="C126" s="14" t="n"/>
      <c r="D126" s="14" t="n"/>
      <c r="E126" s="15" t="n"/>
      <c r="F126" s="14" t="n"/>
      <c r="G126" s="16" t="n"/>
      <c r="H126" s="16" t="n"/>
      <c r="I126" s="14" t="n"/>
      <c r="J126" s="14" t="n"/>
      <c r="K126" s="14" t="n"/>
      <c r="L126" s="12" t="str">
        <f>IF($A126="","",SUMIFS(Movements!$H$2:$H$5001,Movements!$B$2:$B$5001,$A126))</f>
        <v/>
      </c>
      <c r="M126" s="12" t="str">
        <f>IF($A126="","",MAX(0,SUMIFS('Purchase orders'!$F$2:$F$1001,'Purchase orders'!$D$2:$D$1001,$A126)-SUMIFS('Purchase orders'!$I$2:$I$1001,'Purchase orders'!$D$2:$D$1001,$A126)))</f>
        <v/>
      </c>
      <c r="N126" s="13" t="str">
        <f>IF($A126="","",L126*G126)</f>
        <v/>
      </c>
      <c r="O126" s="12" t="str">
        <f>IF(OR($A126="",I126=""),"",IF(L126+M126&lt;=I126,"Reorder","OK"))</f>
        <v/>
      </c>
      <c r="P126" s="12" t="str">
        <f>IF(O126="Reorder",COUNTIF($O$2:O126,"Reorder"),"")</f>
        <v/>
      </c>
    </row>
    <row r="127">
      <c r="A127" s="14" t="n"/>
      <c r="B127" s="14" t="n"/>
      <c r="C127" s="14" t="n"/>
      <c r="D127" s="14" t="n"/>
      <c r="E127" s="15" t="n"/>
      <c r="F127" s="14" t="n"/>
      <c r="G127" s="16" t="n"/>
      <c r="H127" s="16" t="n"/>
      <c r="I127" s="14" t="n"/>
      <c r="J127" s="14" t="n"/>
      <c r="K127" s="14" t="n"/>
      <c r="L127" s="12" t="str">
        <f>IF($A127="","",SUMIFS(Movements!$H$2:$H$5001,Movements!$B$2:$B$5001,$A127))</f>
        <v/>
      </c>
      <c r="M127" s="12" t="str">
        <f>IF($A127="","",MAX(0,SUMIFS('Purchase orders'!$F$2:$F$1001,'Purchase orders'!$D$2:$D$1001,$A127)-SUMIFS('Purchase orders'!$I$2:$I$1001,'Purchase orders'!$D$2:$D$1001,$A127)))</f>
        <v/>
      </c>
      <c r="N127" s="13" t="str">
        <f>IF($A127="","",L127*G127)</f>
        <v/>
      </c>
      <c r="O127" s="12" t="str">
        <f>IF(OR($A127="",I127=""),"",IF(L127+M127&lt;=I127,"Reorder","OK"))</f>
        <v/>
      </c>
      <c r="P127" s="12" t="str">
        <f>IF(O127="Reorder",COUNTIF($O$2:O127,"Reorder"),"")</f>
        <v/>
      </c>
    </row>
    <row r="128">
      <c r="A128" s="14" t="n"/>
      <c r="B128" s="14" t="n"/>
      <c r="C128" s="14" t="n"/>
      <c r="D128" s="14" t="n"/>
      <c r="E128" s="15" t="n"/>
      <c r="F128" s="14" t="n"/>
      <c r="G128" s="16" t="n"/>
      <c r="H128" s="16" t="n"/>
      <c r="I128" s="14" t="n"/>
      <c r="J128" s="14" t="n"/>
      <c r="K128" s="14" t="n"/>
      <c r="L128" s="12" t="str">
        <f>IF($A128="","",SUMIFS(Movements!$H$2:$H$5001,Movements!$B$2:$B$5001,$A128))</f>
        <v/>
      </c>
      <c r="M128" s="12" t="str">
        <f>IF($A128="","",MAX(0,SUMIFS('Purchase orders'!$F$2:$F$1001,'Purchase orders'!$D$2:$D$1001,$A128)-SUMIFS('Purchase orders'!$I$2:$I$1001,'Purchase orders'!$D$2:$D$1001,$A128)))</f>
        <v/>
      </c>
      <c r="N128" s="13" t="str">
        <f>IF($A128="","",L128*G128)</f>
        <v/>
      </c>
      <c r="O128" s="12" t="str">
        <f>IF(OR($A128="",I128=""),"",IF(L128+M128&lt;=I128,"Reorder","OK"))</f>
        <v/>
      </c>
      <c r="P128" s="12" t="str">
        <f>IF(O128="Reorder",COUNTIF($O$2:O128,"Reorder"),"")</f>
        <v/>
      </c>
    </row>
    <row r="129">
      <c r="A129" s="14" t="n"/>
      <c r="B129" s="14" t="n"/>
      <c r="C129" s="14" t="n"/>
      <c r="D129" s="14" t="n"/>
      <c r="E129" s="15" t="n"/>
      <c r="F129" s="14" t="n"/>
      <c r="G129" s="16" t="n"/>
      <c r="H129" s="16" t="n"/>
      <c r="I129" s="14" t="n"/>
      <c r="J129" s="14" t="n"/>
      <c r="K129" s="14" t="n"/>
      <c r="L129" s="12" t="str">
        <f>IF($A129="","",SUMIFS(Movements!$H$2:$H$5001,Movements!$B$2:$B$5001,$A129))</f>
        <v/>
      </c>
      <c r="M129" s="12" t="str">
        <f>IF($A129="","",MAX(0,SUMIFS('Purchase orders'!$F$2:$F$1001,'Purchase orders'!$D$2:$D$1001,$A129)-SUMIFS('Purchase orders'!$I$2:$I$1001,'Purchase orders'!$D$2:$D$1001,$A129)))</f>
        <v/>
      </c>
      <c r="N129" s="13" t="str">
        <f>IF($A129="","",L129*G129)</f>
        <v/>
      </c>
      <c r="O129" s="12" t="str">
        <f>IF(OR($A129="",I129=""),"",IF(L129+M129&lt;=I129,"Reorder","OK"))</f>
        <v/>
      </c>
      <c r="P129" s="12" t="str">
        <f>IF(O129="Reorder",COUNTIF($O$2:O129,"Reorder"),"")</f>
        <v/>
      </c>
    </row>
    <row r="130">
      <c r="A130" s="14" t="n"/>
      <c r="B130" s="14" t="n"/>
      <c r="C130" s="14" t="n"/>
      <c r="D130" s="14" t="n"/>
      <c r="E130" s="15" t="n"/>
      <c r="F130" s="14" t="n"/>
      <c r="G130" s="16" t="n"/>
      <c r="H130" s="16" t="n"/>
      <c r="I130" s="14" t="n"/>
      <c r="J130" s="14" t="n"/>
      <c r="K130" s="14" t="n"/>
      <c r="L130" s="12" t="str">
        <f>IF($A130="","",SUMIFS(Movements!$H$2:$H$5001,Movements!$B$2:$B$5001,$A130))</f>
        <v/>
      </c>
      <c r="M130" s="12" t="str">
        <f>IF($A130="","",MAX(0,SUMIFS('Purchase orders'!$F$2:$F$1001,'Purchase orders'!$D$2:$D$1001,$A130)-SUMIFS('Purchase orders'!$I$2:$I$1001,'Purchase orders'!$D$2:$D$1001,$A130)))</f>
        <v/>
      </c>
      <c r="N130" s="13" t="str">
        <f>IF($A130="","",L130*G130)</f>
        <v/>
      </c>
      <c r="O130" s="12" t="str">
        <f>IF(OR($A130="",I130=""),"",IF(L130+M130&lt;=I130,"Reorder","OK"))</f>
        <v/>
      </c>
      <c r="P130" s="12" t="str">
        <f>IF(O130="Reorder",COUNTIF($O$2:O130,"Reorder"),"")</f>
        <v/>
      </c>
    </row>
    <row r="131">
      <c r="A131" s="14" t="n"/>
      <c r="B131" s="14" t="n"/>
      <c r="C131" s="14" t="n"/>
      <c r="D131" s="14" t="n"/>
      <c r="E131" s="15" t="n"/>
      <c r="F131" s="14" t="n"/>
      <c r="G131" s="16" t="n"/>
      <c r="H131" s="16" t="n"/>
      <c r="I131" s="14" t="n"/>
      <c r="J131" s="14" t="n"/>
      <c r="K131" s="14" t="n"/>
      <c r="L131" s="12" t="str">
        <f>IF($A131="","",SUMIFS(Movements!$H$2:$H$5001,Movements!$B$2:$B$5001,$A131))</f>
        <v/>
      </c>
      <c r="M131" s="12" t="str">
        <f>IF($A131="","",MAX(0,SUMIFS('Purchase orders'!$F$2:$F$1001,'Purchase orders'!$D$2:$D$1001,$A131)-SUMIFS('Purchase orders'!$I$2:$I$1001,'Purchase orders'!$D$2:$D$1001,$A131)))</f>
        <v/>
      </c>
      <c r="N131" s="13" t="str">
        <f>IF($A131="","",L131*G131)</f>
        <v/>
      </c>
      <c r="O131" s="12" t="str">
        <f>IF(OR($A131="",I131=""),"",IF(L131+M131&lt;=I131,"Reorder","OK"))</f>
        <v/>
      </c>
      <c r="P131" s="12" t="str">
        <f>IF(O131="Reorder",COUNTIF($O$2:O131,"Reorder"),"")</f>
        <v/>
      </c>
    </row>
    <row r="132">
      <c r="A132" s="14" t="n"/>
      <c r="B132" s="14" t="n"/>
      <c r="C132" s="14" t="n"/>
      <c r="D132" s="14" t="n"/>
      <c r="E132" s="15" t="n"/>
      <c r="F132" s="14" t="n"/>
      <c r="G132" s="16" t="n"/>
      <c r="H132" s="16" t="n"/>
      <c r="I132" s="14" t="n"/>
      <c r="J132" s="14" t="n"/>
      <c r="K132" s="14" t="n"/>
      <c r="L132" s="12" t="str">
        <f>IF($A132="","",SUMIFS(Movements!$H$2:$H$5001,Movements!$B$2:$B$5001,$A132))</f>
        <v/>
      </c>
      <c r="M132" s="12" t="str">
        <f>IF($A132="","",MAX(0,SUMIFS('Purchase orders'!$F$2:$F$1001,'Purchase orders'!$D$2:$D$1001,$A132)-SUMIFS('Purchase orders'!$I$2:$I$1001,'Purchase orders'!$D$2:$D$1001,$A132)))</f>
        <v/>
      </c>
      <c r="N132" s="13" t="str">
        <f>IF($A132="","",L132*G132)</f>
        <v/>
      </c>
      <c r="O132" s="12" t="str">
        <f>IF(OR($A132="",I132=""),"",IF(L132+M132&lt;=I132,"Reorder","OK"))</f>
        <v/>
      </c>
      <c r="P132" s="12" t="str">
        <f>IF(O132="Reorder",COUNTIF($O$2:O132,"Reorder"),"")</f>
        <v/>
      </c>
    </row>
    <row r="133">
      <c r="A133" s="14" t="n"/>
      <c r="B133" s="14" t="n"/>
      <c r="C133" s="14" t="n"/>
      <c r="D133" s="14" t="n"/>
      <c r="E133" s="15" t="n"/>
      <c r="F133" s="14" t="n"/>
      <c r="G133" s="16" t="n"/>
      <c r="H133" s="16" t="n"/>
      <c r="I133" s="14" t="n"/>
      <c r="J133" s="14" t="n"/>
      <c r="K133" s="14" t="n"/>
      <c r="L133" s="12" t="str">
        <f>IF($A133="","",SUMIFS(Movements!$H$2:$H$5001,Movements!$B$2:$B$5001,$A133))</f>
        <v/>
      </c>
      <c r="M133" s="12" t="str">
        <f>IF($A133="","",MAX(0,SUMIFS('Purchase orders'!$F$2:$F$1001,'Purchase orders'!$D$2:$D$1001,$A133)-SUMIFS('Purchase orders'!$I$2:$I$1001,'Purchase orders'!$D$2:$D$1001,$A133)))</f>
        <v/>
      </c>
      <c r="N133" s="13" t="str">
        <f>IF($A133="","",L133*G133)</f>
        <v/>
      </c>
      <c r="O133" s="12" t="str">
        <f>IF(OR($A133="",I133=""),"",IF(L133+M133&lt;=I133,"Reorder","OK"))</f>
        <v/>
      </c>
      <c r="P133" s="12" t="str">
        <f>IF(O133="Reorder",COUNTIF($O$2:O133,"Reorder"),"")</f>
        <v/>
      </c>
    </row>
    <row r="134">
      <c r="A134" s="14" t="n"/>
      <c r="B134" s="14" t="n"/>
      <c r="C134" s="14" t="n"/>
      <c r="D134" s="14" t="n"/>
      <c r="E134" s="15" t="n"/>
      <c r="F134" s="14" t="n"/>
      <c r="G134" s="16" t="n"/>
      <c r="H134" s="16" t="n"/>
      <c r="I134" s="14" t="n"/>
      <c r="J134" s="14" t="n"/>
      <c r="K134" s="14" t="n"/>
      <c r="L134" s="12" t="str">
        <f>IF($A134="","",SUMIFS(Movements!$H$2:$H$5001,Movements!$B$2:$B$5001,$A134))</f>
        <v/>
      </c>
      <c r="M134" s="12" t="str">
        <f>IF($A134="","",MAX(0,SUMIFS('Purchase orders'!$F$2:$F$1001,'Purchase orders'!$D$2:$D$1001,$A134)-SUMIFS('Purchase orders'!$I$2:$I$1001,'Purchase orders'!$D$2:$D$1001,$A134)))</f>
        <v/>
      </c>
      <c r="N134" s="13" t="str">
        <f>IF($A134="","",L134*G134)</f>
        <v/>
      </c>
      <c r="O134" s="12" t="str">
        <f>IF(OR($A134="",I134=""),"",IF(L134+M134&lt;=I134,"Reorder","OK"))</f>
        <v/>
      </c>
      <c r="P134" s="12" t="str">
        <f>IF(O134="Reorder",COUNTIF($O$2:O134,"Reorder"),"")</f>
        <v/>
      </c>
    </row>
    <row r="135">
      <c r="A135" s="14" t="n"/>
      <c r="B135" s="14" t="n"/>
      <c r="C135" s="14" t="n"/>
      <c r="D135" s="14" t="n"/>
      <c r="E135" s="15" t="n"/>
      <c r="F135" s="14" t="n"/>
      <c r="G135" s="16" t="n"/>
      <c r="H135" s="16" t="n"/>
      <c r="I135" s="14" t="n"/>
      <c r="J135" s="14" t="n"/>
      <c r="K135" s="14" t="n"/>
      <c r="L135" s="12" t="str">
        <f>IF($A135="","",SUMIFS(Movements!$H$2:$H$5001,Movements!$B$2:$B$5001,$A135))</f>
        <v/>
      </c>
      <c r="M135" s="12" t="str">
        <f>IF($A135="","",MAX(0,SUMIFS('Purchase orders'!$F$2:$F$1001,'Purchase orders'!$D$2:$D$1001,$A135)-SUMIFS('Purchase orders'!$I$2:$I$1001,'Purchase orders'!$D$2:$D$1001,$A135)))</f>
        <v/>
      </c>
      <c r="N135" s="13" t="str">
        <f>IF($A135="","",L135*G135)</f>
        <v/>
      </c>
      <c r="O135" s="12" t="str">
        <f>IF(OR($A135="",I135=""),"",IF(L135+M135&lt;=I135,"Reorder","OK"))</f>
        <v/>
      </c>
      <c r="P135" s="12" t="str">
        <f>IF(O135="Reorder",COUNTIF($O$2:O135,"Reorder"),"")</f>
        <v/>
      </c>
    </row>
    <row r="136">
      <c r="A136" s="14" t="n"/>
      <c r="B136" s="14" t="n"/>
      <c r="C136" s="14" t="n"/>
      <c r="D136" s="14" t="n"/>
      <c r="E136" s="15" t="n"/>
      <c r="F136" s="14" t="n"/>
      <c r="G136" s="16" t="n"/>
      <c r="H136" s="16" t="n"/>
      <c r="I136" s="14" t="n"/>
      <c r="J136" s="14" t="n"/>
      <c r="K136" s="14" t="n"/>
      <c r="L136" s="12" t="str">
        <f>IF($A136="","",SUMIFS(Movements!$H$2:$H$5001,Movements!$B$2:$B$5001,$A136))</f>
        <v/>
      </c>
      <c r="M136" s="12" t="str">
        <f>IF($A136="","",MAX(0,SUMIFS('Purchase orders'!$F$2:$F$1001,'Purchase orders'!$D$2:$D$1001,$A136)-SUMIFS('Purchase orders'!$I$2:$I$1001,'Purchase orders'!$D$2:$D$1001,$A136)))</f>
        <v/>
      </c>
      <c r="N136" s="13" t="str">
        <f>IF($A136="","",L136*G136)</f>
        <v/>
      </c>
      <c r="O136" s="12" t="str">
        <f>IF(OR($A136="",I136=""),"",IF(L136+M136&lt;=I136,"Reorder","OK"))</f>
        <v/>
      </c>
      <c r="P136" s="12" t="str">
        <f>IF(O136="Reorder",COUNTIF($O$2:O136,"Reorder"),"")</f>
        <v/>
      </c>
    </row>
    <row r="137">
      <c r="A137" s="14" t="n"/>
      <c r="B137" s="14" t="n"/>
      <c r="C137" s="14" t="n"/>
      <c r="D137" s="14" t="n"/>
      <c r="E137" s="15" t="n"/>
      <c r="F137" s="14" t="n"/>
      <c r="G137" s="16" t="n"/>
      <c r="H137" s="16" t="n"/>
      <c r="I137" s="14" t="n"/>
      <c r="J137" s="14" t="n"/>
      <c r="K137" s="14" t="n"/>
      <c r="L137" s="12" t="str">
        <f>IF($A137="","",SUMIFS(Movements!$H$2:$H$5001,Movements!$B$2:$B$5001,$A137))</f>
        <v/>
      </c>
      <c r="M137" s="12" t="str">
        <f>IF($A137="","",MAX(0,SUMIFS('Purchase orders'!$F$2:$F$1001,'Purchase orders'!$D$2:$D$1001,$A137)-SUMIFS('Purchase orders'!$I$2:$I$1001,'Purchase orders'!$D$2:$D$1001,$A137)))</f>
        <v/>
      </c>
      <c r="N137" s="13" t="str">
        <f>IF($A137="","",L137*G137)</f>
        <v/>
      </c>
      <c r="O137" s="12" t="str">
        <f>IF(OR($A137="",I137=""),"",IF(L137+M137&lt;=I137,"Reorder","OK"))</f>
        <v/>
      </c>
      <c r="P137" s="12" t="str">
        <f>IF(O137="Reorder",COUNTIF($O$2:O137,"Reorder"),"")</f>
        <v/>
      </c>
    </row>
    <row r="138">
      <c r="A138" s="14" t="n"/>
      <c r="B138" s="14" t="n"/>
      <c r="C138" s="14" t="n"/>
      <c r="D138" s="14" t="n"/>
      <c r="E138" s="15" t="n"/>
      <c r="F138" s="14" t="n"/>
      <c r="G138" s="16" t="n"/>
      <c r="H138" s="16" t="n"/>
      <c r="I138" s="14" t="n"/>
      <c r="J138" s="14" t="n"/>
      <c r="K138" s="14" t="n"/>
      <c r="L138" s="12" t="str">
        <f>IF($A138="","",SUMIFS(Movements!$H$2:$H$5001,Movements!$B$2:$B$5001,$A138))</f>
        <v/>
      </c>
      <c r="M138" s="12" t="str">
        <f>IF($A138="","",MAX(0,SUMIFS('Purchase orders'!$F$2:$F$1001,'Purchase orders'!$D$2:$D$1001,$A138)-SUMIFS('Purchase orders'!$I$2:$I$1001,'Purchase orders'!$D$2:$D$1001,$A138)))</f>
        <v/>
      </c>
      <c r="N138" s="13" t="str">
        <f>IF($A138="","",L138*G138)</f>
        <v/>
      </c>
      <c r="O138" s="12" t="str">
        <f>IF(OR($A138="",I138=""),"",IF(L138+M138&lt;=I138,"Reorder","OK"))</f>
        <v/>
      </c>
      <c r="P138" s="12" t="str">
        <f>IF(O138="Reorder",COUNTIF($O$2:O138,"Reorder"),"")</f>
        <v/>
      </c>
    </row>
    <row r="139">
      <c r="A139" s="14" t="n"/>
      <c r="B139" s="14" t="n"/>
      <c r="C139" s="14" t="n"/>
      <c r="D139" s="14" t="n"/>
      <c r="E139" s="15" t="n"/>
      <c r="F139" s="14" t="n"/>
      <c r="G139" s="16" t="n"/>
      <c r="H139" s="16" t="n"/>
      <c r="I139" s="14" t="n"/>
      <c r="J139" s="14" t="n"/>
      <c r="K139" s="14" t="n"/>
      <c r="L139" s="12" t="str">
        <f>IF($A139="","",SUMIFS(Movements!$H$2:$H$5001,Movements!$B$2:$B$5001,$A139))</f>
        <v/>
      </c>
      <c r="M139" s="12" t="str">
        <f>IF($A139="","",MAX(0,SUMIFS('Purchase orders'!$F$2:$F$1001,'Purchase orders'!$D$2:$D$1001,$A139)-SUMIFS('Purchase orders'!$I$2:$I$1001,'Purchase orders'!$D$2:$D$1001,$A139)))</f>
        <v/>
      </c>
      <c r="N139" s="13" t="str">
        <f>IF($A139="","",L139*G139)</f>
        <v/>
      </c>
      <c r="O139" s="12" t="str">
        <f>IF(OR($A139="",I139=""),"",IF(L139+M139&lt;=I139,"Reorder","OK"))</f>
        <v/>
      </c>
      <c r="P139" s="12" t="str">
        <f>IF(O139="Reorder",COUNTIF($O$2:O139,"Reorder"),"")</f>
        <v/>
      </c>
    </row>
    <row r="140">
      <c r="A140" s="14" t="n"/>
      <c r="B140" s="14" t="n"/>
      <c r="C140" s="14" t="n"/>
      <c r="D140" s="14" t="n"/>
      <c r="E140" s="15" t="n"/>
      <c r="F140" s="14" t="n"/>
      <c r="G140" s="16" t="n"/>
      <c r="H140" s="16" t="n"/>
      <c r="I140" s="14" t="n"/>
      <c r="J140" s="14" t="n"/>
      <c r="K140" s="14" t="n"/>
      <c r="L140" s="12" t="str">
        <f>IF($A140="","",SUMIFS(Movements!$H$2:$H$5001,Movements!$B$2:$B$5001,$A140))</f>
        <v/>
      </c>
      <c r="M140" s="12" t="str">
        <f>IF($A140="","",MAX(0,SUMIFS('Purchase orders'!$F$2:$F$1001,'Purchase orders'!$D$2:$D$1001,$A140)-SUMIFS('Purchase orders'!$I$2:$I$1001,'Purchase orders'!$D$2:$D$1001,$A140)))</f>
        <v/>
      </c>
      <c r="N140" s="13" t="str">
        <f>IF($A140="","",L140*G140)</f>
        <v/>
      </c>
      <c r="O140" s="12" t="str">
        <f>IF(OR($A140="",I140=""),"",IF(L140+M140&lt;=I140,"Reorder","OK"))</f>
        <v/>
      </c>
      <c r="P140" s="12" t="str">
        <f>IF(O140="Reorder",COUNTIF($O$2:O140,"Reorder"),"")</f>
        <v/>
      </c>
    </row>
    <row r="141">
      <c r="A141" s="14" t="n"/>
      <c r="B141" s="14" t="n"/>
      <c r="C141" s="14" t="n"/>
      <c r="D141" s="14" t="n"/>
      <c r="E141" s="15" t="n"/>
      <c r="F141" s="14" t="n"/>
      <c r="G141" s="16" t="n"/>
      <c r="H141" s="16" t="n"/>
      <c r="I141" s="14" t="n"/>
      <c r="J141" s="14" t="n"/>
      <c r="K141" s="14" t="n"/>
      <c r="L141" s="12" t="str">
        <f>IF($A141="","",SUMIFS(Movements!$H$2:$H$5001,Movements!$B$2:$B$5001,$A141))</f>
        <v/>
      </c>
      <c r="M141" s="12" t="str">
        <f>IF($A141="","",MAX(0,SUMIFS('Purchase orders'!$F$2:$F$1001,'Purchase orders'!$D$2:$D$1001,$A141)-SUMIFS('Purchase orders'!$I$2:$I$1001,'Purchase orders'!$D$2:$D$1001,$A141)))</f>
        <v/>
      </c>
      <c r="N141" s="13" t="str">
        <f>IF($A141="","",L141*G141)</f>
        <v/>
      </c>
      <c r="O141" s="12" t="str">
        <f>IF(OR($A141="",I141=""),"",IF(L141+M141&lt;=I141,"Reorder","OK"))</f>
        <v/>
      </c>
      <c r="P141" s="12" t="str">
        <f>IF(O141="Reorder",COUNTIF($O$2:O141,"Reorder"),"")</f>
        <v/>
      </c>
    </row>
    <row r="142">
      <c r="A142" s="14" t="n"/>
      <c r="B142" s="14" t="n"/>
      <c r="C142" s="14" t="n"/>
      <c r="D142" s="14" t="n"/>
      <c r="E142" s="15" t="n"/>
      <c r="F142" s="14" t="n"/>
      <c r="G142" s="16" t="n"/>
      <c r="H142" s="16" t="n"/>
      <c r="I142" s="14" t="n"/>
      <c r="J142" s="14" t="n"/>
      <c r="K142" s="14" t="n"/>
      <c r="L142" s="12" t="str">
        <f>IF($A142="","",SUMIFS(Movements!$H$2:$H$5001,Movements!$B$2:$B$5001,$A142))</f>
        <v/>
      </c>
      <c r="M142" s="12" t="str">
        <f>IF($A142="","",MAX(0,SUMIFS('Purchase orders'!$F$2:$F$1001,'Purchase orders'!$D$2:$D$1001,$A142)-SUMIFS('Purchase orders'!$I$2:$I$1001,'Purchase orders'!$D$2:$D$1001,$A142)))</f>
        <v/>
      </c>
      <c r="N142" s="13" t="str">
        <f>IF($A142="","",L142*G142)</f>
        <v/>
      </c>
      <c r="O142" s="12" t="str">
        <f>IF(OR($A142="",I142=""),"",IF(L142+M142&lt;=I142,"Reorder","OK"))</f>
        <v/>
      </c>
      <c r="P142" s="12" t="str">
        <f>IF(O142="Reorder",COUNTIF($O$2:O142,"Reorder"),"")</f>
        <v/>
      </c>
    </row>
    <row r="143">
      <c r="A143" s="14" t="n"/>
      <c r="B143" s="14" t="n"/>
      <c r="C143" s="14" t="n"/>
      <c r="D143" s="14" t="n"/>
      <c r="E143" s="15" t="n"/>
      <c r="F143" s="14" t="n"/>
      <c r="G143" s="16" t="n"/>
      <c r="H143" s="16" t="n"/>
      <c r="I143" s="14" t="n"/>
      <c r="J143" s="14" t="n"/>
      <c r="K143" s="14" t="n"/>
      <c r="L143" s="12" t="str">
        <f>IF($A143="","",SUMIFS(Movements!$H$2:$H$5001,Movements!$B$2:$B$5001,$A143))</f>
        <v/>
      </c>
      <c r="M143" s="12" t="str">
        <f>IF($A143="","",MAX(0,SUMIFS('Purchase orders'!$F$2:$F$1001,'Purchase orders'!$D$2:$D$1001,$A143)-SUMIFS('Purchase orders'!$I$2:$I$1001,'Purchase orders'!$D$2:$D$1001,$A143)))</f>
        <v/>
      </c>
      <c r="N143" s="13" t="str">
        <f>IF($A143="","",L143*G143)</f>
        <v/>
      </c>
      <c r="O143" s="12" t="str">
        <f>IF(OR($A143="",I143=""),"",IF(L143+M143&lt;=I143,"Reorder","OK"))</f>
        <v/>
      </c>
      <c r="P143" s="12" t="str">
        <f>IF(O143="Reorder",COUNTIF($O$2:O143,"Reorder"),"")</f>
        <v/>
      </c>
    </row>
    <row r="144">
      <c r="A144" s="14" t="n"/>
      <c r="B144" s="14" t="n"/>
      <c r="C144" s="14" t="n"/>
      <c r="D144" s="14" t="n"/>
      <c r="E144" s="15" t="n"/>
      <c r="F144" s="14" t="n"/>
      <c r="G144" s="16" t="n"/>
      <c r="H144" s="16" t="n"/>
      <c r="I144" s="14" t="n"/>
      <c r="J144" s="14" t="n"/>
      <c r="K144" s="14" t="n"/>
      <c r="L144" s="12" t="str">
        <f>IF($A144="","",SUMIFS(Movements!$H$2:$H$5001,Movements!$B$2:$B$5001,$A144))</f>
        <v/>
      </c>
      <c r="M144" s="12" t="str">
        <f>IF($A144="","",MAX(0,SUMIFS('Purchase orders'!$F$2:$F$1001,'Purchase orders'!$D$2:$D$1001,$A144)-SUMIFS('Purchase orders'!$I$2:$I$1001,'Purchase orders'!$D$2:$D$1001,$A144)))</f>
        <v/>
      </c>
      <c r="N144" s="13" t="str">
        <f>IF($A144="","",L144*G144)</f>
        <v/>
      </c>
      <c r="O144" s="12" t="str">
        <f>IF(OR($A144="",I144=""),"",IF(L144+M144&lt;=I144,"Reorder","OK"))</f>
        <v/>
      </c>
      <c r="P144" s="12" t="str">
        <f>IF(O144="Reorder",COUNTIF($O$2:O144,"Reorder"),"")</f>
        <v/>
      </c>
    </row>
    <row r="145">
      <c r="A145" s="14" t="n"/>
      <c r="B145" s="14" t="n"/>
      <c r="C145" s="14" t="n"/>
      <c r="D145" s="14" t="n"/>
      <c r="E145" s="15" t="n"/>
      <c r="F145" s="14" t="n"/>
      <c r="G145" s="16" t="n"/>
      <c r="H145" s="16" t="n"/>
      <c r="I145" s="14" t="n"/>
      <c r="J145" s="14" t="n"/>
      <c r="K145" s="14" t="n"/>
      <c r="L145" s="12" t="str">
        <f>IF($A145="","",SUMIFS(Movements!$H$2:$H$5001,Movements!$B$2:$B$5001,$A145))</f>
        <v/>
      </c>
      <c r="M145" s="12" t="str">
        <f>IF($A145="","",MAX(0,SUMIFS('Purchase orders'!$F$2:$F$1001,'Purchase orders'!$D$2:$D$1001,$A145)-SUMIFS('Purchase orders'!$I$2:$I$1001,'Purchase orders'!$D$2:$D$1001,$A145)))</f>
        <v/>
      </c>
      <c r="N145" s="13" t="str">
        <f>IF($A145="","",L145*G145)</f>
        <v/>
      </c>
      <c r="O145" s="12" t="str">
        <f>IF(OR($A145="",I145=""),"",IF(L145+M145&lt;=I145,"Reorder","OK"))</f>
        <v/>
      </c>
      <c r="P145" s="12" t="str">
        <f>IF(O145="Reorder",COUNTIF($O$2:O145,"Reorder"),"")</f>
        <v/>
      </c>
    </row>
    <row r="146">
      <c r="A146" s="14" t="n"/>
      <c r="B146" s="14" t="n"/>
      <c r="C146" s="14" t="n"/>
      <c r="D146" s="14" t="n"/>
      <c r="E146" s="15" t="n"/>
      <c r="F146" s="14" t="n"/>
      <c r="G146" s="16" t="n"/>
      <c r="H146" s="16" t="n"/>
      <c r="I146" s="14" t="n"/>
      <c r="J146" s="14" t="n"/>
      <c r="K146" s="14" t="n"/>
      <c r="L146" s="12" t="str">
        <f>IF($A146="","",SUMIFS(Movements!$H$2:$H$5001,Movements!$B$2:$B$5001,$A146))</f>
        <v/>
      </c>
      <c r="M146" s="12" t="str">
        <f>IF($A146="","",MAX(0,SUMIFS('Purchase orders'!$F$2:$F$1001,'Purchase orders'!$D$2:$D$1001,$A146)-SUMIFS('Purchase orders'!$I$2:$I$1001,'Purchase orders'!$D$2:$D$1001,$A146)))</f>
        <v/>
      </c>
      <c r="N146" s="13" t="str">
        <f>IF($A146="","",L146*G146)</f>
        <v/>
      </c>
      <c r="O146" s="12" t="str">
        <f>IF(OR($A146="",I146=""),"",IF(L146+M146&lt;=I146,"Reorder","OK"))</f>
        <v/>
      </c>
      <c r="P146" s="12" t="str">
        <f>IF(O146="Reorder",COUNTIF($O$2:O146,"Reorder"),"")</f>
        <v/>
      </c>
    </row>
    <row r="147">
      <c r="A147" s="14" t="n"/>
      <c r="B147" s="14" t="n"/>
      <c r="C147" s="14" t="n"/>
      <c r="D147" s="14" t="n"/>
      <c r="E147" s="15" t="n"/>
      <c r="F147" s="14" t="n"/>
      <c r="G147" s="16" t="n"/>
      <c r="H147" s="16" t="n"/>
      <c r="I147" s="14" t="n"/>
      <c r="J147" s="14" t="n"/>
      <c r="K147" s="14" t="n"/>
      <c r="L147" s="12" t="str">
        <f>IF($A147="","",SUMIFS(Movements!$H$2:$H$5001,Movements!$B$2:$B$5001,$A147))</f>
        <v/>
      </c>
      <c r="M147" s="12" t="str">
        <f>IF($A147="","",MAX(0,SUMIFS('Purchase orders'!$F$2:$F$1001,'Purchase orders'!$D$2:$D$1001,$A147)-SUMIFS('Purchase orders'!$I$2:$I$1001,'Purchase orders'!$D$2:$D$1001,$A147)))</f>
        <v/>
      </c>
      <c r="N147" s="13" t="str">
        <f>IF($A147="","",L147*G147)</f>
        <v/>
      </c>
      <c r="O147" s="12" t="str">
        <f>IF(OR($A147="",I147=""),"",IF(L147+M147&lt;=I147,"Reorder","OK"))</f>
        <v/>
      </c>
      <c r="P147" s="12" t="str">
        <f>IF(O147="Reorder",COUNTIF($O$2:O147,"Reorder"),"")</f>
        <v/>
      </c>
    </row>
    <row r="148">
      <c r="A148" s="14" t="n"/>
      <c r="B148" s="14" t="n"/>
      <c r="C148" s="14" t="n"/>
      <c r="D148" s="14" t="n"/>
      <c r="E148" s="15" t="n"/>
      <c r="F148" s="14" t="n"/>
      <c r="G148" s="16" t="n"/>
      <c r="H148" s="16" t="n"/>
      <c r="I148" s="14" t="n"/>
      <c r="J148" s="14" t="n"/>
      <c r="K148" s="14" t="n"/>
      <c r="L148" s="12" t="str">
        <f>IF($A148="","",SUMIFS(Movements!$H$2:$H$5001,Movements!$B$2:$B$5001,$A148))</f>
        <v/>
      </c>
      <c r="M148" s="12" t="str">
        <f>IF($A148="","",MAX(0,SUMIFS('Purchase orders'!$F$2:$F$1001,'Purchase orders'!$D$2:$D$1001,$A148)-SUMIFS('Purchase orders'!$I$2:$I$1001,'Purchase orders'!$D$2:$D$1001,$A148)))</f>
        <v/>
      </c>
      <c r="N148" s="13" t="str">
        <f>IF($A148="","",L148*G148)</f>
        <v/>
      </c>
      <c r="O148" s="12" t="str">
        <f>IF(OR($A148="",I148=""),"",IF(L148+M148&lt;=I148,"Reorder","OK"))</f>
        <v/>
      </c>
      <c r="P148" s="12" t="str">
        <f>IF(O148="Reorder",COUNTIF($O$2:O148,"Reorder"),"")</f>
        <v/>
      </c>
    </row>
    <row r="149">
      <c r="A149" s="14" t="n"/>
      <c r="B149" s="14" t="n"/>
      <c r="C149" s="14" t="n"/>
      <c r="D149" s="14" t="n"/>
      <c r="E149" s="15" t="n"/>
      <c r="F149" s="14" t="n"/>
      <c r="G149" s="16" t="n"/>
      <c r="H149" s="16" t="n"/>
      <c r="I149" s="14" t="n"/>
      <c r="J149" s="14" t="n"/>
      <c r="K149" s="14" t="n"/>
      <c r="L149" s="12" t="str">
        <f>IF($A149="","",SUMIFS(Movements!$H$2:$H$5001,Movements!$B$2:$B$5001,$A149))</f>
        <v/>
      </c>
      <c r="M149" s="12" t="str">
        <f>IF($A149="","",MAX(0,SUMIFS('Purchase orders'!$F$2:$F$1001,'Purchase orders'!$D$2:$D$1001,$A149)-SUMIFS('Purchase orders'!$I$2:$I$1001,'Purchase orders'!$D$2:$D$1001,$A149)))</f>
        <v/>
      </c>
      <c r="N149" s="13" t="str">
        <f>IF($A149="","",L149*G149)</f>
        <v/>
      </c>
      <c r="O149" s="12" t="str">
        <f>IF(OR($A149="",I149=""),"",IF(L149+M149&lt;=I149,"Reorder","OK"))</f>
        <v/>
      </c>
      <c r="P149" s="12" t="str">
        <f>IF(O149="Reorder",COUNTIF($O$2:O149,"Reorder"),"")</f>
        <v/>
      </c>
    </row>
    <row r="150">
      <c r="A150" s="14" t="n"/>
      <c r="B150" s="14" t="n"/>
      <c r="C150" s="14" t="n"/>
      <c r="D150" s="14" t="n"/>
      <c r="E150" s="15" t="n"/>
      <c r="F150" s="14" t="n"/>
      <c r="G150" s="16" t="n"/>
      <c r="H150" s="16" t="n"/>
      <c r="I150" s="14" t="n"/>
      <c r="J150" s="14" t="n"/>
      <c r="K150" s="14" t="n"/>
      <c r="L150" s="12" t="str">
        <f>IF($A150="","",SUMIFS(Movements!$H$2:$H$5001,Movements!$B$2:$B$5001,$A150))</f>
        <v/>
      </c>
      <c r="M150" s="12" t="str">
        <f>IF($A150="","",MAX(0,SUMIFS('Purchase orders'!$F$2:$F$1001,'Purchase orders'!$D$2:$D$1001,$A150)-SUMIFS('Purchase orders'!$I$2:$I$1001,'Purchase orders'!$D$2:$D$1001,$A150)))</f>
        <v/>
      </c>
      <c r="N150" s="13" t="str">
        <f>IF($A150="","",L150*G150)</f>
        <v/>
      </c>
      <c r="O150" s="12" t="str">
        <f>IF(OR($A150="",I150=""),"",IF(L150+M150&lt;=I150,"Reorder","OK"))</f>
        <v/>
      </c>
      <c r="P150" s="12" t="str">
        <f>IF(O150="Reorder",COUNTIF($O$2:O150,"Reorder"),"")</f>
        <v/>
      </c>
    </row>
    <row r="151">
      <c r="A151" s="14" t="n"/>
      <c r="B151" s="14" t="n"/>
      <c r="C151" s="14" t="n"/>
      <c r="D151" s="14" t="n"/>
      <c r="E151" s="15" t="n"/>
      <c r="F151" s="14" t="n"/>
      <c r="G151" s="16" t="n"/>
      <c r="H151" s="16" t="n"/>
      <c r="I151" s="14" t="n"/>
      <c r="J151" s="14" t="n"/>
      <c r="K151" s="14" t="n"/>
      <c r="L151" s="12" t="str">
        <f>IF($A151="","",SUMIFS(Movements!$H$2:$H$5001,Movements!$B$2:$B$5001,$A151))</f>
        <v/>
      </c>
      <c r="M151" s="12" t="str">
        <f>IF($A151="","",MAX(0,SUMIFS('Purchase orders'!$F$2:$F$1001,'Purchase orders'!$D$2:$D$1001,$A151)-SUMIFS('Purchase orders'!$I$2:$I$1001,'Purchase orders'!$D$2:$D$1001,$A151)))</f>
        <v/>
      </c>
      <c r="N151" s="13" t="str">
        <f>IF($A151="","",L151*G151)</f>
        <v/>
      </c>
      <c r="O151" s="12" t="str">
        <f>IF(OR($A151="",I151=""),"",IF(L151+M151&lt;=I151,"Reorder","OK"))</f>
        <v/>
      </c>
      <c r="P151" s="12" t="str">
        <f>IF(O151="Reorder",COUNTIF($O$2:O151,"Reorder"),"")</f>
        <v/>
      </c>
    </row>
    <row r="152">
      <c r="A152" s="14" t="n"/>
      <c r="B152" s="14" t="n"/>
      <c r="C152" s="14" t="n"/>
      <c r="D152" s="14" t="n"/>
      <c r="E152" s="15" t="n"/>
      <c r="F152" s="14" t="n"/>
      <c r="G152" s="16" t="n"/>
      <c r="H152" s="16" t="n"/>
      <c r="I152" s="14" t="n"/>
      <c r="J152" s="14" t="n"/>
      <c r="K152" s="14" t="n"/>
      <c r="L152" s="12" t="str">
        <f>IF($A152="","",SUMIFS(Movements!$H$2:$H$5001,Movements!$B$2:$B$5001,$A152))</f>
        <v/>
      </c>
      <c r="M152" s="12" t="str">
        <f>IF($A152="","",MAX(0,SUMIFS('Purchase orders'!$F$2:$F$1001,'Purchase orders'!$D$2:$D$1001,$A152)-SUMIFS('Purchase orders'!$I$2:$I$1001,'Purchase orders'!$D$2:$D$1001,$A152)))</f>
        <v/>
      </c>
      <c r="N152" s="13" t="str">
        <f>IF($A152="","",L152*G152)</f>
        <v/>
      </c>
      <c r="O152" s="12" t="str">
        <f>IF(OR($A152="",I152=""),"",IF(L152+M152&lt;=I152,"Reorder","OK"))</f>
        <v/>
      </c>
      <c r="P152" s="12" t="str">
        <f>IF(O152="Reorder",COUNTIF($O$2:O152,"Reorder"),"")</f>
        <v/>
      </c>
    </row>
    <row r="153">
      <c r="A153" s="14" t="n"/>
      <c r="B153" s="14" t="n"/>
      <c r="C153" s="14" t="n"/>
      <c r="D153" s="14" t="n"/>
      <c r="E153" s="15" t="n"/>
      <c r="F153" s="14" t="n"/>
      <c r="G153" s="16" t="n"/>
      <c r="H153" s="16" t="n"/>
      <c r="I153" s="14" t="n"/>
      <c r="J153" s="14" t="n"/>
      <c r="K153" s="14" t="n"/>
      <c r="L153" s="12" t="str">
        <f>IF($A153="","",SUMIFS(Movements!$H$2:$H$5001,Movements!$B$2:$B$5001,$A153))</f>
        <v/>
      </c>
      <c r="M153" s="12" t="str">
        <f>IF($A153="","",MAX(0,SUMIFS('Purchase orders'!$F$2:$F$1001,'Purchase orders'!$D$2:$D$1001,$A153)-SUMIFS('Purchase orders'!$I$2:$I$1001,'Purchase orders'!$D$2:$D$1001,$A153)))</f>
        <v/>
      </c>
      <c r="N153" s="13" t="str">
        <f>IF($A153="","",L153*G153)</f>
        <v/>
      </c>
      <c r="O153" s="12" t="str">
        <f>IF(OR($A153="",I153=""),"",IF(L153+M153&lt;=I153,"Reorder","OK"))</f>
        <v/>
      </c>
      <c r="P153" s="12" t="str">
        <f>IF(O153="Reorder",COUNTIF($O$2:O153,"Reorder"),"")</f>
        <v/>
      </c>
    </row>
    <row r="154">
      <c r="A154" s="14" t="n"/>
      <c r="B154" s="14" t="n"/>
      <c r="C154" s="14" t="n"/>
      <c r="D154" s="14" t="n"/>
      <c r="E154" s="15" t="n"/>
      <c r="F154" s="14" t="n"/>
      <c r="G154" s="16" t="n"/>
      <c r="H154" s="16" t="n"/>
      <c r="I154" s="14" t="n"/>
      <c r="J154" s="14" t="n"/>
      <c r="K154" s="14" t="n"/>
      <c r="L154" s="12" t="str">
        <f>IF($A154="","",SUMIFS(Movements!$H$2:$H$5001,Movements!$B$2:$B$5001,$A154))</f>
        <v/>
      </c>
      <c r="M154" s="12" t="str">
        <f>IF($A154="","",MAX(0,SUMIFS('Purchase orders'!$F$2:$F$1001,'Purchase orders'!$D$2:$D$1001,$A154)-SUMIFS('Purchase orders'!$I$2:$I$1001,'Purchase orders'!$D$2:$D$1001,$A154)))</f>
        <v/>
      </c>
      <c r="N154" s="13" t="str">
        <f>IF($A154="","",L154*G154)</f>
        <v/>
      </c>
      <c r="O154" s="12" t="str">
        <f>IF(OR($A154="",I154=""),"",IF(L154+M154&lt;=I154,"Reorder","OK"))</f>
        <v/>
      </c>
      <c r="P154" s="12" t="str">
        <f>IF(O154="Reorder",COUNTIF($O$2:O154,"Reorder"),"")</f>
        <v/>
      </c>
    </row>
    <row r="155">
      <c r="A155" s="14" t="n"/>
      <c r="B155" s="14" t="n"/>
      <c r="C155" s="14" t="n"/>
      <c r="D155" s="14" t="n"/>
      <c r="E155" s="15" t="n"/>
      <c r="F155" s="14" t="n"/>
      <c r="G155" s="16" t="n"/>
      <c r="H155" s="16" t="n"/>
      <c r="I155" s="14" t="n"/>
      <c r="J155" s="14" t="n"/>
      <c r="K155" s="14" t="n"/>
      <c r="L155" s="12" t="str">
        <f>IF($A155="","",SUMIFS(Movements!$H$2:$H$5001,Movements!$B$2:$B$5001,$A155))</f>
        <v/>
      </c>
      <c r="M155" s="12" t="str">
        <f>IF($A155="","",MAX(0,SUMIFS('Purchase orders'!$F$2:$F$1001,'Purchase orders'!$D$2:$D$1001,$A155)-SUMIFS('Purchase orders'!$I$2:$I$1001,'Purchase orders'!$D$2:$D$1001,$A155)))</f>
        <v/>
      </c>
      <c r="N155" s="13" t="str">
        <f>IF($A155="","",L155*G155)</f>
        <v/>
      </c>
      <c r="O155" s="12" t="str">
        <f>IF(OR($A155="",I155=""),"",IF(L155+M155&lt;=I155,"Reorder","OK"))</f>
        <v/>
      </c>
      <c r="P155" s="12" t="str">
        <f>IF(O155="Reorder",COUNTIF($O$2:O155,"Reorder"),"")</f>
        <v/>
      </c>
    </row>
    <row r="156">
      <c r="A156" s="14" t="n"/>
      <c r="B156" s="14" t="n"/>
      <c r="C156" s="14" t="n"/>
      <c r="D156" s="14" t="n"/>
      <c r="E156" s="15" t="n"/>
      <c r="F156" s="14" t="n"/>
      <c r="G156" s="16" t="n"/>
      <c r="H156" s="16" t="n"/>
      <c r="I156" s="14" t="n"/>
      <c r="J156" s="14" t="n"/>
      <c r="K156" s="14" t="n"/>
      <c r="L156" s="12" t="str">
        <f>IF($A156="","",SUMIFS(Movements!$H$2:$H$5001,Movements!$B$2:$B$5001,$A156))</f>
        <v/>
      </c>
      <c r="M156" s="12" t="str">
        <f>IF($A156="","",MAX(0,SUMIFS('Purchase orders'!$F$2:$F$1001,'Purchase orders'!$D$2:$D$1001,$A156)-SUMIFS('Purchase orders'!$I$2:$I$1001,'Purchase orders'!$D$2:$D$1001,$A156)))</f>
        <v/>
      </c>
      <c r="N156" s="13" t="str">
        <f>IF($A156="","",L156*G156)</f>
        <v/>
      </c>
      <c r="O156" s="12" t="str">
        <f>IF(OR($A156="",I156=""),"",IF(L156+M156&lt;=I156,"Reorder","OK"))</f>
        <v/>
      </c>
      <c r="P156" s="12" t="str">
        <f>IF(O156="Reorder",COUNTIF($O$2:O156,"Reorder"),"")</f>
        <v/>
      </c>
    </row>
    <row r="157">
      <c r="A157" s="14" t="n"/>
      <c r="B157" s="14" t="n"/>
      <c r="C157" s="14" t="n"/>
      <c r="D157" s="14" t="n"/>
      <c r="E157" s="15" t="n"/>
      <c r="F157" s="14" t="n"/>
      <c r="G157" s="16" t="n"/>
      <c r="H157" s="16" t="n"/>
      <c r="I157" s="14" t="n"/>
      <c r="J157" s="14" t="n"/>
      <c r="K157" s="14" t="n"/>
      <c r="L157" s="12" t="str">
        <f>IF($A157="","",SUMIFS(Movements!$H$2:$H$5001,Movements!$B$2:$B$5001,$A157))</f>
        <v/>
      </c>
      <c r="M157" s="12" t="str">
        <f>IF($A157="","",MAX(0,SUMIFS('Purchase orders'!$F$2:$F$1001,'Purchase orders'!$D$2:$D$1001,$A157)-SUMIFS('Purchase orders'!$I$2:$I$1001,'Purchase orders'!$D$2:$D$1001,$A157)))</f>
        <v/>
      </c>
      <c r="N157" s="13" t="str">
        <f>IF($A157="","",L157*G157)</f>
        <v/>
      </c>
      <c r="O157" s="12" t="str">
        <f>IF(OR($A157="",I157=""),"",IF(L157+M157&lt;=I157,"Reorder","OK"))</f>
        <v/>
      </c>
      <c r="P157" s="12" t="str">
        <f>IF(O157="Reorder",COUNTIF($O$2:O157,"Reorder"),"")</f>
        <v/>
      </c>
    </row>
    <row r="158">
      <c r="A158" s="14" t="n"/>
      <c r="B158" s="14" t="n"/>
      <c r="C158" s="14" t="n"/>
      <c r="D158" s="14" t="n"/>
      <c r="E158" s="15" t="n"/>
      <c r="F158" s="14" t="n"/>
      <c r="G158" s="16" t="n"/>
      <c r="H158" s="16" t="n"/>
      <c r="I158" s="14" t="n"/>
      <c r="J158" s="14" t="n"/>
      <c r="K158" s="14" t="n"/>
      <c r="L158" s="12" t="str">
        <f>IF($A158="","",SUMIFS(Movements!$H$2:$H$5001,Movements!$B$2:$B$5001,$A158))</f>
        <v/>
      </c>
      <c r="M158" s="12" t="str">
        <f>IF($A158="","",MAX(0,SUMIFS('Purchase orders'!$F$2:$F$1001,'Purchase orders'!$D$2:$D$1001,$A158)-SUMIFS('Purchase orders'!$I$2:$I$1001,'Purchase orders'!$D$2:$D$1001,$A158)))</f>
        <v/>
      </c>
      <c r="N158" s="13" t="str">
        <f>IF($A158="","",L158*G158)</f>
        <v/>
      </c>
      <c r="O158" s="12" t="str">
        <f>IF(OR($A158="",I158=""),"",IF(L158+M158&lt;=I158,"Reorder","OK"))</f>
        <v/>
      </c>
      <c r="P158" s="12" t="str">
        <f>IF(O158="Reorder",COUNTIF($O$2:O158,"Reorder"),"")</f>
        <v/>
      </c>
    </row>
    <row r="159">
      <c r="A159" s="14" t="n"/>
      <c r="B159" s="14" t="n"/>
      <c r="C159" s="14" t="n"/>
      <c r="D159" s="14" t="n"/>
      <c r="E159" s="15" t="n"/>
      <c r="F159" s="14" t="n"/>
      <c r="G159" s="16" t="n"/>
      <c r="H159" s="16" t="n"/>
      <c r="I159" s="14" t="n"/>
      <c r="J159" s="14" t="n"/>
      <c r="K159" s="14" t="n"/>
      <c r="L159" s="12" t="str">
        <f>IF($A159="","",SUMIFS(Movements!$H$2:$H$5001,Movements!$B$2:$B$5001,$A159))</f>
        <v/>
      </c>
      <c r="M159" s="12" t="str">
        <f>IF($A159="","",MAX(0,SUMIFS('Purchase orders'!$F$2:$F$1001,'Purchase orders'!$D$2:$D$1001,$A159)-SUMIFS('Purchase orders'!$I$2:$I$1001,'Purchase orders'!$D$2:$D$1001,$A159)))</f>
        <v/>
      </c>
      <c r="N159" s="13" t="str">
        <f>IF($A159="","",L159*G159)</f>
        <v/>
      </c>
      <c r="O159" s="12" t="str">
        <f>IF(OR($A159="",I159=""),"",IF(L159+M159&lt;=I159,"Reorder","OK"))</f>
        <v/>
      </c>
      <c r="P159" s="12" t="str">
        <f>IF(O159="Reorder",COUNTIF($O$2:O159,"Reorder"),"")</f>
        <v/>
      </c>
    </row>
    <row r="160">
      <c r="A160" s="14" t="n"/>
      <c r="B160" s="14" t="n"/>
      <c r="C160" s="14" t="n"/>
      <c r="D160" s="14" t="n"/>
      <c r="E160" s="15" t="n"/>
      <c r="F160" s="14" t="n"/>
      <c r="G160" s="16" t="n"/>
      <c r="H160" s="16" t="n"/>
      <c r="I160" s="14" t="n"/>
      <c r="J160" s="14" t="n"/>
      <c r="K160" s="14" t="n"/>
      <c r="L160" s="12" t="str">
        <f>IF($A160="","",SUMIFS(Movements!$H$2:$H$5001,Movements!$B$2:$B$5001,$A160))</f>
        <v/>
      </c>
      <c r="M160" s="12" t="str">
        <f>IF($A160="","",MAX(0,SUMIFS('Purchase orders'!$F$2:$F$1001,'Purchase orders'!$D$2:$D$1001,$A160)-SUMIFS('Purchase orders'!$I$2:$I$1001,'Purchase orders'!$D$2:$D$1001,$A160)))</f>
        <v/>
      </c>
      <c r="N160" s="13" t="str">
        <f>IF($A160="","",L160*G160)</f>
        <v/>
      </c>
      <c r="O160" s="12" t="str">
        <f>IF(OR($A160="",I160=""),"",IF(L160+M160&lt;=I160,"Reorder","OK"))</f>
        <v/>
      </c>
      <c r="P160" s="12" t="str">
        <f>IF(O160="Reorder",COUNTIF($O$2:O160,"Reorder"),"")</f>
        <v/>
      </c>
    </row>
    <row r="161">
      <c r="A161" s="14" t="n"/>
      <c r="B161" s="14" t="n"/>
      <c r="C161" s="14" t="n"/>
      <c r="D161" s="14" t="n"/>
      <c r="E161" s="15" t="n"/>
      <c r="F161" s="14" t="n"/>
      <c r="G161" s="16" t="n"/>
      <c r="H161" s="16" t="n"/>
      <c r="I161" s="14" t="n"/>
      <c r="J161" s="14" t="n"/>
      <c r="K161" s="14" t="n"/>
      <c r="L161" s="12" t="str">
        <f>IF($A161="","",SUMIFS(Movements!$H$2:$H$5001,Movements!$B$2:$B$5001,$A161))</f>
        <v/>
      </c>
      <c r="M161" s="12" t="str">
        <f>IF($A161="","",MAX(0,SUMIFS('Purchase orders'!$F$2:$F$1001,'Purchase orders'!$D$2:$D$1001,$A161)-SUMIFS('Purchase orders'!$I$2:$I$1001,'Purchase orders'!$D$2:$D$1001,$A161)))</f>
        <v/>
      </c>
      <c r="N161" s="13" t="str">
        <f>IF($A161="","",L161*G161)</f>
        <v/>
      </c>
      <c r="O161" s="12" t="str">
        <f>IF(OR($A161="",I161=""),"",IF(L161+M161&lt;=I161,"Reorder","OK"))</f>
        <v/>
      </c>
      <c r="P161" s="12" t="str">
        <f>IF(O161="Reorder",COUNTIF($O$2:O161,"Reorder"),"")</f>
        <v/>
      </c>
    </row>
    <row r="162">
      <c r="A162" s="14" t="n"/>
      <c r="B162" s="14" t="n"/>
      <c r="C162" s="14" t="n"/>
      <c r="D162" s="14" t="n"/>
      <c r="E162" s="15" t="n"/>
      <c r="F162" s="14" t="n"/>
      <c r="G162" s="16" t="n"/>
      <c r="H162" s="16" t="n"/>
      <c r="I162" s="14" t="n"/>
      <c r="J162" s="14" t="n"/>
      <c r="K162" s="14" t="n"/>
      <c r="L162" s="12" t="str">
        <f>IF($A162="","",SUMIFS(Movements!$H$2:$H$5001,Movements!$B$2:$B$5001,$A162))</f>
        <v/>
      </c>
      <c r="M162" s="12" t="str">
        <f>IF($A162="","",MAX(0,SUMIFS('Purchase orders'!$F$2:$F$1001,'Purchase orders'!$D$2:$D$1001,$A162)-SUMIFS('Purchase orders'!$I$2:$I$1001,'Purchase orders'!$D$2:$D$1001,$A162)))</f>
        <v/>
      </c>
      <c r="N162" s="13" t="str">
        <f>IF($A162="","",L162*G162)</f>
        <v/>
      </c>
      <c r="O162" s="12" t="str">
        <f>IF(OR($A162="",I162=""),"",IF(L162+M162&lt;=I162,"Reorder","OK"))</f>
        <v/>
      </c>
      <c r="P162" s="12" t="str">
        <f>IF(O162="Reorder",COUNTIF($O$2:O162,"Reorder"),"")</f>
        <v/>
      </c>
    </row>
    <row r="163">
      <c r="A163" s="14" t="n"/>
      <c r="B163" s="14" t="n"/>
      <c r="C163" s="14" t="n"/>
      <c r="D163" s="14" t="n"/>
      <c r="E163" s="15" t="n"/>
      <c r="F163" s="14" t="n"/>
      <c r="G163" s="16" t="n"/>
      <c r="H163" s="16" t="n"/>
      <c r="I163" s="14" t="n"/>
      <c r="J163" s="14" t="n"/>
      <c r="K163" s="14" t="n"/>
      <c r="L163" s="12" t="str">
        <f>IF($A163="","",SUMIFS(Movements!$H$2:$H$5001,Movements!$B$2:$B$5001,$A163))</f>
        <v/>
      </c>
      <c r="M163" s="12" t="str">
        <f>IF($A163="","",MAX(0,SUMIFS('Purchase orders'!$F$2:$F$1001,'Purchase orders'!$D$2:$D$1001,$A163)-SUMIFS('Purchase orders'!$I$2:$I$1001,'Purchase orders'!$D$2:$D$1001,$A163)))</f>
        <v/>
      </c>
      <c r="N163" s="13" t="str">
        <f>IF($A163="","",L163*G163)</f>
        <v/>
      </c>
      <c r="O163" s="12" t="str">
        <f>IF(OR($A163="",I163=""),"",IF(L163+M163&lt;=I163,"Reorder","OK"))</f>
        <v/>
      </c>
      <c r="P163" s="12" t="str">
        <f>IF(O163="Reorder",COUNTIF($O$2:O163,"Reorder"),"")</f>
        <v/>
      </c>
    </row>
    <row r="164">
      <c r="A164" s="14" t="n"/>
      <c r="B164" s="14" t="n"/>
      <c r="C164" s="14" t="n"/>
      <c r="D164" s="14" t="n"/>
      <c r="E164" s="15" t="n"/>
      <c r="F164" s="14" t="n"/>
      <c r="G164" s="16" t="n"/>
      <c r="H164" s="16" t="n"/>
      <c r="I164" s="14" t="n"/>
      <c r="J164" s="14" t="n"/>
      <c r="K164" s="14" t="n"/>
      <c r="L164" s="12" t="str">
        <f>IF($A164="","",SUMIFS(Movements!$H$2:$H$5001,Movements!$B$2:$B$5001,$A164))</f>
        <v/>
      </c>
      <c r="M164" s="12" t="str">
        <f>IF($A164="","",MAX(0,SUMIFS('Purchase orders'!$F$2:$F$1001,'Purchase orders'!$D$2:$D$1001,$A164)-SUMIFS('Purchase orders'!$I$2:$I$1001,'Purchase orders'!$D$2:$D$1001,$A164)))</f>
        <v/>
      </c>
      <c r="N164" s="13" t="str">
        <f>IF($A164="","",L164*G164)</f>
        <v/>
      </c>
      <c r="O164" s="12" t="str">
        <f>IF(OR($A164="",I164=""),"",IF(L164+M164&lt;=I164,"Reorder","OK"))</f>
        <v/>
      </c>
      <c r="P164" s="12" t="str">
        <f>IF(O164="Reorder",COUNTIF($O$2:O164,"Reorder"),"")</f>
        <v/>
      </c>
    </row>
    <row r="165">
      <c r="A165" s="14" t="n"/>
      <c r="B165" s="14" t="n"/>
      <c r="C165" s="14" t="n"/>
      <c r="D165" s="14" t="n"/>
      <c r="E165" s="15" t="n"/>
      <c r="F165" s="14" t="n"/>
      <c r="G165" s="16" t="n"/>
      <c r="H165" s="16" t="n"/>
      <c r="I165" s="14" t="n"/>
      <c r="J165" s="14" t="n"/>
      <c r="K165" s="14" t="n"/>
      <c r="L165" s="12" t="str">
        <f>IF($A165="","",SUMIFS(Movements!$H$2:$H$5001,Movements!$B$2:$B$5001,$A165))</f>
        <v/>
      </c>
      <c r="M165" s="12" t="str">
        <f>IF($A165="","",MAX(0,SUMIFS('Purchase orders'!$F$2:$F$1001,'Purchase orders'!$D$2:$D$1001,$A165)-SUMIFS('Purchase orders'!$I$2:$I$1001,'Purchase orders'!$D$2:$D$1001,$A165)))</f>
        <v/>
      </c>
      <c r="N165" s="13" t="str">
        <f>IF($A165="","",L165*G165)</f>
        <v/>
      </c>
      <c r="O165" s="12" t="str">
        <f>IF(OR($A165="",I165=""),"",IF(L165+M165&lt;=I165,"Reorder","OK"))</f>
        <v/>
      </c>
      <c r="P165" s="12" t="str">
        <f>IF(O165="Reorder",COUNTIF($O$2:O165,"Reorder"),"")</f>
        <v/>
      </c>
    </row>
    <row r="166">
      <c r="A166" s="14" t="n"/>
      <c r="B166" s="14" t="n"/>
      <c r="C166" s="14" t="n"/>
      <c r="D166" s="14" t="n"/>
      <c r="E166" s="15" t="n"/>
      <c r="F166" s="14" t="n"/>
      <c r="G166" s="16" t="n"/>
      <c r="H166" s="16" t="n"/>
      <c r="I166" s="14" t="n"/>
      <c r="J166" s="14" t="n"/>
      <c r="K166" s="14" t="n"/>
      <c r="L166" s="12" t="str">
        <f>IF($A166="","",SUMIFS(Movements!$H$2:$H$5001,Movements!$B$2:$B$5001,$A166))</f>
        <v/>
      </c>
      <c r="M166" s="12" t="str">
        <f>IF($A166="","",MAX(0,SUMIFS('Purchase orders'!$F$2:$F$1001,'Purchase orders'!$D$2:$D$1001,$A166)-SUMIFS('Purchase orders'!$I$2:$I$1001,'Purchase orders'!$D$2:$D$1001,$A166)))</f>
        <v/>
      </c>
      <c r="N166" s="13" t="str">
        <f>IF($A166="","",L166*G166)</f>
        <v/>
      </c>
      <c r="O166" s="12" t="str">
        <f>IF(OR($A166="",I166=""),"",IF(L166+M166&lt;=I166,"Reorder","OK"))</f>
        <v/>
      </c>
      <c r="P166" s="12" t="str">
        <f>IF(O166="Reorder",COUNTIF($O$2:O166,"Reorder"),"")</f>
        <v/>
      </c>
    </row>
    <row r="167">
      <c r="A167" s="14" t="n"/>
      <c r="B167" s="14" t="n"/>
      <c r="C167" s="14" t="n"/>
      <c r="D167" s="14" t="n"/>
      <c r="E167" s="15" t="n"/>
      <c r="F167" s="14" t="n"/>
      <c r="G167" s="16" t="n"/>
      <c r="H167" s="16" t="n"/>
      <c r="I167" s="14" t="n"/>
      <c r="J167" s="14" t="n"/>
      <c r="K167" s="14" t="n"/>
      <c r="L167" s="12" t="str">
        <f>IF($A167="","",SUMIFS(Movements!$H$2:$H$5001,Movements!$B$2:$B$5001,$A167))</f>
        <v/>
      </c>
      <c r="M167" s="12" t="str">
        <f>IF($A167="","",MAX(0,SUMIFS('Purchase orders'!$F$2:$F$1001,'Purchase orders'!$D$2:$D$1001,$A167)-SUMIFS('Purchase orders'!$I$2:$I$1001,'Purchase orders'!$D$2:$D$1001,$A167)))</f>
        <v/>
      </c>
      <c r="N167" s="13" t="str">
        <f>IF($A167="","",L167*G167)</f>
        <v/>
      </c>
      <c r="O167" s="12" t="str">
        <f>IF(OR($A167="",I167=""),"",IF(L167+M167&lt;=I167,"Reorder","OK"))</f>
        <v/>
      </c>
      <c r="P167" s="12" t="str">
        <f>IF(O167="Reorder",COUNTIF($O$2:O167,"Reorder"),"")</f>
        <v/>
      </c>
    </row>
    <row r="168">
      <c r="A168" s="14" t="n"/>
      <c r="B168" s="14" t="n"/>
      <c r="C168" s="14" t="n"/>
      <c r="D168" s="14" t="n"/>
      <c r="E168" s="15" t="n"/>
      <c r="F168" s="14" t="n"/>
      <c r="G168" s="16" t="n"/>
      <c r="H168" s="16" t="n"/>
      <c r="I168" s="14" t="n"/>
      <c r="J168" s="14" t="n"/>
      <c r="K168" s="14" t="n"/>
      <c r="L168" s="12" t="str">
        <f>IF($A168="","",SUMIFS(Movements!$H$2:$H$5001,Movements!$B$2:$B$5001,$A168))</f>
        <v/>
      </c>
      <c r="M168" s="12" t="str">
        <f>IF($A168="","",MAX(0,SUMIFS('Purchase orders'!$F$2:$F$1001,'Purchase orders'!$D$2:$D$1001,$A168)-SUMIFS('Purchase orders'!$I$2:$I$1001,'Purchase orders'!$D$2:$D$1001,$A168)))</f>
        <v/>
      </c>
      <c r="N168" s="13" t="str">
        <f>IF($A168="","",L168*G168)</f>
        <v/>
      </c>
      <c r="O168" s="12" t="str">
        <f>IF(OR($A168="",I168=""),"",IF(L168+M168&lt;=I168,"Reorder","OK"))</f>
        <v/>
      </c>
      <c r="P168" s="12" t="str">
        <f>IF(O168="Reorder",COUNTIF($O$2:O168,"Reorder"),"")</f>
        <v/>
      </c>
    </row>
    <row r="169">
      <c r="A169" s="14" t="n"/>
      <c r="B169" s="14" t="n"/>
      <c r="C169" s="14" t="n"/>
      <c r="D169" s="14" t="n"/>
      <c r="E169" s="15" t="n"/>
      <c r="F169" s="14" t="n"/>
      <c r="G169" s="16" t="n"/>
      <c r="H169" s="16" t="n"/>
      <c r="I169" s="14" t="n"/>
      <c r="J169" s="14" t="n"/>
      <c r="K169" s="14" t="n"/>
      <c r="L169" s="12" t="str">
        <f>IF($A169="","",SUMIFS(Movements!$H$2:$H$5001,Movements!$B$2:$B$5001,$A169))</f>
        <v/>
      </c>
      <c r="M169" s="12" t="str">
        <f>IF($A169="","",MAX(0,SUMIFS('Purchase orders'!$F$2:$F$1001,'Purchase orders'!$D$2:$D$1001,$A169)-SUMIFS('Purchase orders'!$I$2:$I$1001,'Purchase orders'!$D$2:$D$1001,$A169)))</f>
        <v/>
      </c>
      <c r="N169" s="13" t="str">
        <f>IF($A169="","",L169*G169)</f>
        <v/>
      </c>
      <c r="O169" s="12" t="str">
        <f>IF(OR($A169="",I169=""),"",IF(L169+M169&lt;=I169,"Reorder","OK"))</f>
        <v/>
      </c>
      <c r="P169" s="12" t="str">
        <f>IF(O169="Reorder",COUNTIF($O$2:O169,"Reorder"),"")</f>
        <v/>
      </c>
    </row>
    <row r="170">
      <c r="A170" s="14" t="n"/>
      <c r="B170" s="14" t="n"/>
      <c r="C170" s="14" t="n"/>
      <c r="D170" s="14" t="n"/>
      <c r="E170" s="15" t="n"/>
      <c r="F170" s="14" t="n"/>
      <c r="G170" s="16" t="n"/>
      <c r="H170" s="16" t="n"/>
      <c r="I170" s="14" t="n"/>
      <c r="J170" s="14" t="n"/>
      <c r="K170" s="14" t="n"/>
      <c r="L170" s="12" t="str">
        <f>IF($A170="","",SUMIFS(Movements!$H$2:$H$5001,Movements!$B$2:$B$5001,$A170))</f>
        <v/>
      </c>
      <c r="M170" s="12" t="str">
        <f>IF($A170="","",MAX(0,SUMIFS('Purchase orders'!$F$2:$F$1001,'Purchase orders'!$D$2:$D$1001,$A170)-SUMIFS('Purchase orders'!$I$2:$I$1001,'Purchase orders'!$D$2:$D$1001,$A170)))</f>
        <v/>
      </c>
      <c r="N170" s="13" t="str">
        <f>IF($A170="","",L170*G170)</f>
        <v/>
      </c>
      <c r="O170" s="12" t="str">
        <f>IF(OR($A170="",I170=""),"",IF(L170+M170&lt;=I170,"Reorder","OK"))</f>
        <v/>
      </c>
      <c r="P170" s="12" t="str">
        <f>IF(O170="Reorder",COUNTIF($O$2:O170,"Reorder"),"")</f>
        <v/>
      </c>
    </row>
    <row r="171">
      <c r="A171" s="14" t="n"/>
      <c r="B171" s="14" t="n"/>
      <c r="C171" s="14" t="n"/>
      <c r="D171" s="14" t="n"/>
      <c r="E171" s="15" t="n"/>
      <c r="F171" s="14" t="n"/>
      <c r="G171" s="16" t="n"/>
      <c r="H171" s="16" t="n"/>
      <c r="I171" s="14" t="n"/>
      <c r="J171" s="14" t="n"/>
      <c r="K171" s="14" t="n"/>
      <c r="L171" s="12" t="str">
        <f>IF($A171="","",SUMIFS(Movements!$H$2:$H$5001,Movements!$B$2:$B$5001,$A171))</f>
        <v/>
      </c>
      <c r="M171" s="12" t="str">
        <f>IF($A171="","",MAX(0,SUMIFS('Purchase orders'!$F$2:$F$1001,'Purchase orders'!$D$2:$D$1001,$A171)-SUMIFS('Purchase orders'!$I$2:$I$1001,'Purchase orders'!$D$2:$D$1001,$A171)))</f>
        <v/>
      </c>
      <c r="N171" s="13" t="str">
        <f>IF($A171="","",L171*G171)</f>
        <v/>
      </c>
      <c r="O171" s="12" t="str">
        <f>IF(OR($A171="",I171=""),"",IF(L171+M171&lt;=I171,"Reorder","OK"))</f>
        <v/>
      </c>
      <c r="P171" s="12" t="str">
        <f>IF(O171="Reorder",COUNTIF($O$2:O171,"Reorder"),"")</f>
        <v/>
      </c>
    </row>
    <row r="172">
      <c r="A172" s="14" t="n"/>
      <c r="B172" s="14" t="n"/>
      <c r="C172" s="14" t="n"/>
      <c r="D172" s="14" t="n"/>
      <c r="E172" s="15" t="n"/>
      <c r="F172" s="14" t="n"/>
      <c r="G172" s="16" t="n"/>
      <c r="H172" s="16" t="n"/>
      <c r="I172" s="14" t="n"/>
      <c r="J172" s="14" t="n"/>
      <c r="K172" s="14" t="n"/>
      <c r="L172" s="12" t="str">
        <f>IF($A172="","",SUMIFS(Movements!$H$2:$H$5001,Movements!$B$2:$B$5001,$A172))</f>
        <v/>
      </c>
      <c r="M172" s="12" t="str">
        <f>IF($A172="","",MAX(0,SUMIFS('Purchase orders'!$F$2:$F$1001,'Purchase orders'!$D$2:$D$1001,$A172)-SUMIFS('Purchase orders'!$I$2:$I$1001,'Purchase orders'!$D$2:$D$1001,$A172)))</f>
        <v/>
      </c>
      <c r="N172" s="13" t="str">
        <f>IF($A172="","",L172*G172)</f>
        <v/>
      </c>
      <c r="O172" s="12" t="str">
        <f>IF(OR($A172="",I172=""),"",IF(L172+M172&lt;=I172,"Reorder","OK"))</f>
        <v/>
      </c>
      <c r="P172" s="12" t="str">
        <f>IF(O172="Reorder",COUNTIF($O$2:O172,"Reorder"),"")</f>
        <v/>
      </c>
    </row>
    <row r="173">
      <c r="A173" s="14" t="n"/>
      <c r="B173" s="14" t="n"/>
      <c r="C173" s="14" t="n"/>
      <c r="D173" s="14" t="n"/>
      <c r="E173" s="15" t="n"/>
      <c r="F173" s="14" t="n"/>
      <c r="G173" s="16" t="n"/>
      <c r="H173" s="16" t="n"/>
      <c r="I173" s="14" t="n"/>
      <c r="J173" s="14" t="n"/>
      <c r="K173" s="14" t="n"/>
      <c r="L173" s="12" t="str">
        <f>IF($A173="","",SUMIFS(Movements!$H$2:$H$5001,Movements!$B$2:$B$5001,$A173))</f>
        <v/>
      </c>
      <c r="M173" s="12" t="str">
        <f>IF($A173="","",MAX(0,SUMIFS('Purchase orders'!$F$2:$F$1001,'Purchase orders'!$D$2:$D$1001,$A173)-SUMIFS('Purchase orders'!$I$2:$I$1001,'Purchase orders'!$D$2:$D$1001,$A173)))</f>
        <v/>
      </c>
      <c r="N173" s="13" t="str">
        <f>IF($A173="","",L173*G173)</f>
        <v/>
      </c>
      <c r="O173" s="12" t="str">
        <f>IF(OR($A173="",I173=""),"",IF(L173+M173&lt;=I173,"Reorder","OK"))</f>
        <v/>
      </c>
      <c r="P173" s="12" t="str">
        <f>IF(O173="Reorder",COUNTIF($O$2:O173,"Reorder"),"")</f>
        <v/>
      </c>
    </row>
    <row r="174">
      <c r="A174" s="14" t="n"/>
      <c r="B174" s="14" t="n"/>
      <c r="C174" s="14" t="n"/>
      <c r="D174" s="14" t="n"/>
      <c r="E174" s="15" t="n"/>
      <c r="F174" s="14" t="n"/>
      <c r="G174" s="16" t="n"/>
      <c r="H174" s="16" t="n"/>
      <c r="I174" s="14" t="n"/>
      <c r="J174" s="14" t="n"/>
      <c r="K174" s="14" t="n"/>
      <c r="L174" s="12" t="str">
        <f>IF($A174="","",SUMIFS(Movements!$H$2:$H$5001,Movements!$B$2:$B$5001,$A174))</f>
        <v/>
      </c>
      <c r="M174" s="12" t="str">
        <f>IF($A174="","",MAX(0,SUMIFS('Purchase orders'!$F$2:$F$1001,'Purchase orders'!$D$2:$D$1001,$A174)-SUMIFS('Purchase orders'!$I$2:$I$1001,'Purchase orders'!$D$2:$D$1001,$A174)))</f>
        <v/>
      </c>
      <c r="N174" s="13" t="str">
        <f>IF($A174="","",L174*G174)</f>
        <v/>
      </c>
      <c r="O174" s="12" t="str">
        <f>IF(OR($A174="",I174=""),"",IF(L174+M174&lt;=I174,"Reorder","OK"))</f>
        <v/>
      </c>
      <c r="P174" s="12" t="str">
        <f>IF(O174="Reorder",COUNTIF($O$2:O174,"Reorder"),"")</f>
        <v/>
      </c>
    </row>
    <row r="175">
      <c r="A175" s="14" t="n"/>
      <c r="B175" s="14" t="n"/>
      <c r="C175" s="14" t="n"/>
      <c r="D175" s="14" t="n"/>
      <c r="E175" s="15" t="n"/>
      <c r="F175" s="14" t="n"/>
      <c r="G175" s="16" t="n"/>
      <c r="H175" s="16" t="n"/>
      <c r="I175" s="14" t="n"/>
      <c r="J175" s="14" t="n"/>
      <c r="K175" s="14" t="n"/>
      <c r="L175" s="12" t="str">
        <f>IF($A175="","",SUMIFS(Movements!$H$2:$H$5001,Movements!$B$2:$B$5001,$A175))</f>
        <v/>
      </c>
      <c r="M175" s="12" t="str">
        <f>IF($A175="","",MAX(0,SUMIFS('Purchase orders'!$F$2:$F$1001,'Purchase orders'!$D$2:$D$1001,$A175)-SUMIFS('Purchase orders'!$I$2:$I$1001,'Purchase orders'!$D$2:$D$1001,$A175)))</f>
        <v/>
      </c>
      <c r="N175" s="13" t="str">
        <f>IF($A175="","",L175*G175)</f>
        <v/>
      </c>
      <c r="O175" s="12" t="str">
        <f>IF(OR($A175="",I175=""),"",IF(L175+M175&lt;=I175,"Reorder","OK"))</f>
        <v/>
      </c>
      <c r="P175" s="12" t="str">
        <f>IF(O175="Reorder",COUNTIF($O$2:O175,"Reorder"),"")</f>
        <v/>
      </c>
    </row>
    <row r="176">
      <c r="A176" s="14" t="n"/>
      <c r="B176" s="14" t="n"/>
      <c r="C176" s="14" t="n"/>
      <c r="D176" s="14" t="n"/>
      <c r="E176" s="15" t="n"/>
      <c r="F176" s="14" t="n"/>
      <c r="G176" s="16" t="n"/>
      <c r="H176" s="16" t="n"/>
      <c r="I176" s="14" t="n"/>
      <c r="J176" s="14" t="n"/>
      <c r="K176" s="14" t="n"/>
      <c r="L176" s="12" t="str">
        <f>IF($A176="","",SUMIFS(Movements!$H$2:$H$5001,Movements!$B$2:$B$5001,$A176))</f>
        <v/>
      </c>
      <c r="M176" s="12" t="str">
        <f>IF($A176="","",MAX(0,SUMIFS('Purchase orders'!$F$2:$F$1001,'Purchase orders'!$D$2:$D$1001,$A176)-SUMIFS('Purchase orders'!$I$2:$I$1001,'Purchase orders'!$D$2:$D$1001,$A176)))</f>
        <v/>
      </c>
      <c r="N176" s="13" t="str">
        <f>IF($A176="","",L176*G176)</f>
        <v/>
      </c>
      <c r="O176" s="12" t="str">
        <f>IF(OR($A176="",I176=""),"",IF(L176+M176&lt;=I176,"Reorder","OK"))</f>
        <v/>
      </c>
      <c r="P176" s="12" t="str">
        <f>IF(O176="Reorder",COUNTIF($O$2:O176,"Reorder"),"")</f>
        <v/>
      </c>
    </row>
    <row r="177">
      <c r="A177" s="14" t="n"/>
      <c r="B177" s="14" t="n"/>
      <c r="C177" s="14" t="n"/>
      <c r="D177" s="14" t="n"/>
      <c r="E177" s="15" t="n"/>
      <c r="F177" s="14" t="n"/>
      <c r="G177" s="16" t="n"/>
      <c r="H177" s="16" t="n"/>
      <c r="I177" s="14" t="n"/>
      <c r="J177" s="14" t="n"/>
      <c r="K177" s="14" t="n"/>
      <c r="L177" s="12" t="str">
        <f>IF($A177="","",SUMIFS(Movements!$H$2:$H$5001,Movements!$B$2:$B$5001,$A177))</f>
        <v/>
      </c>
      <c r="M177" s="12" t="str">
        <f>IF($A177="","",MAX(0,SUMIFS('Purchase orders'!$F$2:$F$1001,'Purchase orders'!$D$2:$D$1001,$A177)-SUMIFS('Purchase orders'!$I$2:$I$1001,'Purchase orders'!$D$2:$D$1001,$A177)))</f>
        <v/>
      </c>
      <c r="N177" s="13" t="str">
        <f>IF($A177="","",L177*G177)</f>
        <v/>
      </c>
      <c r="O177" s="12" t="str">
        <f>IF(OR($A177="",I177=""),"",IF(L177+M177&lt;=I177,"Reorder","OK"))</f>
        <v/>
      </c>
      <c r="P177" s="12" t="str">
        <f>IF(O177="Reorder",COUNTIF($O$2:O177,"Reorder"),"")</f>
        <v/>
      </c>
    </row>
    <row r="178">
      <c r="A178" s="14" t="n"/>
      <c r="B178" s="14" t="n"/>
      <c r="C178" s="14" t="n"/>
      <c r="D178" s="14" t="n"/>
      <c r="E178" s="15" t="n"/>
      <c r="F178" s="14" t="n"/>
      <c r="G178" s="16" t="n"/>
      <c r="H178" s="16" t="n"/>
      <c r="I178" s="14" t="n"/>
      <c r="J178" s="14" t="n"/>
      <c r="K178" s="14" t="n"/>
      <c r="L178" s="12" t="str">
        <f>IF($A178="","",SUMIFS(Movements!$H$2:$H$5001,Movements!$B$2:$B$5001,$A178))</f>
        <v/>
      </c>
      <c r="M178" s="12" t="str">
        <f>IF($A178="","",MAX(0,SUMIFS('Purchase orders'!$F$2:$F$1001,'Purchase orders'!$D$2:$D$1001,$A178)-SUMIFS('Purchase orders'!$I$2:$I$1001,'Purchase orders'!$D$2:$D$1001,$A178)))</f>
        <v/>
      </c>
      <c r="N178" s="13" t="str">
        <f>IF($A178="","",L178*G178)</f>
        <v/>
      </c>
      <c r="O178" s="12" t="str">
        <f>IF(OR($A178="",I178=""),"",IF(L178+M178&lt;=I178,"Reorder","OK"))</f>
        <v/>
      </c>
      <c r="P178" s="12" t="str">
        <f>IF(O178="Reorder",COUNTIF($O$2:O178,"Reorder"),"")</f>
        <v/>
      </c>
    </row>
    <row r="179">
      <c r="A179" s="14" t="n"/>
      <c r="B179" s="14" t="n"/>
      <c r="C179" s="14" t="n"/>
      <c r="D179" s="14" t="n"/>
      <c r="E179" s="15" t="n"/>
      <c r="F179" s="14" t="n"/>
      <c r="G179" s="16" t="n"/>
      <c r="H179" s="16" t="n"/>
      <c r="I179" s="14" t="n"/>
      <c r="J179" s="14" t="n"/>
      <c r="K179" s="14" t="n"/>
      <c r="L179" s="12" t="str">
        <f>IF($A179="","",SUMIFS(Movements!$H$2:$H$5001,Movements!$B$2:$B$5001,$A179))</f>
        <v/>
      </c>
      <c r="M179" s="12" t="str">
        <f>IF($A179="","",MAX(0,SUMIFS('Purchase orders'!$F$2:$F$1001,'Purchase orders'!$D$2:$D$1001,$A179)-SUMIFS('Purchase orders'!$I$2:$I$1001,'Purchase orders'!$D$2:$D$1001,$A179)))</f>
        <v/>
      </c>
      <c r="N179" s="13" t="str">
        <f>IF($A179="","",L179*G179)</f>
        <v/>
      </c>
      <c r="O179" s="12" t="str">
        <f>IF(OR($A179="",I179=""),"",IF(L179+M179&lt;=I179,"Reorder","OK"))</f>
        <v/>
      </c>
      <c r="P179" s="12" t="str">
        <f>IF(O179="Reorder",COUNTIF($O$2:O179,"Reorder"),"")</f>
        <v/>
      </c>
    </row>
    <row r="180">
      <c r="A180" s="14" t="n"/>
      <c r="B180" s="14" t="n"/>
      <c r="C180" s="14" t="n"/>
      <c r="D180" s="14" t="n"/>
      <c r="E180" s="15" t="n"/>
      <c r="F180" s="14" t="n"/>
      <c r="G180" s="16" t="n"/>
      <c r="H180" s="16" t="n"/>
      <c r="I180" s="14" t="n"/>
      <c r="J180" s="14" t="n"/>
      <c r="K180" s="14" t="n"/>
      <c r="L180" s="12" t="str">
        <f>IF($A180="","",SUMIFS(Movements!$H$2:$H$5001,Movements!$B$2:$B$5001,$A180))</f>
        <v/>
      </c>
      <c r="M180" s="12" t="str">
        <f>IF($A180="","",MAX(0,SUMIFS('Purchase orders'!$F$2:$F$1001,'Purchase orders'!$D$2:$D$1001,$A180)-SUMIFS('Purchase orders'!$I$2:$I$1001,'Purchase orders'!$D$2:$D$1001,$A180)))</f>
        <v/>
      </c>
      <c r="N180" s="13" t="str">
        <f>IF($A180="","",L180*G180)</f>
        <v/>
      </c>
      <c r="O180" s="12" t="str">
        <f>IF(OR($A180="",I180=""),"",IF(L180+M180&lt;=I180,"Reorder","OK"))</f>
        <v/>
      </c>
      <c r="P180" s="12" t="str">
        <f>IF(O180="Reorder",COUNTIF($O$2:O180,"Reorder"),"")</f>
        <v/>
      </c>
    </row>
    <row r="181">
      <c r="A181" s="14" t="n"/>
      <c r="B181" s="14" t="n"/>
      <c r="C181" s="14" t="n"/>
      <c r="D181" s="14" t="n"/>
      <c r="E181" s="15" t="n"/>
      <c r="F181" s="14" t="n"/>
      <c r="G181" s="16" t="n"/>
      <c r="H181" s="16" t="n"/>
      <c r="I181" s="14" t="n"/>
      <c r="J181" s="14" t="n"/>
      <c r="K181" s="14" t="n"/>
      <c r="L181" s="12" t="str">
        <f>IF($A181="","",SUMIFS(Movements!$H$2:$H$5001,Movements!$B$2:$B$5001,$A181))</f>
        <v/>
      </c>
      <c r="M181" s="12" t="str">
        <f>IF($A181="","",MAX(0,SUMIFS('Purchase orders'!$F$2:$F$1001,'Purchase orders'!$D$2:$D$1001,$A181)-SUMIFS('Purchase orders'!$I$2:$I$1001,'Purchase orders'!$D$2:$D$1001,$A181)))</f>
        <v/>
      </c>
      <c r="N181" s="13" t="str">
        <f>IF($A181="","",L181*G181)</f>
        <v/>
      </c>
      <c r="O181" s="12" t="str">
        <f>IF(OR($A181="",I181=""),"",IF(L181+M181&lt;=I181,"Reorder","OK"))</f>
        <v/>
      </c>
      <c r="P181" s="12" t="str">
        <f>IF(O181="Reorder",COUNTIF($O$2:O181,"Reorder"),"")</f>
        <v/>
      </c>
    </row>
    <row r="182">
      <c r="A182" s="14" t="n"/>
      <c r="B182" s="14" t="n"/>
      <c r="C182" s="14" t="n"/>
      <c r="D182" s="14" t="n"/>
      <c r="E182" s="15" t="n"/>
      <c r="F182" s="14" t="n"/>
      <c r="G182" s="16" t="n"/>
      <c r="H182" s="16" t="n"/>
      <c r="I182" s="14" t="n"/>
      <c r="J182" s="14" t="n"/>
      <c r="K182" s="14" t="n"/>
      <c r="L182" s="12" t="str">
        <f>IF($A182="","",SUMIFS(Movements!$H$2:$H$5001,Movements!$B$2:$B$5001,$A182))</f>
        <v/>
      </c>
      <c r="M182" s="12" t="str">
        <f>IF($A182="","",MAX(0,SUMIFS('Purchase orders'!$F$2:$F$1001,'Purchase orders'!$D$2:$D$1001,$A182)-SUMIFS('Purchase orders'!$I$2:$I$1001,'Purchase orders'!$D$2:$D$1001,$A182)))</f>
        <v/>
      </c>
      <c r="N182" s="13" t="str">
        <f>IF($A182="","",L182*G182)</f>
        <v/>
      </c>
      <c r="O182" s="12" t="str">
        <f>IF(OR($A182="",I182=""),"",IF(L182+M182&lt;=I182,"Reorder","OK"))</f>
        <v/>
      </c>
      <c r="P182" s="12" t="str">
        <f>IF(O182="Reorder",COUNTIF($O$2:O182,"Reorder"),"")</f>
        <v/>
      </c>
    </row>
    <row r="183">
      <c r="A183" s="14" t="n"/>
      <c r="B183" s="14" t="n"/>
      <c r="C183" s="14" t="n"/>
      <c r="D183" s="14" t="n"/>
      <c r="E183" s="15" t="n"/>
      <c r="F183" s="14" t="n"/>
      <c r="G183" s="16" t="n"/>
      <c r="H183" s="16" t="n"/>
      <c r="I183" s="14" t="n"/>
      <c r="J183" s="14" t="n"/>
      <c r="K183" s="14" t="n"/>
      <c r="L183" s="12" t="str">
        <f>IF($A183="","",SUMIFS(Movements!$H$2:$H$5001,Movements!$B$2:$B$5001,$A183))</f>
        <v/>
      </c>
      <c r="M183" s="12" t="str">
        <f>IF($A183="","",MAX(0,SUMIFS('Purchase orders'!$F$2:$F$1001,'Purchase orders'!$D$2:$D$1001,$A183)-SUMIFS('Purchase orders'!$I$2:$I$1001,'Purchase orders'!$D$2:$D$1001,$A183)))</f>
        <v/>
      </c>
      <c r="N183" s="13" t="str">
        <f>IF($A183="","",L183*G183)</f>
        <v/>
      </c>
      <c r="O183" s="12" t="str">
        <f>IF(OR($A183="",I183=""),"",IF(L183+M183&lt;=I183,"Reorder","OK"))</f>
        <v/>
      </c>
      <c r="P183" s="12" t="str">
        <f>IF(O183="Reorder",COUNTIF($O$2:O183,"Reorder"),"")</f>
        <v/>
      </c>
    </row>
    <row r="184">
      <c r="A184" s="14" t="n"/>
      <c r="B184" s="14" t="n"/>
      <c r="C184" s="14" t="n"/>
      <c r="D184" s="14" t="n"/>
      <c r="E184" s="15" t="n"/>
      <c r="F184" s="14" t="n"/>
      <c r="G184" s="16" t="n"/>
      <c r="H184" s="16" t="n"/>
      <c r="I184" s="14" t="n"/>
      <c r="J184" s="14" t="n"/>
      <c r="K184" s="14" t="n"/>
      <c r="L184" s="12" t="str">
        <f>IF($A184="","",SUMIFS(Movements!$H$2:$H$5001,Movements!$B$2:$B$5001,$A184))</f>
        <v/>
      </c>
      <c r="M184" s="12" t="str">
        <f>IF($A184="","",MAX(0,SUMIFS('Purchase orders'!$F$2:$F$1001,'Purchase orders'!$D$2:$D$1001,$A184)-SUMIFS('Purchase orders'!$I$2:$I$1001,'Purchase orders'!$D$2:$D$1001,$A184)))</f>
        <v/>
      </c>
      <c r="N184" s="13" t="str">
        <f>IF($A184="","",L184*G184)</f>
        <v/>
      </c>
      <c r="O184" s="12" t="str">
        <f>IF(OR($A184="",I184=""),"",IF(L184+M184&lt;=I184,"Reorder","OK"))</f>
        <v/>
      </c>
      <c r="P184" s="12" t="str">
        <f>IF(O184="Reorder",COUNTIF($O$2:O184,"Reorder"),"")</f>
        <v/>
      </c>
    </row>
    <row r="185">
      <c r="A185" s="14" t="n"/>
      <c r="B185" s="14" t="n"/>
      <c r="C185" s="14" t="n"/>
      <c r="D185" s="14" t="n"/>
      <c r="E185" s="15" t="n"/>
      <c r="F185" s="14" t="n"/>
      <c r="G185" s="16" t="n"/>
      <c r="H185" s="16" t="n"/>
      <c r="I185" s="14" t="n"/>
      <c r="J185" s="14" t="n"/>
      <c r="K185" s="14" t="n"/>
      <c r="L185" s="12" t="str">
        <f>IF($A185="","",SUMIFS(Movements!$H$2:$H$5001,Movements!$B$2:$B$5001,$A185))</f>
        <v/>
      </c>
      <c r="M185" s="12" t="str">
        <f>IF($A185="","",MAX(0,SUMIFS('Purchase orders'!$F$2:$F$1001,'Purchase orders'!$D$2:$D$1001,$A185)-SUMIFS('Purchase orders'!$I$2:$I$1001,'Purchase orders'!$D$2:$D$1001,$A185)))</f>
        <v/>
      </c>
      <c r="N185" s="13" t="str">
        <f>IF($A185="","",L185*G185)</f>
        <v/>
      </c>
      <c r="O185" s="12" t="str">
        <f>IF(OR($A185="",I185=""),"",IF(L185+M185&lt;=I185,"Reorder","OK"))</f>
        <v/>
      </c>
      <c r="P185" s="12" t="str">
        <f>IF(O185="Reorder",COUNTIF($O$2:O185,"Reorder"),"")</f>
        <v/>
      </c>
    </row>
    <row r="186">
      <c r="A186" s="14" t="n"/>
      <c r="B186" s="14" t="n"/>
      <c r="C186" s="14" t="n"/>
      <c r="D186" s="14" t="n"/>
      <c r="E186" s="15" t="n"/>
      <c r="F186" s="14" t="n"/>
      <c r="G186" s="16" t="n"/>
      <c r="H186" s="16" t="n"/>
      <c r="I186" s="14" t="n"/>
      <c r="J186" s="14" t="n"/>
      <c r="K186" s="14" t="n"/>
      <c r="L186" s="12" t="str">
        <f>IF($A186="","",SUMIFS(Movements!$H$2:$H$5001,Movements!$B$2:$B$5001,$A186))</f>
        <v/>
      </c>
      <c r="M186" s="12" t="str">
        <f>IF($A186="","",MAX(0,SUMIFS('Purchase orders'!$F$2:$F$1001,'Purchase orders'!$D$2:$D$1001,$A186)-SUMIFS('Purchase orders'!$I$2:$I$1001,'Purchase orders'!$D$2:$D$1001,$A186)))</f>
        <v/>
      </c>
      <c r="N186" s="13" t="str">
        <f>IF($A186="","",L186*G186)</f>
        <v/>
      </c>
      <c r="O186" s="12" t="str">
        <f>IF(OR($A186="",I186=""),"",IF(L186+M186&lt;=I186,"Reorder","OK"))</f>
        <v/>
      </c>
      <c r="P186" s="12" t="str">
        <f>IF(O186="Reorder",COUNTIF($O$2:O186,"Reorder"),"")</f>
        <v/>
      </c>
    </row>
    <row r="187">
      <c r="A187" s="14" t="n"/>
      <c r="B187" s="14" t="n"/>
      <c r="C187" s="14" t="n"/>
      <c r="D187" s="14" t="n"/>
      <c r="E187" s="15" t="n"/>
      <c r="F187" s="14" t="n"/>
      <c r="G187" s="16" t="n"/>
      <c r="H187" s="16" t="n"/>
      <c r="I187" s="14" t="n"/>
      <c r="J187" s="14" t="n"/>
      <c r="K187" s="14" t="n"/>
      <c r="L187" s="12" t="str">
        <f>IF($A187="","",SUMIFS(Movements!$H$2:$H$5001,Movements!$B$2:$B$5001,$A187))</f>
        <v/>
      </c>
      <c r="M187" s="12" t="str">
        <f>IF($A187="","",MAX(0,SUMIFS('Purchase orders'!$F$2:$F$1001,'Purchase orders'!$D$2:$D$1001,$A187)-SUMIFS('Purchase orders'!$I$2:$I$1001,'Purchase orders'!$D$2:$D$1001,$A187)))</f>
        <v/>
      </c>
      <c r="N187" s="13" t="str">
        <f>IF($A187="","",L187*G187)</f>
        <v/>
      </c>
      <c r="O187" s="12" t="str">
        <f>IF(OR($A187="",I187=""),"",IF(L187+M187&lt;=I187,"Reorder","OK"))</f>
        <v/>
      </c>
      <c r="P187" s="12" t="str">
        <f>IF(O187="Reorder",COUNTIF($O$2:O187,"Reorder"),"")</f>
        <v/>
      </c>
    </row>
    <row r="188">
      <c r="A188" s="14" t="n"/>
      <c r="B188" s="14" t="n"/>
      <c r="C188" s="14" t="n"/>
      <c r="D188" s="14" t="n"/>
      <c r="E188" s="15" t="n"/>
      <c r="F188" s="14" t="n"/>
      <c r="G188" s="16" t="n"/>
      <c r="H188" s="16" t="n"/>
      <c r="I188" s="14" t="n"/>
      <c r="J188" s="14" t="n"/>
      <c r="K188" s="14" t="n"/>
      <c r="L188" s="12" t="str">
        <f>IF($A188="","",SUMIFS(Movements!$H$2:$H$5001,Movements!$B$2:$B$5001,$A188))</f>
        <v/>
      </c>
      <c r="M188" s="12" t="str">
        <f>IF($A188="","",MAX(0,SUMIFS('Purchase orders'!$F$2:$F$1001,'Purchase orders'!$D$2:$D$1001,$A188)-SUMIFS('Purchase orders'!$I$2:$I$1001,'Purchase orders'!$D$2:$D$1001,$A188)))</f>
        <v/>
      </c>
      <c r="N188" s="13" t="str">
        <f>IF($A188="","",L188*G188)</f>
        <v/>
      </c>
      <c r="O188" s="12" t="str">
        <f>IF(OR($A188="",I188=""),"",IF(L188+M188&lt;=I188,"Reorder","OK"))</f>
        <v/>
      </c>
      <c r="P188" s="12" t="str">
        <f>IF(O188="Reorder",COUNTIF($O$2:O188,"Reorder"),"")</f>
        <v/>
      </c>
    </row>
    <row r="189">
      <c r="A189" s="14" t="n"/>
      <c r="B189" s="14" t="n"/>
      <c r="C189" s="14" t="n"/>
      <c r="D189" s="14" t="n"/>
      <c r="E189" s="15" t="n"/>
      <c r="F189" s="14" t="n"/>
      <c r="G189" s="16" t="n"/>
      <c r="H189" s="16" t="n"/>
      <c r="I189" s="14" t="n"/>
      <c r="J189" s="14" t="n"/>
      <c r="K189" s="14" t="n"/>
      <c r="L189" s="12" t="str">
        <f>IF($A189="","",SUMIFS(Movements!$H$2:$H$5001,Movements!$B$2:$B$5001,$A189))</f>
        <v/>
      </c>
      <c r="M189" s="12" t="str">
        <f>IF($A189="","",MAX(0,SUMIFS('Purchase orders'!$F$2:$F$1001,'Purchase orders'!$D$2:$D$1001,$A189)-SUMIFS('Purchase orders'!$I$2:$I$1001,'Purchase orders'!$D$2:$D$1001,$A189)))</f>
        <v/>
      </c>
      <c r="N189" s="13" t="str">
        <f>IF($A189="","",L189*G189)</f>
        <v/>
      </c>
      <c r="O189" s="12" t="str">
        <f>IF(OR($A189="",I189=""),"",IF(L189+M189&lt;=I189,"Reorder","OK"))</f>
        <v/>
      </c>
      <c r="P189" s="12" t="str">
        <f>IF(O189="Reorder",COUNTIF($O$2:O189,"Reorder"),"")</f>
        <v/>
      </c>
    </row>
    <row r="190">
      <c r="A190" s="14" t="n"/>
      <c r="B190" s="14" t="n"/>
      <c r="C190" s="14" t="n"/>
      <c r="D190" s="14" t="n"/>
      <c r="E190" s="15" t="n"/>
      <c r="F190" s="14" t="n"/>
      <c r="G190" s="16" t="n"/>
      <c r="H190" s="16" t="n"/>
      <c r="I190" s="14" t="n"/>
      <c r="J190" s="14" t="n"/>
      <c r="K190" s="14" t="n"/>
      <c r="L190" s="12" t="str">
        <f>IF($A190="","",SUMIFS(Movements!$H$2:$H$5001,Movements!$B$2:$B$5001,$A190))</f>
        <v/>
      </c>
      <c r="M190" s="12" t="str">
        <f>IF($A190="","",MAX(0,SUMIFS('Purchase orders'!$F$2:$F$1001,'Purchase orders'!$D$2:$D$1001,$A190)-SUMIFS('Purchase orders'!$I$2:$I$1001,'Purchase orders'!$D$2:$D$1001,$A190)))</f>
        <v/>
      </c>
      <c r="N190" s="13" t="str">
        <f>IF($A190="","",L190*G190)</f>
        <v/>
      </c>
      <c r="O190" s="12" t="str">
        <f>IF(OR($A190="",I190=""),"",IF(L190+M190&lt;=I190,"Reorder","OK"))</f>
        <v/>
      </c>
      <c r="P190" s="12" t="str">
        <f>IF(O190="Reorder",COUNTIF($O$2:O190,"Reorder"),"")</f>
        <v/>
      </c>
    </row>
    <row r="191">
      <c r="A191" s="14" t="n"/>
      <c r="B191" s="14" t="n"/>
      <c r="C191" s="14" t="n"/>
      <c r="D191" s="14" t="n"/>
      <c r="E191" s="15" t="n"/>
      <c r="F191" s="14" t="n"/>
      <c r="G191" s="16" t="n"/>
      <c r="H191" s="16" t="n"/>
      <c r="I191" s="14" t="n"/>
      <c r="J191" s="14" t="n"/>
      <c r="K191" s="14" t="n"/>
      <c r="L191" s="12" t="str">
        <f>IF($A191="","",SUMIFS(Movements!$H$2:$H$5001,Movements!$B$2:$B$5001,$A191))</f>
        <v/>
      </c>
      <c r="M191" s="12" t="str">
        <f>IF($A191="","",MAX(0,SUMIFS('Purchase orders'!$F$2:$F$1001,'Purchase orders'!$D$2:$D$1001,$A191)-SUMIFS('Purchase orders'!$I$2:$I$1001,'Purchase orders'!$D$2:$D$1001,$A191)))</f>
        <v/>
      </c>
      <c r="N191" s="13" t="str">
        <f>IF($A191="","",L191*G191)</f>
        <v/>
      </c>
      <c r="O191" s="12" t="str">
        <f>IF(OR($A191="",I191=""),"",IF(L191+M191&lt;=I191,"Reorder","OK"))</f>
        <v/>
      </c>
      <c r="P191" s="12" t="str">
        <f>IF(O191="Reorder",COUNTIF($O$2:O191,"Reorder"),"")</f>
        <v/>
      </c>
    </row>
    <row r="192">
      <c r="A192" s="14" t="n"/>
      <c r="B192" s="14" t="n"/>
      <c r="C192" s="14" t="n"/>
      <c r="D192" s="14" t="n"/>
      <c r="E192" s="15" t="n"/>
      <c r="F192" s="14" t="n"/>
      <c r="G192" s="16" t="n"/>
      <c r="H192" s="16" t="n"/>
      <c r="I192" s="14" t="n"/>
      <c r="J192" s="14" t="n"/>
      <c r="K192" s="14" t="n"/>
      <c r="L192" s="12" t="str">
        <f>IF($A192="","",SUMIFS(Movements!$H$2:$H$5001,Movements!$B$2:$B$5001,$A192))</f>
        <v/>
      </c>
      <c r="M192" s="12" t="str">
        <f>IF($A192="","",MAX(0,SUMIFS('Purchase orders'!$F$2:$F$1001,'Purchase orders'!$D$2:$D$1001,$A192)-SUMIFS('Purchase orders'!$I$2:$I$1001,'Purchase orders'!$D$2:$D$1001,$A192)))</f>
        <v/>
      </c>
      <c r="N192" s="13" t="str">
        <f>IF($A192="","",L192*G192)</f>
        <v/>
      </c>
      <c r="O192" s="12" t="str">
        <f>IF(OR($A192="",I192=""),"",IF(L192+M192&lt;=I192,"Reorder","OK"))</f>
        <v/>
      </c>
      <c r="P192" s="12" t="str">
        <f>IF(O192="Reorder",COUNTIF($O$2:O192,"Reorder"),"")</f>
        <v/>
      </c>
    </row>
    <row r="193">
      <c r="A193" s="14" t="n"/>
      <c r="B193" s="14" t="n"/>
      <c r="C193" s="14" t="n"/>
      <c r="D193" s="14" t="n"/>
      <c r="E193" s="15" t="n"/>
      <c r="F193" s="14" t="n"/>
      <c r="G193" s="16" t="n"/>
      <c r="H193" s="16" t="n"/>
      <c r="I193" s="14" t="n"/>
      <c r="J193" s="14" t="n"/>
      <c r="K193" s="14" t="n"/>
      <c r="L193" s="12" t="str">
        <f>IF($A193="","",SUMIFS(Movements!$H$2:$H$5001,Movements!$B$2:$B$5001,$A193))</f>
        <v/>
      </c>
      <c r="M193" s="12" t="str">
        <f>IF($A193="","",MAX(0,SUMIFS('Purchase orders'!$F$2:$F$1001,'Purchase orders'!$D$2:$D$1001,$A193)-SUMIFS('Purchase orders'!$I$2:$I$1001,'Purchase orders'!$D$2:$D$1001,$A193)))</f>
        <v/>
      </c>
      <c r="N193" s="13" t="str">
        <f>IF($A193="","",L193*G193)</f>
        <v/>
      </c>
      <c r="O193" s="12" t="str">
        <f>IF(OR($A193="",I193=""),"",IF(L193+M193&lt;=I193,"Reorder","OK"))</f>
        <v/>
      </c>
      <c r="P193" s="12" t="str">
        <f>IF(O193="Reorder",COUNTIF($O$2:O193,"Reorder"),"")</f>
        <v/>
      </c>
    </row>
    <row r="194">
      <c r="A194" s="14" t="n"/>
      <c r="B194" s="14" t="n"/>
      <c r="C194" s="14" t="n"/>
      <c r="D194" s="14" t="n"/>
      <c r="E194" s="15" t="n"/>
      <c r="F194" s="14" t="n"/>
      <c r="G194" s="16" t="n"/>
      <c r="H194" s="16" t="n"/>
      <c r="I194" s="14" t="n"/>
      <c r="J194" s="14" t="n"/>
      <c r="K194" s="14" t="n"/>
      <c r="L194" s="12" t="str">
        <f>IF($A194="","",SUMIFS(Movements!$H$2:$H$5001,Movements!$B$2:$B$5001,$A194))</f>
        <v/>
      </c>
      <c r="M194" s="12" t="str">
        <f>IF($A194="","",MAX(0,SUMIFS('Purchase orders'!$F$2:$F$1001,'Purchase orders'!$D$2:$D$1001,$A194)-SUMIFS('Purchase orders'!$I$2:$I$1001,'Purchase orders'!$D$2:$D$1001,$A194)))</f>
        <v/>
      </c>
      <c r="N194" s="13" t="str">
        <f>IF($A194="","",L194*G194)</f>
        <v/>
      </c>
      <c r="O194" s="12" t="str">
        <f>IF(OR($A194="",I194=""),"",IF(L194+M194&lt;=I194,"Reorder","OK"))</f>
        <v/>
      </c>
      <c r="P194" s="12" t="str">
        <f>IF(O194="Reorder",COUNTIF($O$2:O194,"Reorder"),"")</f>
        <v/>
      </c>
    </row>
    <row r="195">
      <c r="A195" s="14" t="n"/>
      <c r="B195" s="14" t="n"/>
      <c r="C195" s="14" t="n"/>
      <c r="D195" s="14" t="n"/>
      <c r="E195" s="15" t="n"/>
      <c r="F195" s="14" t="n"/>
      <c r="G195" s="16" t="n"/>
      <c r="H195" s="16" t="n"/>
      <c r="I195" s="14" t="n"/>
      <c r="J195" s="14" t="n"/>
      <c r="K195" s="14" t="n"/>
      <c r="L195" s="12" t="str">
        <f>IF($A195="","",SUMIFS(Movements!$H$2:$H$5001,Movements!$B$2:$B$5001,$A195))</f>
        <v/>
      </c>
      <c r="M195" s="12" t="str">
        <f>IF($A195="","",MAX(0,SUMIFS('Purchase orders'!$F$2:$F$1001,'Purchase orders'!$D$2:$D$1001,$A195)-SUMIFS('Purchase orders'!$I$2:$I$1001,'Purchase orders'!$D$2:$D$1001,$A195)))</f>
        <v/>
      </c>
      <c r="N195" s="13" t="str">
        <f>IF($A195="","",L195*G195)</f>
        <v/>
      </c>
      <c r="O195" s="12" t="str">
        <f>IF(OR($A195="",I195=""),"",IF(L195+M195&lt;=I195,"Reorder","OK"))</f>
        <v/>
      </c>
      <c r="P195" s="12" t="str">
        <f>IF(O195="Reorder",COUNTIF($O$2:O195,"Reorder"),"")</f>
        <v/>
      </c>
    </row>
    <row r="196">
      <c r="A196" s="14" t="n"/>
      <c r="B196" s="14" t="n"/>
      <c r="C196" s="14" t="n"/>
      <c r="D196" s="14" t="n"/>
      <c r="E196" s="15" t="n"/>
      <c r="F196" s="14" t="n"/>
      <c r="G196" s="16" t="n"/>
      <c r="H196" s="16" t="n"/>
      <c r="I196" s="14" t="n"/>
      <c r="J196" s="14" t="n"/>
      <c r="K196" s="14" t="n"/>
      <c r="L196" s="12" t="str">
        <f>IF($A196="","",SUMIFS(Movements!$H$2:$H$5001,Movements!$B$2:$B$5001,$A196))</f>
        <v/>
      </c>
      <c r="M196" s="12" t="str">
        <f>IF($A196="","",MAX(0,SUMIFS('Purchase orders'!$F$2:$F$1001,'Purchase orders'!$D$2:$D$1001,$A196)-SUMIFS('Purchase orders'!$I$2:$I$1001,'Purchase orders'!$D$2:$D$1001,$A196)))</f>
        <v/>
      </c>
      <c r="N196" s="13" t="str">
        <f>IF($A196="","",L196*G196)</f>
        <v/>
      </c>
      <c r="O196" s="12" t="str">
        <f>IF(OR($A196="",I196=""),"",IF(L196+M196&lt;=I196,"Reorder","OK"))</f>
        <v/>
      </c>
      <c r="P196" s="12" t="str">
        <f>IF(O196="Reorder",COUNTIF($O$2:O196,"Reorder"),"")</f>
        <v/>
      </c>
    </row>
    <row r="197">
      <c r="A197" s="14" t="n"/>
      <c r="B197" s="14" t="n"/>
      <c r="C197" s="14" t="n"/>
      <c r="D197" s="14" t="n"/>
      <c r="E197" s="15" t="n"/>
      <c r="F197" s="14" t="n"/>
      <c r="G197" s="16" t="n"/>
      <c r="H197" s="16" t="n"/>
      <c r="I197" s="14" t="n"/>
      <c r="J197" s="14" t="n"/>
      <c r="K197" s="14" t="n"/>
      <c r="L197" s="12" t="str">
        <f>IF($A197="","",SUMIFS(Movements!$H$2:$H$5001,Movements!$B$2:$B$5001,$A197))</f>
        <v/>
      </c>
      <c r="M197" s="12" t="str">
        <f>IF($A197="","",MAX(0,SUMIFS('Purchase orders'!$F$2:$F$1001,'Purchase orders'!$D$2:$D$1001,$A197)-SUMIFS('Purchase orders'!$I$2:$I$1001,'Purchase orders'!$D$2:$D$1001,$A197)))</f>
        <v/>
      </c>
      <c r="N197" s="13" t="str">
        <f>IF($A197="","",L197*G197)</f>
        <v/>
      </c>
      <c r="O197" s="12" t="str">
        <f>IF(OR($A197="",I197=""),"",IF(L197+M197&lt;=I197,"Reorder","OK"))</f>
        <v/>
      </c>
      <c r="P197" s="12" t="str">
        <f>IF(O197="Reorder",COUNTIF($O$2:O197,"Reorder"),"")</f>
        <v/>
      </c>
    </row>
    <row r="198">
      <c r="A198" s="14" t="n"/>
      <c r="B198" s="14" t="n"/>
      <c r="C198" s="14" t="n"/>
      <c r="D198" s="14" t="n"/>
      <c r="E198" s="15" t="n"/>
      <c r="F198" s="14" t="n"/>
      <c r="G198" s="16" t="n"/>
      <c r="H198" s="16" t="n"/>
      <c r="I198" s="14" t="n"/>
      <c r="J198" s="14" t="n"/>
      <c r="K198" s="14" t="n"/>
      <c r="L198" s="12" t="str">
        <f>IF($A198="","",SUMIFS(Movements!$H$2:$H$5001,Movements!$B$2:$B$5001,$A198))</f>
        <v/>
      </c>
      <c r="M198" s="12" t="str">
        <f>IF($A198="","",MAX(0,SUMIFS('Purchase orders'!$F$2:$F$1001,'Purchase orders'!$D$2:$D$1001,$A198)-SUMIFS('Purchase orders'!$I$2:$I$1001,'Purchase orders'!$D$2:$D$1001,$A198)))</f>
        <v/>
      </c>
      <c r="N198" s="13" t="str">
        <f>IF($A198="","",L198*G198)</f>
        <v/>
      </c>
      <c r="O198" s="12" t="str">
        <f>IF(OR($A198="",I198=""),"",IF(L198+M198&lt;=I198,"Reorder","OK"))</f>
        <v/>
      </c>
      <c r="P198" s="12" t="str">
        <f>IF(O198="Reorder",COUNTIF($O$2:O198,"Reorder"),"")</f>
        <v/>
      </c>
    </row>
    <row r="199">
      <c r="A199" s="14" t="n"/>
      <c r="B199" s="14" t="n"/>
      <c r="C199" s="14" t="n"/>
      <c r="D199" s="14" t="n"/>
      <c r="E199" s="15" t="n"/>
      <c r="F199" s="14" t="n"/>
      <c r="G199" s="16" t="n"/>
      <c r="H199" s="16" t="n"/>
      <c r="I199" s="14" t="n"/>
      <c r="J199" s="14" t="n"/>
      <c r="K199" s="14" t="n"/>
      <c r="L199" s="12" t="str">
        <f>IF($A199="","",SUMIFS(Movements!$H$2:$H$5001,Movements!$B$2:$B$5001,$A199))</f>
        <v/>
      </c>
      <c r="M199" s="12" t="str">
        <f>IF($A199="","",MAX(0,SUMIFS('Purchase orders'!$F$2:$F$1001,'Purchase orders'!$D$2:$D$1001,$A199)-SUMIFS('Purchase orders'!$I$2:$I$1001,'Purchase orders'!$D$2:$D$1001,$A199)))</f>
        <v/>
      </c>
      <c r="N199" s="13" t="str">
        <f>IF($A199="","",L199*G199)</f>
        <v/>
      </c>
      <c r="O199" s="12" t="str">
        <f>IF(OR($A199="",I199=""),"",IF(L199+M199&lt;=I199,"Reorder","OK"))</f>
        <v/>
      </c>
      <c r="P199" s="12" t="str">
        <f>IF(O199="Reorder",COUNTIF($O$2:O199,"Reorder"),"")</f>
        <v/>
      </c>
    </row>
    <row r="200">
      <c r="A200" s="14" t="n"/>
      <c r="B200" s="14" t="n"/>
      <c r="C200" s="14" t="n"/>
      <c r="D200" s="14" t="n"/>
      <c r="E200" s="15" t="n"/>
      <c r="F200" s="14" t="n"/>
      <c r="G200" s="16" t="n"/>
      <c r="H200" s="16" t="n"/>
      <c r="I200" s="14" t="n"/>
      <c r="J200" s="14" t="n"/>
      <c r="K200" s="14" t="n"/>
      <c r="L200" s="12" t="str">
        <f>IF($A200="","",SUMIFS(Movements!$H$2:$H$5001,Movements!$B$2:$B$5001,$A200))</f>
        <v/>
      </c>
      <c r="M200" s="12" t="str">
        <f>IF($A200="","",MAX(0,SUMIFS('Purchase orders'!$F$2:$F$1001,'Purchase orders'!$D$2:$D$1001,$A200)-SUMIFS('Purchase orders'!$I$2:$I$1001,'Purchase orders'!$D$2:$D$1001,$A200)))</f>
        <v/>
      </c>
      <c r="N200" s="13" t="str">
        <f>IF($A200="","",L200*G200)</f>
        <v/>
      </c>
      <c r="O200" s="12" t="str">
        <f>IF(OR($A200="",I200=""),"",IF(L200+M200&lt;=I200,"Reorder","OK"))</f>
        <v/>
      </c>
      <c r="P200" s="12" t="str">
        <f>IF(O200="Reorder",COUNTIF($O$2:O200,"Reorder"),"")</f>
        <v/>
      </c>
    </row>
    <row r="201">
      <c r="A201" s="14" t="n"/>
      <c r="B201" s="14" t="n"/>
      <c r="C201" s="14" t="n"/>
      <c r="D201" s="14" t="n"/>
      <c r="E201" s="15" t="n"/>
      <c r="F201" s="14" t="n"/>
      <c r="G201" s="16" t="n"/>
      <c r="H201" s="16" t="n"/>
      <c r="I201" s="14" t="n"/>
      <c r="J201" s="14" t="n"/>
      <c r="K201" s="14" t="n"/>
      <c r="L201" s="12" t="str">
        <f>IF($A201="","",SUMIFS(Movements!$H$2:$H$5001,Movements!$B$2:$B$5001,$A201))</f>
        <v/>
      </c>
      <c r="M201" s="12" t="str">
        <f>IF($A201="","",MAX(0,SUMIFS('Purchase orders'!$F$2:$F$1001,'Purchase orders'!$D$2:$D$1001,$A201)-SUMIFS('Purchase orders'!$I$2:$I$1001,'Purchase orders'!$D$2:$D$1001,$A201)))</f>
        <v/>
      </c>
      <c r="N201" s="13" t="str">
        <f>IF($A201="","",L201*G201)</f>
        <v/>
      </c>
      <c r="O201" s="12" t="str">
        <f>IF(OR($A201="",I201=""),"",IF(L201+M201&lt;=I201,"Reorder","OK"))</f>
        <v/>
      </c>
      <c r="P201" s="12" t="str">
        <f>IF(O201="Reorder",COUNTIF($O$2:O201,"Reorder"),"")</f>
        <v/>
      </c>
    </row>
    <row r="202">
      <c r="A202" s="14" t="n"/>
      <c r="B202" s="14" t="n"/>
      <c r="C202" s="14" t="n"/>
      <c r="D202" s="14" t="n"/>
      <c r="E202" s="15" t="n"/>
      <c r="F202" s="14" t="n"/>
      <c r="G202" s="16" t="n"/>
      <c r="H202" s="16" t="n"/>
      <c r="I202" s="14" t="n"/>
      <c r="J202" s="14" t="n"/>
      <c r="K202" s="14" t="n"/>
      <c r="L202" s="12" t="str">
        <f>IF($A202="","",SUMIFS(Movements!$H$2:$H$5001,Movements!$B$2:$B$5001,$A202))</f>
        <v/>
      </c>
      <c r="M202" s="12" t="str">
        <f>IF($A202="","",MAX(0,SUMIFS('Purchase orders'!$F$2:$F$1001,'Purchase orders'!$D$2:$D$1001,$A202)-SUMIFS('Purchase orders'!$I$2:$I$1001,'Purchase orders'!$D$2:$D$1001,$A202)))</f>
        <v/>
      </c>
      <c r="N202" s="13" t="str">
        <f>IF($A202="","",L202*G202)</f>
        <v/>
      </c>
      <c r="O202" s="12" t="str">
        <f>IF(OR($A202="",I202=""),"",IF(L202+M202&lt;=I202,"Reorder","OK"))</f>
        <v/>
      </c>
      <c r="P202" s="12" t="str">
        <f>IF(O202="Reorder",COUNTIF($O$2:O202,"Reorder"),"")</f>
        <v/>
      </c>
    </row>
    <row r="203">
      <c r="A203" s="14" t="n"/>
      <c r="B203" s="14" t="n"/>
      <c r="C203" s="14" t="n"/>
      <c r="D203" s="14" t="n"/>
      <c r="E203" s="15" t="n"/>
      <c r="F203" s="14" t="n"/>
      <c r="G203" s="16" t="n"/>
      <c r="H203" s="16" t="n"/>
      <c r="I203" s="14" t="n"/>
      <c r="J203" s="14" t="n"/>
      <c r="K203" s="14" t="n"/>
      <c r="L203" s="12" t="str">
        <f>IF($A203="","",SUMIFS(Movements!$H$2:$H$5001,Movements!$B$2:$B$5001,$A203))</f>
        <v/>
      </c>
      <c r="M203" s="12" t="str">
        <f>IF($A203="","",MAX(0,SUMIFS('Purchase orders'!$F$2:$F$1001,'Purchase orders'!$D$2:$D$1001,$A203)-SUMIFS('Purchase orders'!$I$2:$I$1001,'Purchase orders'!$D$2:$D$1001,$A203)))</f>
        <v/>
      </c>
      <c r="N203" s="13" t="str">
        <f>IF($A203="","",L203*G203)</f>
        <v/>
      </c>
      <c r="O203" s="12" t="str">
        <f>IF(OR($A203="",I203=""),"",IF(L203+M203&lt;=I203,"Reorder","OK"))</f>
        <v/>
      </c>
      <c r="P203" s="12" t="str">
        <f>IF(O203="Reorder",COUNTIF($O$2:O203,"Reorder"),"")</f>
        <v/>
      </c>
    </row>
    <row r="204">
      <c r="A204" s="14" t="n"/>
      <c r="B204" s="14" t="n"/>
      <c r="C204" s="14" t="n"/>
      <c r="D204" s="14" t="n"/>
      <c r="E204" s="15" t="n"/>
      <c r="F204" s="14" t="n"/>
      <c r="G204" s="16" t="n"/>
      <c r="H204" s="16" t="n"/>
      <c r="I204" s="14" t="n"/>
      <c r="J204" s="14" t="n"/>
      <c r="K204" s="14" t="n"/>
      <c r="L204" s="12" t="str">
        <f>IF($A204="","",SUMIFS(Movements!$H$2:$H$5001,Movements!$B$2:$B$5001,$A204))</f>
        <v/>
      </c>
      <c r="M204" s="12" t="str">
        <f>IF($A204="","",MAX(0,SUMIFS('Purchase orders'!$F$2:$F$1001,'Purchase orders'!$D$2:$D$1001,$A204)-SUMIFS('Purchase orders'!$I$2:$I$1001,'Purchase orders'!$D$2:$D$1001,$A204)))</f>
        <v/>
      </c>
      <c r="N204" s="13" t="str">
        <f>IF($A204="","",L204*G204)</f>
        <v/>
      </c>
      <c r="O204" s="12" t="str">
        <f>IF(OR($A204="",I204=""),"",IF(L204+M204&lt;=I204,"Reorder","OK"))</f>
        <v/>
      </c>
      <c r="P204" s="12" t="str">
        <f>IF(O204="Reorder",COUNTIF($O$2:O204,"Reorder"),"")</f>
        <v/>
      </c>
    </row>
    <row r="205">
      <c r="A205" s="14" t="n"/>
      <c r="B205" s="14" t="n"/>
      <c r="C205" s="14" t="n"/>
      <c r="D205" s="14" t="n"/>
      <c r="E205" s="15" t="n"/>
      <c r="F205" s="14" t="n"/>
      <c r="G205" s="16" t="n"/>
      <c r="H205" s="16" t="n"/>
      <c r="I205" s="14" t="n"/>
      <c r="J205" s="14" t="n"/>
      <c r="K205" s="14" t="n"/>
      <c r="L205" s="12" t="str">
        <f>IF($A205="","",SUMIFS(Movements!$H$2:$H$5001,Movements!$B$2:$B$5001,$A205))</f>
        <v/>
      </c>
      <c r="M205" s="12" t="str">
        <f>IF($A205="","",MAX(0,SUMIFS('Purchase orders'!$F$2:$F$1001,'Purchase orders'!$D$2:$D$1001,$A205)-SUMIFS('Purchase orders'!$I$2:$I$1001,'Purchase orders'!$D$2:$D$1001,$A205)))</f>
        <v/>
      </c>
      <c r="N205" s="13" t="str">
        <f>IF($A205="","",L205*G205)</f>
        <v/>
      </c>
      <c r="O205" s="12" t="str">
        <f>IF(OR($A205="",I205=""),"",IF(L205+M205&lt;=I205,"Reorder","OK"))</f>
        <v/>
      </c>
      <c r="P205" s="12" t="str">
        <f>IF(O205="Reorder",COUNTIF($O$2:O205,"Reorder"),"")</f>
        <v/>
      </c>
    </row>
    <row r="206">
      <c r="A206" s="14" t="n"/>
      <c r="B206" s="14" t="n"/>
      <c r="C206" s="14" t="n"/>
      <c r="D206" s="14" t="n"/>
      <c r="E206" s="15" t="n"/>
      <c r="F206" s="14" t="n"/>
      <c r="G206" s="16" t="n"/>
      <c r="H206" s="16" t="n"/>
      <c r="I206" s="14" t="n"/>
      <c r="J206" s="14" t="n"/>
      <c r="K206" s="14" t="n"/>
      <c r="L206" s="12" t="str">
        <f>IF($A206="","",SUMIFS(Movements!$H$2:$H$5001,Movements!$B$2:$B$5001,$A206))</f>
        <v/>
      </c>
      <c r="M206" s="12" t="str">
        <f>IF($A206="","",MAX(0,SUMIFS('Purchase orders'!$F$2:$F$1001,'Purchase orders'!$D$2:$D$1001,$A206)-SUMIFS('Purchase orders'!$I$2:$I$1001,'Purchase orders'!$D$2:$D$1001,$A206)))</f>
        <v/>
      </c>
      <c r="N206" s="13" t="str">
        <f>IF($A206="","",L206*G206)</f>
        <v/>
      </c>
      <c r="O206" s="12" t="str">
        <f>IF(OR($A206="",I206=""),"",IF(L206+M206&lt;=I206,"Reorder","OK"))</f>
        <v/>
      </c>
      <c r="P206" s="12" t="str">
        <f>IF(O206="Reorder",COUNTIF($O$2:O206,"Reorder"),"")</f>
        <v/>
      </c>
    </row>
    <row r="207">
      <c r="A207" s="14" t="n"/>
      <c r="B207" s="14" t="n"/>
      <c r="C207" s="14" t="n"/>
      <c r="D207" s="14" t="n"/>
      <c r="E207" s="15" t="n"/>
      <c r="F207" s="14" t="n"/>
      <c r="G207" s="16" t="n"/>
      <c r="H207" s="16" t="n"/>
      <c r="I207" s="14" t="n"/>
      <c r="J207" s="14" t="n"/>
      <c r="K207" s="14" t="n"/>
      <c r="L207" s="12" t="str">
        <f>IF($A207="","",SUMIFS(Movements!$H$2:$H$5001,Movements!$B$2:$B$5001,$A207))</f>
        <v/>
      </c>
      <c r="M207" s="12" t="str">
        <f>IF($A207="","",MAX(0,SUMIFS('Purchase orders'!$F$2:$F$1001,'Purchase orders'!$D$2:$D$1001,$A207)-SUMIFS('Purchase orders'!$I$2:$I$1001,'Purchase orders'!$D$2:$D$1001,$A207)))</f>
        <v/>
      </c>
      <c r="N207" s="13" t="str">
        <f>IF($A207="","",L207*G207)</f>
        <v/>
      </c>
      <c r="O207" s="12" t="str">
        <f>IF(OR($A207="",I207=""),"",IF(L207+M207&lt;=I207,"Reorder","OK"))</f>
        <v/>
      </c>
      <c r="P207" s="12" t="str">
        <f>IF(O207="Reorder",COUNTIF($O$2:O207,"Reorder"),"")</f>
        <v/>
      </c>
    </row>
    <row r="208">
      <c r="A208" s="14" t="n"/>
      <c r="B208" s="14" t="n"/>
      <c r="C208" s="14" t="n"/>
      <c r="D208" s="14" t="n"/>
      <c r="E208" s="15" t="n"/>
      <c r="F208" s="14" t="n"/>
      <c r="G208" s="16" t="n"/>
      <c r="H208" s="16" t="n"/>
      <c r="I208" s="14" t="n"/>
      <c r="J208" s="14" t="n"/>
      <c r="K208" s="14" t="n"/>
      <c r="L208" s="12" t="str">
        <f>IF($A208="","",SUMIFS(Movements!$H$2:$H$5001,Movements!$B$2:$B$5001,$A208))</f>
        <v/>
      </c>
      <c r="M208" s="12" t="str">
        <f>IF($A208="","",MAX(0,SUMIFS('Purchase orders'!$F$2:$F$1001,'Purchase orders'!$D$2:$D$1001,$A208)-SUMIFS('Purchase orders'!$I$2:$I$1001,'Purchase orders'!$D$2:$D$1001,$A208)))</f>
        <v/>
      </c>
      <c r="N208" s="13" t="str">
        <f>IF($A208="","",L208*G208)</f>
        <v/>
      </c>
      <c r="O208" s="12" t="str">
        <f>IF(OR($A208="",I208=""),"",IF(L208+M208&lt;=I208,"Reorder","OK"))</f>
        <v/>
      </c>
      <c r="P208" s="12" t="str">
        <f>IF(O208="Reorder",COUNTIF($O$2:O208,"Reorder"),"")</f>
        <v/>
      </c>
    </row>
    <row r="209">
      <c r="A209" s="14" t="n"/>
      <c r="B209" s="14" t="n"/>
      <c r="C209" s="14" t="n"/>
      <c r="D209" s="14" t="n"/>
      <c r="E209" s="15" t="n"/>
      <c r="F209" s="14" t="n"/>
      <c r="G209" s="16" t="n"/>
      <c r="H209" s="16" t="n"/>
      <c r="I209" s="14" t="n"/>
      <c r="J209" s="14" t="n"/>
      <c r="K209" s="14" t="n"/>
      <c r="L209" s="12" t="str">
        <f>IF($A209="","",SUMIFS(Movements!$H$2:$H$5001,Movements!$B$2:$B$5001,$A209))</f>
        <v/>
      </c>
      <c r="M209" s="12" t="str">
        <f>IF($A209="","",MAX(0,SUMIFS('Purchase orders'!$F$2:$F$1001,'Purchase orders'!$D$2:$D$1001,$A209)-SUMIFS('Purchase orders'!$I$2:$I$1001,'Purchase orders'!$D$2:$D$1001,$A209)))</f>
        <v/>
      </c>
      <c r="N209" s="13" t="str">
        <f>IF($A209="","",L209*G209)</f>
        <v/>
      </c>
      <c r="O209" s="12" t="str">
        <f>IF(OR($A209="",I209=""),"",IF(L209+M209&lt;=I209,"Reorder","OK"))</f>
        <v/>
      </c>
      <c r="P209" s="12" t="str">
        <f>IF(O209="Reorder",COUNTIF($O$2:O209,"Reorder"),"")</f>
        <v/>
      </c>
    </row>
    <row r="210">
      <c r="A210" s="14" t="n"/>
      <c r="B210" s="14" t="n"/>
      <c r="C210" s="14" t="n"/>
      <c r="D210" s="14" t="n"/>
      <c r="E210" s="15" t="n"/>
      <c r="F210" s="14" t="n"/>
      <c r="G210" s="16" t="n"/>
      <c r="H210" s="16" t="n"/>
      <c r="I210" s="14" t="n"/>
      <c r="J210" s="14" t="n"/>
      <c r="K210" s="14" t="n"/>
      <c r="L210" s="12" t="str">
        <f>IF($A210="","",SUMIFS(Movements!$H$2:$H$5001,Movements!$B$2:$B$5001,$A210))</f>
        <v/>
      </c>
      <c r="M210" s="12" t="str">
        <f>IF($A210="","",MAX(0,SUMIFS('Purchase orders'!$F$2:$F$1001,'Purchase orders'!$D$2:$D$1001,$A210)-SUMIFS('Purchase orders'!$I$2:$I$1001,'Purchase orders'!$D$2:$D$1001,$A210)))</f>
        <v/>
      </c>
      <c r="N210" s="13" t="str">
        <f>IF($A210="","",L210*G210)</f>
        <v/>
      </c>
      <c r="O210" s="12" t="str">
        <f>IF(OR($A210="",I210=""),"",IF(L210+M210&lt;=I210,"Reorder","OK"))</f>
        <v/>
      </c>
      <c r="P210" s="12" t="str">
        <f>IF(O210="Reorder",COUNTIF($O$2:O210,"Reorder"),"")</f>
        <v/>
      </c>
    </row>
    <row r="211">
      <c r="A211" s="14" t="n"/>
      <c r="B211" s="14" t="n"/>
      <c r="C211" s="14" t="n"/>
      <c r="D211" s="14" t="n"/>
      <c r="E211" s="15" t="n"/>
      <c r="F211" s="14" t="n"/>
      <c r="G211" s="16" t="n"/>
      <c r="H211" s="16" t="n"/>
      <c r="I211" s="14" t="n"/>
      <c r="J211" s="14" t="n"/>
      <c r="K211" s="14" t="n"/>
      <c r="L211" s="12" t="str">
        <f>IF($A211="","",SUMIFS(Movements!$H$2:$H$5001,Movements!$B$2:$B$5001,$A211))</f>
        <v/>
      </c>
      <c r="M211" s="12" t="str">
        <f>IF($A211="","",MAX(0,SUMIFS('Purchase orders'!$F$2:$F$1001,'Purchase orders'!$D$2:$D$1001,$A211)-SUMIFS('Purchase orders'!$I$2:$I$1001,'Purchase orders'!$D$2:$D$1001,$A211)))</f>
        <v/>
      </c>
      <c r="N211" s="13" t="str">
        <f>IF($A211="","",L211*G211)</f>
        <v/>
      </c>
      <c r="O211" s="12" t="str">
        <f>IF(OR($A211="",I211=""),"",IF(L211+M211&lt;=I211,"Reorder","OK"))</f>
        <v/>
      </c>
      <c r="P211" s="12" t="str">
        <f>IF(O211="Reorder",COUNTIF($O$2:O211,"Reorder"),"")</f>
        <v/>
      </c>
    </row>
    <row r="212">
      <c r="A212" s="14" t="n"/>
      <c r="B212" s="14" t="n"/>
      <c r="C212" s="14" t="n"/>
      <c r="D212" s="14" t="n"/>
      <c r="E212" s="15" t="n"/>
      <c r="F212" s="14" t="n"/>
      <c r="G212" s="16" t="n"/>
      <c r="H212" s="16" t="n"/>
      <c r="I212" s="14" t="n"/>
      <c r="J212" s="14" t="n"/>
      <c r="K212" s="14" t="n"/>
      <c r="L212" s="12" t="str">
        <f>IF($A212="","",SUMIFS(Movements!$H$2:$H$5001,Movements!$B$2:$B$5001,$A212))</f>
        <v/>
      </c>
      <c r="M212" s="12" t="str">
        <f>IF($A212="","",MAX(0,SUMIFS('Purchase orders'!$F$2:$F$1001,'Purchase orders'!$D$2:$D$1001,$A212)-SUMIFS('Purchase orders'!$I$2:$I$1001,'Purchase orders'!$D$2:$D$1001,$A212)))</f>
        <v/>
      </c>
      <c r="N212" s="13" t="str">
        <f>IF($A212="","",L212*G212)</f>
        <v/>
      </c>
      <c r="O212" s="12" t="str">
        <f>IF(OR($A212="",I212=""),"",IF(L212+M212&lt;=I212,"Reorder","OK"))</f>
        <v/>
      </c>
      <c r="P212" s="12" t="str">
        <f>IF(O212="Reorder",COUNTIF($O$2:O212,"Reorder"),"")</f>
        <v/>
      </c>
    </row>
    <row r="213">
      <c r="A213" s="14" t="n"/>
      <c r="B213" s="14" t="n"/>
      <c r="C213" s="14" t="n"/>
      <c r="D213" s="14" t="n"/>
      <c r="E213" s="15" t="n"/>
      <c r="F213" s="14" t="n"/>
      <c r="G213" s="16" t="n"/>
      <c r="H213" s="16" t="n"/>
      <c r="I213" s="14" t="n"/>
      <c r="J213" s="14" t="n"/>
      <c r="K213" s="14" t="n"/>
      <c r="L213" s="12" t="str">
        <f>IF($A213="","",SUMIFS(Movements!$H$2:$H$5001,Movements!$B$2:$B$5001,$A213))</f>
        <v/>
      </c>
      <c r="M213" s="12" t="str">
        <f>IF($A213="","",MAX(0,SUMIFS('Purchase orders'!$F$2:$F$1001,'Purchase orders'!$D$2:$D$1001,$A213)-SUMIFS('Purchase orders'!$I$2:$I$1001,'Purchase orders'!$D$2:$D$1001,$A213)))</f>
        <v/>
      </c>
      <c r="N213" s="13" t="str">
        <f>IF($A213="","",L213*G213)</f>
        <v/>
      </c>
      <c r="O213" s="12" t="str">
        <f>IF(OR($A213="",I213=""),"",IF(L213+M213&lt;=I213,"Reorder","OK"))</f>
        <v/>
      </c>
      <c r="P213" s="12" t="str">
        <f>IF(O213="Reorder",COUNTIF($O$2:O213,"Reorder"),"")</f>
        <v/>
      </c>
    </row>
    <row r="214">
      <c r="A214" s="14" t="n"/>
      <c r="B214" s="14" t="n"/>
      <c r="C214" s="14" t="n"/>
      <c r="D214" s="14" t="n"/>
      <c r="E214" s="15" t="n"/>
      <c r="F214" s="14" t="n"/>
      <c r="G214" s="16" t="n"/>
      <c r="H214" s="16" t="n"/>
      <c r="I214" s="14" t="n"/>
      <c r="J214" s="14" t="n"/>
      <c r="K214" s="14" t="n"/>
      <c r="L214" s="12" t="str">
        <f>IF($A214="","",SUMIFS(Movements!$H$2:$H$5001,Movements!$B$2:$B$5001,$A214))</f>
        <v/>
      </c>
      <c r="M214" s="12" t="str">
        <f>IF($A214="","",MAX(0,SUMIFS('Purchase orders'!$F$2:$F$1001,'Purchase orders'!$D$2:$D$1001,$A214)-SUMIFS('Purchase orders'!$I$2:$I$1001,'Purchase orders'!$D$2:$D$1001,$A214)))</f>
        <v/>
      </c>
      <c r="N214" s="13" t="str">
        <f>IF($A214="","",L214*G214)</f>
        <v/>
      </c>
      <c r="O214" s="12" t="str">
        <f>IF(OR($A214="",I214=""),"",IF(L214+M214&lt;=I214,"Reorder","OK"))</f>
        <v/>
      </c>
      <c r="P214" s="12" t="str">
        <f>IF(O214="Reorder",COUNTIF($O$2:O214,"Reorder"),"")</f>
        <v/>
      </c>
    </row>
    <row r="215">
      <c r="A215" s="14" t="n"/>
      <c r="B215" s="14" t="n"/>
      <c r="C215" s="14" t="n"/>
      <c r="D215" s="14" t="n"/>
      <c r="E215" s="15" t="n"/>
      <c r="F215" s="14" t="n"/>
      <c r="G215" s="16" t="n"/>
      <c r="H215" s="16" t="n"/>
      <c r="I215" s="14" t="n"/>
      <c r="J215" s="14" t="n"/>
      <c r="K215" s="14" t="n"/>
      <c r="L215" s="12" t="str">
        <f>IF($A215="","",SUMIFS(Movements!$H$2:$H$5001,Movements!$B$2:$B$5001,$A215))</f>
        <v/>
      </c>
      <c r="M215" s="12" t="str">
        <f>IF($A215="","",MAX(0,SUMIFS('Purchase orders'!$F$2:$F$1001,'Purchase orders'!$D$2:$D$1001,$A215)-SUMIFS('Purchase orders'!$I$2:$I$1001,'Purchase orders'!$D$2:$D$1001,$A215)))</f>
        <v/>
      </c>
      <c r="N215" s="13" t="str">
        <f>IF($A215="","",L215*G215)</f>
        <v/>
      </c>
      <c r="O215" s="12" t="str">
        <f>IF(OR($A215="",I215=""),"",IF(L215+M215&lt;=I215,"Reorder","OK"))</f>
        <v/>
      </c>
      <c r="P215" s="12" t="str">
        <f>IF(O215="Reorder",COUNTIF($O$2:O215,"Reorder"),"")</f>
        <v/>
      </c>
    </row>
    <row r="216">
      <c r="A216" s="14" t="n"/>
      <c r="B216" s="14" t="n"/>
      <c r="C216" s="14" t="n"/>
      <c r="D216" s="14" t="n"/>
      <c r="E216" s="15" t="n"/>
      <c r="F216" s="14" t="n"/>
      <c r="G216" s="16" t="n"/>
      <c r="H216" s="16" t="n"/>
      <c r="I216" s="14" t="n"/>
      <c r="J216" s="14" t="n"/>
      <c r="K216" s="14" t="n"/>
      <c r="L216" s="12" t="str">
        <f>IF($A216="","",SUMIFS(Movements!$H$2:$H$5001,Movements!$B$2:$B$5001,$A216))</f>
        <v/>
      </c>
      <c r="M216" s="12" t="str">
        <f>IF($A216="","",MAX(0,SUMIFS('Purchase orders'!$F$2:$F$1001,'Purchase orders'!$D$2:$D$1001,$A216)-SUMIFS('Purchase orders'!$I$2:$I$1001,'Purchase orders'!$D$2:$D$1001,$A216)))</f>
        <v/>
      </c>
      <c r="N216" s="13" t="str">
        <f>IF($A216="","",L216*G216)</f>
        <v/>
      </c>
      <c r="O216" s="12" t="str">
        <f>IF(OR($A216="",I216=""),"",IF(L216+M216&lt;=I216,"Reorder","OK"))</f>
        <v/>
      </c>
      <c r="P216" s="12" t="str">
        <f>IF(O216="Reorder",COUNTIF($O$2:O216,"Reorder"),"")</f>
        <v/>
      </c>
    </row>
    <row r="217">
      <c r="A217" s="14" t="n"/>
      <c r="B217" s="14" t="n"/>
      <c r="C217" s="14" t="n"/>
      <c r="D217" s="14" t="n"/>
      <c r="E217" s="15" t="n"/>
      <c r="F217" s="14" t="n"/>
      <c r="G217" s="16" t="n"/>
      <c r="H217" s="16" t="n"/>
      <c r="I217" s="14" t="n"/>
      <c r="J217" s="14" t="n"/>
      <c r="K217" s="14" t="n"/>
      <c r="L217" s="12" t="str">
        <f>IF($A217="","",SUMIFS(Movements!$H$2:$H$5001,Movements!$B$2:$B$5001,$A217))</f>
        <v/>
      </c>
      <c r="M217" s="12" t="str">
        <f>IF($A217="","",MAX(0,SUMIFS('Purchase orders'!$F$2:$F$1001,'Purchase orders'!$D$2:$D$1001,$A217)-SUMIFS('Purchase orders'!$I$2:$I$1001,'Purchase orders'!$D$2:$D$1001,$A217)))</f>
        <v/>
      </c>
      <c r="N217" s="13" t="str">
        <f>IF($A217="","",L217*G217)</f>
        <v/>
      </c>
      <c r="O217" s="12" t="str">
        <f>IF(OR($A217="",I217=""),"",IF(L217+M217&lt;=I217,"Reorder","OK"))</f>
        <v/>
      </c>
      <c r="P217" s="12" t="str">
        <f>IF(O217="Reorder",COUNTIF($O$2:O217,"Reorder"),"")</f>
        <v/>
      </c>
    </row>
    <row r="218">
      <c r="A218" s="14" t="n"/>
      <c r="B218" s="14" t="n"/>
      <c r="C218" s="14" t="n"/>
      <c r="D218" s="14" t="n"/>
      <c r="E218" s="15" t="n"/>
      <c r="F218" s="14" t="n"/>
      <c r="G218" s="16" t="n"/>
      <c r="H218" s="16" t="n"/>
      <c r="I218" s="14" t="n"/>
      <c r="J218" s="14" t="n"/>
      <c r="K218" s="14" t="n"/>
      <c r="L218" s="12" t="str">
        <f>IF($A218="","",SUMIFS(Movements!$H$2:$H$5001,Movements!$B$2:$B$5001,$A218))</f>
        <v/>
      </c>
      <c r="M218" s="12" t="str">
        <f>IF($A218="","",MAX(0,SUMIFS('Purchase orders'!$F$2:$F$1001,'Purchase orders'!$D$2:$D$1001,$A218)-SUMIFS('Purchase orders'!$I$2:$I$1001,'Purchase orders'!$D$2:$D$1001,$A218)))</f>
        <v/>
      </c>
      <c r="N218" s="13" t="str">
        <f>IF($A218="","",L218*G218)</f>
        <v/>
      </c>
      <c r="O218" s="12" t="str">
        <f>IF(OR($A218="",I218=""),"",IF(L218+M218&lt;=I218,"Reorder","OK"))</f>
        <v/>
      </c>
      <c r="P218" s="12" t="str">
        <f>IF(O218="Reorder",COUNTIF($O$2:O218,"Reorder"),"")</f>
        <v/>
      </c>
    </row>
    <row r="219">
      <c r="A219" s="14" t="n"/>
      <c r="B219" s="14" t="n"/>
      <c r="C219" s="14" t="n"/>
      <c r="D219" s="14" t="n"/>
      <c r="E219" s="15" t="n"/>
      <c r="F219" s="14" t="n"/>
      <c r="G219" s="16" t="n"/>
      <c r="H219" s="16" t="n"/>
      <c r="I219" s="14" t="n"/>
      <c r="J219" s="14" t="n"/>
      <c r="K219" s="14" t="n"/>
      <c r="L219" s="12" t="str">
        <f>IF($A219="","",SUMIFS(Movements!$H$2:$H$5001,Movements!$B$2:$B$5001,$A219))</f>
        <v/>
      </c>
      <c r="M219" s="12" t="str">
        <f>IF($A219="","",MAX(0,SUMIFS('Purchase orders'!$F$2:$F$1001,'Purchase orders'!$D$2:$D$1001,$A219)-SUMIFS('Purchase orders'!$I$2:$I$1001,'Purchase orders'!$D$2:$D$1001,$A219)))</f>
        <v/>
      </c>
      <c r="N219" s="13" t="str">
        <f>IF($A219="","",L219*G219)</f>
        <v/>
      </c>
      <c r="O219" s="12" t="str">
        <f>IF(OR($A219="",I219=""),"",IF(L219+M219&lt;=I219,"Reorder","OK"))</f>
        <v/>
      </c>
      <c r="P219" s="12" t="str">
        <f>IF(O219="Reorder",COUNTIF($O$2:O219,"Reorder"),"")</f>
        <v/>
      </c>
    </row>
    <row r="220">
      <c r="A220" s="14" t="n"/>
      <c r="B220" s="14" t="n"/>
      <c r="C220" s="14" t="n"/>
      <c r="D220" s="14" t="n"/>
      <c r="E220" s="15" t="n"/>
      <c r="F220" s="14" t="n"/>
      <c r="G220" s="16" t="n"/>
      <c r="H220" s="16" t="n"/>
      <c r="I220" s="14" t="n"/>
      <c r="J220" s="14" t="n"/>
      <c r="K220" s="14" t="n"/>
      <c r="L220" s="12" t="str">
        <f>IF($A220="","",SUMIFS(Movements!$H$2:$H$5001,Movements!$B$2:$B$5001,$A220))</f>
        <v/>
      </c>
      <c r="M220" s="12" t="str">
        <f>IF($A220="","",MAX(0,SUMIFS('Purchase orders'!$F$2:$F$1001,'Purchase orders'!$D$2:$D$1001,$A220)-SUMIFS('Purchase orders'!$I$2:$I$1001,'Purchase orders'!$D$2:$D$1001,$A220)))</f>
        <v/>
      </c>
      <c r="N220" s="13" t="str">
        <f>IF($A220="","",L220*G220)</f>
        <v/>
      </c>
      <c r="O220" s="12" t="str">
        <f>IF(OR($A220="",I220=""),"",IF(L220+M220&lt;=I220,"Reorder","OK"))</f>
        <v/>
      </c>
      <c r="P220" s="12" t="str">
        <f>IF(O220="Reorder",COUNTIF($O$2:O220,"Reorder"),"")</f>
        <v/>
      </c>
    </row>
    <row r="221">
      <c r="A221" s="14" t="n"/>
      <c r="B221" s="14" t="n"/>
      <c r="C221" s="14" t="n"/>
      <c r="D221" s="14" t="n"/>
      <c r="E221" s="15" t="n"/>
      <c r="F221" s="14" t="n"/>
      <c r="G221" s="16" t="n"/>
      <c r="H221" s="16" t="n"/>
      <c r="I221" s="14" t="n"/>
      <c r="J221" s="14" t="n"/>
      <c r="K221" s="14" t="n"/>
      <c r="L221" s="12" t="str">
        <f>IF($A221="","",SUMIFS(Movements!$H$2:$H$5001,Movements!$B$2:$B$5001,$A221))</f>
        <v/>
      </c>
      <c r="M221" s="12" t="str">
        <f>IF($A221="","",MAX(0,SUMIFS('Purchase orders'!$F$2:$F$1001,'Purchase orders'!$D$2:$D$1001,$A221)-SUMIFS('Purchase orders'!$I$2:$I$1001,'Purchase orders'!$D$2:$D$1001,$A221)))</f>
        <v/>
      </c>
      <c r="N221" s="13" t="str">
        <f>IF($A221="","",L221*G221)</f>
        <v/>
      </c>
      <c r="O221" s="12" t="str">
        <f>IF(OR($A221="",I221=""),"",IF(L221+M221&lt;=I221,"Reorder","OK"))</f>
        <v/>
      </c>
      <c r="P221" s="12" t="str">
        <f>IF(O221="Reorder",COUNTIF($O$2:O221,"Reorder"),"")</f>
        <v/>
      </c>
    </row>
    <row r="222">
      <c r="A222" s="14" t="n"/>
      <c r="B222" s="14" t="n"/>
      <c r="C222" s="14" t="n"/>
      <c r="D222" s="14" t="n"/>
      <c r="E222" s="15" t="n"/>
      <c r="F222" s="14" t="n"/>
      <c r="G222" s="16" t="n"/>
      <c r="H222" s="16" t="n"/>
      <c r="I222" s="14" t="n"/>
      <c r="J222" s="14" t="n"/>
      <c r="K222" s="14" t="n"/>
      <c r="L222" s="12" t="str">
        <f>IF($A222="","",SUMIFS(Movements!$H$2:$H$5001,Movements!$B$2:$B$5001,$A222))</f>
        <v/>
      </c>
      <c r="M222" s="12" t="str">
        <f>IF($A222="","",MAX(0,SUMIFS('Purchase orders'!$F$2:$F$1001,'Purchase orders'!$D$2:$D$1001,$A222)-SUMIFS('Purchase orders'!$I$2:$I$1001,'Purchase orders'!$D$2:$D$1001,$A222)))</f>
        <v/>
      </c>
      <c r="N222" s="13" t="str">
        <f>IF($A222="","",L222*G222)</f>
        <v/>
      </c>
      <c r="O222" s="12" t="str">
        <f>IF(OR($A222="",I222=""),"",IF(L222+M222&lt;=I222,"Reorder","OK"))</f>
        <v/>
      </c>
      <c r="P222" s="12" t="str">
        <f>IF(O222="Reorder",COUNTIF($O$2:O222,"Reorder"),"")</f>
        <v/>
      </c>
    </row>
    <row r="223">
      <c r="A223" s="14" t="n"/>
      <c r="B223" s="14" t="n"/>
      <c r="C223" s="14" t="n"/>
      <c r="D223" s="14" t="n"/>
      <c r="E223" s="15" t="n"/>
      <c r="F223" s="14" t="n"/>
      <c r="G223" s="16" t="n"/>
      <c r="H223" s="16" t="n"/>
      <c r="I223" s="14" t="n"/>
      <c r="J223" s="14" t="n"/>
      <c r="K223" s="14" t="n"/>
      <c r="L223" s="12" t="str">
        <f>IF($A223="","",SUMIFS(Movements!$H$2:$H$5001,Movements!$B$2:$B$5001,$A223))</f>
        <v/>
      </c>
      <c r="M223" s="12" t="str">
        <f>IF($A223="","",MAX(0,SUMIFS('Purchase orders'!$F$2:$F$1001,'Purchase orders'!$D$2:$D$1001,$A223)-SUMIFS('Purchase orders'!$I$2:$I$1001,'Purchase orders'!$D$2:$D$1001,$A223)))</f>
        <v/>
      </c>
      <c r="N223" s="13" t="str">
        <f>IF($A223="","",L223*G223)</f>
        <v/>
      </c>
      <c r="O223" s="12" t="str">
        <f>IF(OR($A223="",I223=""),"",IF(L223+M223&lt;=I223,"Reorder","OK"))</f>
        <v/>
      </c>
      <c r="P223" s="12" t="str">
        <f>IF(O223="Reorder",COUNTIF($O$2:O223,"Reorder"),"")</f>
        <v/>
      </c>
    </row>
    <row r="224">
      <c r="A224" s="14" t="n"/>
      <c r="B224" s="14" t="n"/>
      <c r="C224" s="14" t="n"/>
      <c r="D224" s="14" t="n"/>
      <c r="E224" s="15" t="n"/>
      <c r="F224" s="14" t="n"/>
      <c r="G224" s="16" t="n"/>
      <c r="H224" s="16" t="n"/>
      <c r="I224" s="14" t="n"/>
      <c r="J224" s="14" t="n"/>
      <c r="K224" s="14" t="n"/>
      <c r="L224" s="12" t="str">
        <f>IF($A224="","",SUMIFS(Movements!$H$2:$H$5001,Movements!$B$2:$B$5001,$A224))</f>
        <v/>
      </c>
      <c r="M224" s="12" t="str">
        <f>IF($A224="","",MAX(0,SUMIFS('Purchase orders'!$F$2:$F$1001,'Purchase orders'!$D$2:$D$1001,$A224)-SUMIFS('Purchase orders'!$I$2:$I$1001,'Purchase orders'!$D$2:$D$1001,$A224)))</f>
        <v/>
      </c>
      <c r="N224" s="13" t="str">
        <f>IF($A224="","",L224*G224)</f>
        <v/>
      </c>
      <c r="O224" s="12" t="str">
        <f>IF(OR($A224="",I224=""),"",IF(L224+M224&lt;=I224,"Reorder","OK"))</f>
        <v/>
      </c>
      <c r="P224" s="12" t="str">
        <f>IF(O224="Reorder",COUNTIF($O$2:O224,"Reorder"),"")</f>
        <v/>
      </c>
    </row>
    <row r="225">
      <c r="A225" s="14" t="n"/>
      <c r="B225" s="14" t="n"/>
      <c r="C225" s="14" t="n"/>
      <c r="D225" s="14" t="n"/>
      <c r="E225" s="15" t="n"/>
      <c r="F225" s="14" t="n"/>
      <c r="G225" s="16" t="n"/>
      <c r="H225" s="16" t="n"/>
      <c r="I225" s="14" t="n"/>
      <c r="J225" s="14" t="n"/>
      <c r="K225" s="14" t="n"/>
      <c r="L225" s="12" t="str">
        <f>IF($A225="","",SUMIFS(Movements!$H$2:$H$5001,Movements!$B$2:$B$5001,$A225))</f>
        <v/>
      </c>
      <c r="M225" s="12" t="str">
        <f>IF($A225="","",MAX(0,SUMIFS('Purchase orders'!$F$2:$F$1001,'Purchase orders'!$D$2:$D$1001,$A225)-SUMIFS('Purchase orders'!$I$2:$I$1001,'Purchase orders'!$D$2:$D$1001,$A225)))</f>
        <v/>
      </c>
      <c r="N225" s="13" t="str">
        <f>IF($A225="","",L225*G225)</f>
        <v/>
      </c>
      <c r="O225" s="12" t="str">
        <f>IF(OR($A225="",I225=""),"",IF(L225+M225&lt;=I225,"Reorder","OK"))</f>
        <v/>
      </c>
      <c r="P225" s="12" t="str">
        <f>IF(O225="Reorder",COUNTIF($O$2:O225,"Reorder"),"")</f>
        <v/>
      </c>
    </row>
    <row r="226">
      <c r="A226" s="14" t="n"/>
      <c r="B226" s="14" t="n"/>
      <c r="C226" s="14" t="n"/>
      <c r="D226" s="14" t="n"/>
      <c r="E226" s="15" t="n"/>
      <c r="F226" s="14" t="n"/>
      <c r="G226" s="16" t="n"/>
      <c r="H226" s="16" t="n"/>
      <c r="I226" s="14" t="n"/>
      <c r="J226" s="14" t="n"/>
      <c r="K226" s="14" t="n"/>
      <c r="L226" s="12" t="str">
        <f>IF($A226="","",SUMIFS(Movements!$H$2:$H$5001,Movements!$B$2:$B$5001,$A226))</f>
        <v/>
      </c>
      <c r="M226" s="12" t="str">
        <f>IF($A226="","",MAX(0,SUMIFS('Purchase orders'!$F$2:$F$1001,'Purchase orders'!$D$2:$D$1001,$A226)-SUMIFS('Purchase orders'!$I$2:$I$1001,'Purchase orders'!$D$2:$D$1001,$A226)))</f>
        <v/>
      </c>
      <c r="N226" s="13" t="str">
        <f>IF($A226="","",L226*G226)</f>
        <v/>
      </c>
      <c r="O226" s="12" t="str">
        <f>IF(OR($A226="",I226=""),"",IF(L226+M226&lt;=I226,"Reorder","OK"))</f>
        <v/>
      </c>
      <c r="P226" s="12" t="str">
        <f>IF(O226="Reorder",COUNTIF($O$2:O226,"Reorder"),"")</f>
        <v/>
      </c>
    </row>
    <row r="227">
      <c r="A227" s="14" t="n"/>
      <c r="B227" s="14" t="n"/>
      <c r="C227" s="14" t="n"/>
      <c r="D227" s="14" t="n"/>
      <c r="E227" s="15" t="n"/>
      <c r="F227" s="14" t="n"/>
      <c r="G227" s="16" t="n"/>
      <c r="H227" s="16" t="n"/>
      <c r="I227" s="14" t="n"/>
      <c r="J227" s="14" t="n"/>
      <c r="K227" s="14" t="n"/>
      <c r="L227" s="12" t="str">
        <f>IF($A227="","",SUMIFS(Movements!$H$2:$H$5001,Movements!$B$2:$B$5001,$A227))</f>
        <v/>
      </c>
      <c r="M227" s="12" t="str">
        <f>IF($A227="","",MAX(0,SUMIFS('Purchase orders'!$F$2:$F$1001,'Purchase orders'!$D$2:$D$1001,$A227)-SUMIFS('Purchase orders'!$I$2:$I$1001,'Purchase orders'!$D$2:$D$1001,$A227)))</f>
        <v/>
      </c>
      <c r="N227" s="13" t="str">
        <f>IF($A227="","",L227*G227)</f>
        <v/>
      </c>
      <c r="O227" s="12" t="str">
        <f>IF(OR($A227="",I227=""),"",IF(L227+M227&lt;=I227,"Reorder","OK"))</f>
        <v/>
      </c>
      <c r="P227" s="12" t="str">
        <f>IF(O227="Reorder",COUNTIF($O$2:O227,"Reorder"),"")</f>
        <v/>
      </c>
    </row>
    <row r="228">
      <c r="A228" s="14" t="n"/>
      <c r="B228" s="14" t="n"/>
      <c r="C228" s="14" t="n"/>
      <c r="D228" s="14" t="n"/>
      <c r="E228" s="15" t="n"/>
      <c r="F228" s="14" t="n"/>
      <c r="G228" s="16" t="n"/>
      <c r="H228" s="16" t="n"/>
      <c r="I228" s="14" t="n"/>
      <c r="J228" s="14" t="n"/>
      <c r="K228" s="14" t="n"/>
      <c r="L228" s="12" t="str">
        <f>IF($A228="","",SUMIFS(Movements!$H$2:$H$5001,Movements!$B$2:$B$5001,$A228))</f>
        <v/>
      </c>
      <c r="M228" s="12" t="str">
        <f>IF($A228="","",MAX(0,SUMIFS('Purchase orders'!$F$2:$F$1001,'Purchase orders'!$D$2:$D$1001,$A228)-SUMIFS('Purchase orders'!$I$2:$I$1001,'Purchase orders'!$D$2:$D$1001,$A228)))</f>
        <v/>
      </c>
      <c r="N228" s="13" t="str">
        <f>IF($A228="","",L228*G228)</f>
        <v/>
      </c>
      <c r="O228" s="12" t="str">
        <f>IF(OR($A228="",I228=""),"",IF(L228+M228&lt;=I228,"Reorder","OK"))</f>
        <v/>
      </c>
      <c r="P228" s="12" t="str">
        <f>IF(O228="Reorder",COUNTIF($O$2:O228,"Reorder"),"")</f>
        <v/>
      </c>
    </row>
    <row r="229">
      <c r="A229" s="14" t="n"/>
      <c r="B229" s="14" t="n"/>
      <c r="C229" s="14" t="n"/>
      <c r="D229" s="14" t="n"/>
      <c r="E229" s="15" t="n"/>
      <c r="F229" s="14" t="n"/>
      <c r="G229" s="16" t="n"/>
      <c r="H229" s="16" t="n"/>
      <c r="I229" s="14" t="n"/>
      <c r="J229" s="14" t="n"/>
      <c r="K229" s="14" t="n"/>
      <c r="L229" s="12" t="str">
        <f>IF($A229="","",SUMIFS(Movements!$H$2:$H$5001,Movements!$B$2:$B$5001,$A229))</f>
        <v/>
      </c>
      <c r="M229" s="12" t="str">
        <f>IF($A229="","",MAX(0,SUMIFS('Purchase orders'!$F$2:$F$1001,'Purchase orders'!$D$2:$D$1001,$A229)-SUMIFS('Purchase orders'!$I$2:$I$1001,'Purchase orders'!$D$2:$D$1001,$A229)))</f>
        <v/>
      </c>
      <c r="N229" s="13" t="str">
        <f>IF($A229="","",L229*G229)</f>
        <v/>
      </c>
      <c r="O229" s="12" t="str">
        <f>IF(OR($A229="",I229=""),"",IF(L229+M229&lt;=I229,"Reorder","OK"))</f>
        <v/>
      </c>
      <c r="P229" s="12" t="str">
        <f>IF(O229="Reorder",COUNTIF($O$2:O229,"Reorder"),"")</f>
        <v/>
      </c>
    </row>
    <row r="230">
      <c r="A230" s="14" t="n"/>
      <c r="B230" s="14" t="n"/>
      <c r="C230" s="14" t="n"/>
      <c r="D230" s="14" t="n"/>
      <c r="E230" s="15" t="n"/>
      <c r="F230" s="14" t="n"/>
      <c r="G230" s="16" t="n"/>
      <c r="H230" s="16" t="n"/>
      <c r="I230" s="14" t="n"/>
      <c r="J230" s="14" t="n"/>
      <c r="K230" s="14" t="n"/>
      <c r="L230" s="12" t="str">
        <f>IF($A230="","",SUMIFS(Movements!$H$2:$H$5001,Movements!$B$2:$B$5001,$A230))</f>
        <v/>
      </c>
      <c r="M230" s="12" t="str">
        <f>IF($A230="","",MAX(0,SUMIFS('Purchase orders'!$F$2:$F$1001,'Purchase orders'!$D$2:$D$1001,$A230)-SUMIFS('Purchase orders'!$I$2:$I$1001,'Purchase orders'!$D$2:$D$1001,$A230)))</f>
        <v/>
      </c>
      <c r="N230" s="13" t="str">
        <f>IF($A230="","",L230*G230)</f>
        <v/>
      </c>
      <c r="O230" s="12" t="str">
        <f>IF(OR($A230="",I230=""),"",IF(L230+M230&lt;=I230,"Reorder","OK"))</f>
        <v/>
      </c>
      <c r="P230" s="12" t="str">
        <f>IF(O230="Reorder",COUNTIF($O$2:O230,"Reorder"),"")</f>
        <v/>
      </c>
    </row>
    <row r="231">
      <c r="A231" s="14" t="n"/>
      <c r="B231" s="14" t="n"/>
      <c r="C231" s="14" t="n"/>
      <c r="D231" s="14" t="n"/>
      <c r="E231" s="15" t="n"/>
      <c r="F231" s="14" t="n"/>
      <c r="G231" s="16" t="n"/>
      <c r="H231" s="16" t="n"/>
      <c r="I231" s="14" t="n"/>
      <c r="J231" s="14" t="n"/>
      <c r="K231" s="14" t="n"/>
      <c r="L231" s="12" t="str">
        <f>IF($A231="","",SUMIFS(Movements!$H$2:$H$5001,Movements!$B$2:$B$5001,$A231))</f>
        <v/>
      </c>
      <c r="M231" s="12" t="str">
        <f>IF($A231="","",MAX(0,SUMIFS('Purchase orders'!$F$2:$F$1001,'Purchase orders'!$D$2:$D$1001,$A231)-SUMIFS('Purchase orders'!$I$2:$I$1001,'Purchase orders'!$D$2:$D$1001,$A231)))</f>
        <v/>
      </c>
      <c r="N231" s="13" t="str">
        <f>IF($A231="","",L231*G231)</f>
        <v/>
      </c>
      <c r="O231" s="12" t="str">
        <f>IF(OR($A231="",I231=""),"",IF(L231+M231&lt;=I231,"Reorder","OK"))</f>
        <v/>
      </c>
      <c r="P231" s="12" t="str">
        <f>IF(O231="Reorder",COUNTIF($O$2:O231,"Reorder"),"")</f>
        <v/>
      </c>
    </row>
    <row r="232">
      <c r="A232" s="14" t="n"/>
      <c r="B232" s="14" t="n"/>
      <c r="C232" s="14" t="n"/>
      <c r="D232" s="14" t="n"/>
      <c r="E232" s="15" t="n"/>
      <c r="F232" s="14" t="n"/>
      <c r="G232" s="16" t="n"/>
      <c r="H232" s="16" t="n"/>
      <c r="I232" s="14" t="n"/>
      <c r="J232" s="14" t="n"/>
      <c r="K232" s="14" t="n"/>
      <c r="L232" s="12" t="str">
        <f>IF($A232="","",SUMIFS(Movements!$H$2:$H$5001,Movements!$B$2:$B$5001,$A232))</f>
        <v/>
      </c>
      <c r="M232" s="12" t="str">
        <f>IF($A232="","",MAX(0,SUMIFS('Purchase orders'!$F$2:$F$1001,'Purchase orders'!$D$2:$D$1001,$A232)-SUMIFS('Purchase orders'!$I$2:$I$1001,'Purchase orders'!$D$2:$D$1001,$A232)))</f>
        <v/>
      </c>
      <c r="N232" s="13" t="str">
        <f>IF($A232="","",L232*G232)</f>
        <v/>
      </c>
      <c r="O232" s="12" t="str">
        <f>IF(OR($A232="",I232=""),"",IF(L232+M232&lt;=I232,"Reorder","OK"))</f>
        <v/>
      </c>
      <c r="P232" s="12" t="str">
        <f>IF(O232="Reorder",COUNTIF($O$2:O232,"Reorder"),"")</f>
        <v/>
      </c>
    </row>
    <row r="233">
      <c r="A233" s="14" t="n"/>
      <c r="B233" s="14" t="n"/>
      <c r="C233" s="14" t="n"/>
      <c r="D233" s="14" t="n"/>
      <c r="E233" s="15" t="n"/>
      <c r="F233" s="14" t="n"/>
      <c r="G233" s="16" t="n"/>
      <c r="H233" s="16" t="n"/>
      <c r="I233" s="14" t="n"/>
      <c r="J233" s="14" t="n"/>
      <c r="K233" s="14" t="n"/>
      <c r="L233" s="12" t="str">
        <f>IF($A233="","",SUMIFS(Movements!$H$2:$H$5001,Movements!$B$2:$B$5001,$A233))</f>
        <v/>
      </c>
      <c r="M233" s="12" t="str">
        <f>IF($A233="","",MAX(0,SUMIFS('Purchase orders'!$F$2:$F$1001,'Purchase orders'!$D$2:$D$1001,$A233)-SUMIFS('Purchase orders'!$I$2:$I$1001,'Purchase orders'!$D$2:$D$1001,$A233)))</f>
        <v/>
      </c>
      <c r="N233" s="13" t="str">
        <f>IF($A233="","",L233*G233)</f>
        <v/>
      </c>
      <c r="O233" s="12" t="str">
        <f>IF(OR($A233="",I233=""),"",IF(L233+M233&lt;=I233,"Reorder","OK"))</f>
        <v/>
      </c>
      <c r="P233" s="12" t="str">
        <f>IF(O233="Reorder",COUNTIF($O$2:O233,"Reorder"),"")</f>
        <v/>
      </c>
    </row>
    <row r="234">
      <c r="A234" s="14" t="n"/>
      <c r="B234" s="14" t="n"/>
      <c r="C234" s="14" t="n"/>
      <c r="D234" s="14" t="n"/>
      <c r="E234" s="15" t="n"/>
      <c r="F234" s="14" t="n"/>
      <c r="G234" s="16" t="n"/>
      <c r="H234" s="16" t="n"/>
      <c r="I234" s="14" t="n"/>
      <c r="J234" s="14" t="n"/>
      <c r="K234" s="14" t="n"/>
      <c r="L234" s="12" t="str">
        <f>IF($A234="","",SUMIFS(Movements!$H$2:$H$5001,Movements!$B$2:$B$5001,$A234))</f>
        <v/>
      </c>
      <c r="M234" s="12" t="str">
        <f>IF($A234="","",MAX(0,SUMIFS('Purchase orders'!$F$2:$F$1001,'Purchase orders'!$D$2:$D$1001,$A234)-SUMIFS('Purchase orders'!$I$2:$I$1001,'Purchase orders'!$D$2:$D$1001,$A234)))</f>
        <v/>
      </c>
      <c r="N234" s="13" t="str">
        <f>IF($A234="","",L234*G234)</f>
        <v/>
      </c>
      <c r="O234" s="12" t="str">
        <f>IF(OR($A234="",I234=""),"",IF(L234+M234&lt;=I234,"Reorder","OK"))</f>
        <v/>
      </c>
      <c r="P234" s="12" t="str">
        <f>IF(O234="Reorder",COUNTIF($O$2:O234,"Reorder"),"")</f>
        <v/>
      </c>
    </row>
    <row r="235">
      <c r="A235" s="14" t="n"/>
      <c r="B235" s="14" t="n"/>
      <c r="C235" s="14" t="n"/>
      <c r="D235" s="14" t="n"/>
      <c r="E235" s="15" t="n"/>
      <c r="F235" s="14" t="n"/>
      <c r="G235" s="16" t="n"/>
      <c r="H235" s="16" t="n"/>
      <c r="I235" s="14" t="n"/>
      <c r="J235" s="14" t="n"/>
      <c r="K235" s="14" t="n"/>
      <c r="L235" s="12" t="str">
        <f>IF($A235="","",SUMIFS(Movements!$H$2:$H$5001,Movements!$B$2:$B$5001,$A235))</f>
        <v/>
      </c>
      <c r="M235" s="12" t="str">
        <f>IF($A235="","",MAX(0,SUMIFS('Purchase orders'!$F$2:$F$1001,'Purchase orders'!$D$2:$D$1001,$A235)-SUMIFS('Purchase orders'!$I$2:$I$1001,'Purchase orders'!$D$2:$D$1001,$A235)))</f>
        <v/>
      </c>
      <c r="N235" s="13" t="str">
        <f>IF($A235="","",L235*G235)</f>
        <v/>
      </c>
      <c r="O235" s="12" t="str">
        <f>IF(OR($A235="",I235=""),"",IF(L235+M235&lt;=I235,"Reorder","OK"))</f>
        <v/>
      </c>
      <c r="P235" s="12" t="str">
        <f>IF(O235="Reorder",COUNTIF($O$2:O235,"Reorder"),"")</f>
        <v/>
      </c>
    </row>
    <row r="236">
      <c r="A236" s="14" t="n"/>
      <c r="B236" s="14" t="n"/>
      <c r="C236" s="14" t="n"/>
      <c r="D236" s="14" t="n"/>
      <c r="E236" s="15" t="n"/>
      <c r="F236" s="14" t="n"/>
      <c r="G236" s="16" t="n"/>
      <c r="H236" s="16" t="n"/>
      <c r="I236" s="14" t="n"/>
      <c r="J236" s="14" t="n"/>
      <c r="K236" s="14" t="n"/>
      <c r="L236" s="12" t="str">
        <f>IF($A236="","",SUMIFS(Movements!$H$2:$H$5001,Movements!$B$2:$B$5001,$A236))</f>
        <v/>
      </c>
      <c r="M236" s="12" t="str">
        <f>IF($A236="","",MAX(0,SUMIFS('Purchase orders'!$F$2:$F$1001,'Purchase orders'!$D$2:$D$1001,$A236)-SUMIFS('Purchase orders'!$I$2:$I$1001,'Purchase orders'!$D$2:$D$1001,$A236)))</f>
        <v/>
      </c>
      <c r="N236" s="13" t="str">
        <f>IF($A236="","",L236*G236)</f>
        <v/>
      </c>
      <c r="O236" s="12" t="str">
        <f>IF(OR($A236="",I236=""),"",IF(L236+M236&lt;=I236,"Reorder","OK"))</f>
        <v/>
      </c>
      <c r="P236" s="12" t="str">
        <f>IF(O236="Reorder",COUNTIF($O$2:O236,"Reorder"),"")</f>
        <v/>
      </c>
    </row>
    <row r="237">
      <c r="A237" s="14" t="n"/>
      <c r="B237" s="14" t="n"/>
      <c r="C237" s="14" t="n"/>
      <c r="D237" s="14" t="n"/>
      <c r="E237" s="15" t="n"/>
      <c r="F237" s="14" t="n"/>
      <c r="G237" s="16" t="n"/>
      <c r="H237" s="16" t="n"/>
      <c r="I237" s="14" t="n"/>
      <c r="J237" s="14" t="n"/>
      <c r="K237" s="14" t="n"/>
      <c r="L237" s="12" t="str">
        <f>IF($A237="","",SUMIFS(Movements!$H$2:$H$5001,Movements!$B$2:$B$5001,$A237))</f>
        <v/>
      </c>
      <c r="M237" s="12" t="str">
        <f>IF($A237="","",MAX(0,SUMIFS('Purchase orders'!$F$2:$F$1001,'Purchase orders'!$D$2:$D$1001,$A237)-SUMIFS('Purchase orders'!$I$2:$I$1001,'Purchase orders'!$D$2:$D$1001,$A237)))</f>
        <v/>
      </c>
      <c r="N237" s="13" t="str">
        <f>IF($A237="","",L237*G237)</f>
        <v/>
      </c>
      <c r="O237" s="12" t="str">
        <f>IF(OR($A237="",I237=""),"",IF(L237+M237&lt;=I237,"Reorder","OK"))</f>
        <v/>
      </c>
      <c r="P237" s="12" t="str">
        <f>IF(O237="Reorder",COUNTIF($O$2:O237,"Reorder"),"")</f>
        <v/>
      </c>
    </row>
    <row r="238">
      <c r="A238" s="14" t="n"/>
      <c r="B238" s="14" t="n"/>
      <c r="C238" s="14" t="n"/>
      <c r="D238" s="14" t="n"/>
      <c r="E238" s="15" t="n"/>
      <c r="F238" s="14" t="n"/>
      <c r="G238" s="16" t="n"/>
      <c r="H238" s="16" t="n"/>
      <c r="I238" s="14" t="n"/>
      <c r="J238" s="14" t="n"/>
      <c r="K238" s="14" t="n"/>
      <c r="L238" s="12" t="str">
        <f>IF($A238="","",SUMIFS(Movements!$H$2:$H$5001,Movements!$B$2:$B$5001,$A238))</f>
        <v/>
      </c>
      <c r="M238" s="12" t="str">
        <f>IF($A238="","",MAX(0,SUMIFS('Purchase orders'!$F$2:$F$1001,'Purchase orders'!$D$2:$D$1001,$A238)-SUMIFS('Purchase orders'!$I$2:$I$1001,'Purchase orders'!$D$2:$D$1001,$A238)))</f>
        <v/>
      </c>
      <c r="N238" s="13" t="str">
        <f>IF($A238="","",L238*G238)</f>
        <v/>
      </c>
      <c r="O238" s="12" t="str">
        <f>IF(OR($A238="",I238=""),"",IF(L238+M238&lt;=I238,"Reorder","OK"))</f>
        <v/>
      </c>
      <c r="P238" s="12" t="str">
        <f>IF(O238="Reorder",COUNTIF($O$2:O238,"Reorder"),"")</f>
        <v/>
      </c>
    </row>
    <row r="239">
      <c r="A239" s="14" t="n"/>
      <c r="B239" s="14" t="n"/>
      <c r="C239" s="14" t="n"/>
      <c r="D239" s="14" t="n"/>
      <c r="E239" s="15" t="n"/>
      <c r="F239" s="14" t="n"/>
      <c r="G239" s="16" t="n"/>
      <c r="H239" s="16" t="n"/>
      <c r="I239" s="14" t="n"/>
      <c r="J239" s="14" t="n"/>
      <c r="K239" s="14" t="n"/>
      <c r="L239" s="12" t="str">
        <f>IF($A239="","",SUMIFS(Movements!$H$2:$H$5001,Movements!$B$2:$B$5001,$A239))</f>
        <v/>
      </c>
      <c r="M239" s="12" t="str">
        <f>IF($A239="","",MAX(0,SUMIFS('Purchase orders'!$F$2:$F$1001,'Purchase orders'!$D$2:$D$1001,$A239)-SUMIFS('Purchase orders'!$I$2:$I$1001,'Purchase orders'!$D$2:$D$1001,$A239)))</f>
        <v/>
      </c>
      <c r="N239" s="13" t="str">
        <f>IF($A239="","",L239*G239)</f>
        <v/>
      </c>
      <c r="O239" s="12" t="str">
        <f>IF(OR($A239="",I239=""),"",IF(L239+M239&lt;=I239,"Reorder","OK"))</f>
        <v/>
      </c>
      <c r="P239" s="12" t="str">
        <f>IF(O239="Reorder",COUNTIF($O$2:O239,"Reorder"),"")</f>
        <v/>
      </c>
    </row>
    <row r="240">
      <c r="A240" s="14" t="n"/>
      <c r="B240" s="14" t="n"/>
      <c r="C240" s="14" t="n"/>
      <c r="D240" s="14" t="n"/>
      <c r="E240" s="15" t="n"/>
      <c r="F240" s="14" t="n"/>
      <c r="G240" s="16" t="n"/>
      <c r="H240" s="16" t="n"/>
      <c r="I240" s="14" t="n"/>
      <c r="J240" s="14" t="n"/>
      <c r="K240" s="14" t="n"/>
      <c r="L240" s="12" t="str">
        <f>IF($A240="","",SUMIFS(Movements!$H$2:$H$5001,Movements!$B$2:$B$5001,$A240))</f>
        <v/>
      </c>
      <c r="M240" s="12" t="str">
        <f>IF($A240="","",MAX(0,SUMIFS('Purchase orders'!$F$2:$F$1001,'Purchase orders'!$D$2:$D$1001,$A240)-SUMIFS('Purchase orders'!$I$2:$I$1001,'Purchase orders'!$D$2:$D$1001,$A240)))</f>
        <v/>
      </c>
      <c r="N240" s="13" t="str">
        <f>IF($A240="","",L240*G240)</f>
        <v/>
      </c>
      <c r="O240" s="12" t="str">
        <f>IF(OR($A240="",I240=""),"",IF(L240+M240&lt;=I240,"Reorder","OK"))</f>
        <v/>
      </c>
      <c r="P240" s="12" t="str">
        <f>IF(O240="Reorder",COUNTIF($O$2:O240,"Reorder"),"")</f>
        <v/>
      </c>
    </row>
    <row r="241">
      <c r="A241" s="14" t="n"/>
      <c r="B241" s="14" t="n"/>
      <c r="C241" s="14" t="n"/>
      <c r="D241" s="14" t="n"/>
      <c r="E241" s="15" t="n"/>
      <c r="F241" s="14" t="n"/>
      <c r="G241" s="16" t="n"/>
      <c r="H241" s="16" t="n"/>
      <c r="I241" s="14" t="n"/>
      <c r="J241" s="14" t="n"/>
      <c r="K241" s="14" t="n"/>
      <c r="L241" s="12" t="str">
        <f>IF($A241="","",SUMIFS(Movements!$H$2:$H$5001,Movements!$B$2:$B$5001,$A241))</f>
        <v/>
      </c>
      <c r="M241" s="12" t="str">
        <f>IF($A241="","",MAX(0,SUMIFS('Purchase orders'!$F$2:$F$1001,'Purchase orders'!$D$2:$D$1001,$A241)-SUMIFS('Purchase orders'!$I$2:$I$1001,'Purchase orders'!$D$2:$D$1001,$A241)))</f>
        <v/>
      </c>
      <c r="N241" s="13" t="str">
        <f>IF($A241="","",L241*G241)</f>
        <v/>
      </c>
      <c r="O241" s="12" t="str">
        <f>IF(OR($A241="",I241=""),"",IF(L241+M241&lt;=I241,"Reorder","OK"))</f>
        <v/>
      </c>
      <c r="P241" s="12" t="str">
        <f>IF(O241="Reorder",COUNTIF($O$2:O241,"Reorder"),"")</f>
        <v/>
      </c>
    </row>
    <row r="242">
      <c r="A242" s="14" t="n"/>
      <c r="B242" s="14" t="n"/>
      <c r="C242" s="14" t="n"/>
      <c r="D242" s="14" t="n"/>
      <c r="E242" s="15" t="n"/>
      <c r="F242" s="14" t="n"/>
      <c r="G242" s="16" t="n"/>
      <c r="H242" s="16" t="n"/>
      <c r="I242" s="14" t="n"/>
      <c r="J242" s="14" t="n"/>
      <c r="K242" s="14" t="n"/>
      <c r="L242" s="12" t="str">
        <f>IF($A242="","",SUMIFS(Movements!$H$2:$H$5001,Movements!$B$2:$B$5001,$A242))</f>
        <v/>
      </c>
      <c r="M242" s="12" t="str">
        <f>IF($A242="","",MAX(0,SUMIFS('Purchase orders'!$F$2:$F$1001,'Purchase orders'!$D$2:$D$1001,$A242)-SUMIFS('Purchase orders'!$I$2:$I$1001,'Purchase orders'!$D$2:$D$1001,$A242)))</f>
        <v/>
      </c>
      <c r="N242" s="13" t="str">
        <f>IF($A242="","",L242*G242)</f>
        <v/>
      </c>
      <c r="O242" s="12" t="str">
        <f>IF(OR($A242="",I242=""),"",IF(L242+M242&lt;=I242,"Reorder","OK"))</f>
        <v/>
      </c>
      <c r="P242" s="12" t="str">
        <f>IF(O242="Reorder",COUNTIF($O$2:O242,"Reorder"),"")</f>
        <v/>
      </c>
    </row>
    <row r="243">
      <c r="A243" s="14" t="n"/>
      <c r="B243" s="14" t="n"/>
      <c r="C243" s="14" t="n"/>
      <c r="D243" s="14" t="n"/>
      <c r="E243" s="15" t="n"/>
      <c r="F243" s="14" t="n"/>
      <c r="G243" s="16" t="n"/>
      <c r="H243" s="16" t="n"/>
      <c r="I243" s="14" t="n"/>
      <c r="J243" s="14" t="n"/>
      <c r="K243" s="14" t="n"/>
      <c r="L243" s="12" t="str">
        <f>IF($A243="","",SUMIFS(Movements!$H$2:$H$5001,Movements!$B$2:$B$5001,$A243))</f>
        <v/>
      </c>
      <c r="M243" s="12" t="str">
        <f>IF($A243="","",MAX(0,SUMIFS('Purchase orders'!$F$2:$F$1001,'Purchase orders'!$D$2:$D$1001,$A243)-SUMIFS('Purchase orders'!$I$2:$I$1001,'Purchase orders'!$D$2:$D$1001,$A243)))</f>
        <v/>
      </c>
      <c r="N243" s="13" t="str">
        <f>IF($A243="","",L243*G243)</f>
        <v/>
      </c>
      <c r="O243" s="12" t="str">
        <f>IF(OR($A243="",I243=""),"",IF(L243+M243&lt;=I243,"Reorder","OK"))</f>
        <v/>
      </c>
      <c r="P243" s="12" t="str">
        <f>IF(O243="Reorder",COUNTIF($O$2:O243,"Reorder"),"")</f>
        <v/>
      </c>
    </row>
    <row r="244">
      <c r="A244" s="14" t="n"/>
      <c r="B244" s="14" t="n"/>
      <c r="C244" s="14" t="n"/>
      <c r="D244" s="14" t="n"/>
      <c r="E244" s="15" t="n"/>
      <c r="F244" s="14" t="n"/>
      <c r="G244" s="16" t="n"/>
      <c r="H244" s="16" t="n"/>
      <c r="I244" s="14" t="n"/>
      <c r="J244" s="14" t="n"/>
      <c r="K244" s="14" t="n"/>
      <c r="L244" s="12" t="str">
        <f>IF($A244="","",SUMIFS(Movements!$H$2:$H$5001,Movements!$B$2:$B$5001,$A244))</f>
        <v/>
      </c>
      <c r="M244" s="12" t="str">
        <f>IF($A244="","",MAX(0,SUMIFS('Purchase orders'!$F$2:$F$1001,'Purchase orders'!$D$2:$D$1001,$A244)-SUMIFS('Purchase orders'!$I$2:$I$1001,'Purchase orders'!$D$2:$D$1001,$A244)))</f>
        <v/>
      </c>
      <c r="N244" s="13" t="str">
        <f>IF($A244="","",L244*G244)</f>
        <v/>
      </c>
      <c r="O244" s="12" t="str">
        <f>IF(OR($A244="",I244=""),"",IF(L244+M244&lt;=I244,"Reorder","OK"))</f>
        <v/>
      </c>
      <c r="P244" s="12" t="str">
        <f>IF(O244="Reorder",COUNTIF($O$2:O244,"Reorder"),"")</f>
        <v/>
      </c>
    </row>
    <row r="245">
      <c r="A245" s="14" t="n"/>
      <c r="B245" s="14" t="n"/>
      <c r="C245" s="14" t="n"/>
      <c r="D245" s="14" t="n"/>
      <c r="E245" s="15" t="n"/>
      <c r="F245" s="14" t="n"/>
      <c r="G245" s="16" t="n"/>
      <c r="H245" s="16" t="n"/>
      <c r="I245" s="14" t="n"/>
      <c r="J245" s="14" t="n"/>
      <c r="K245" s="14" t="n"/>
      <c r="L245" s="12" t="str">
        <f>IF($A245="","",SUMIFS(Movements!$H$2:$H$5001,Movements!$B$2:$B$5001,$A245))</f>
        <v/>
      </c>
      <c r="M245" s="12" t="str">
        <f>IF($A245="","",MAX(0,SUMIFS('Purchase orders'!$F$2:$F$1001,'Purchase orders'!$D$2:$D$1001,$A245)-SUMIFS('Purchase orders'!$I$2:$I$1001,'Purchase orders'!$D$2:$D$1001,$A245)))</f>
        <v/>
      </c>
      <c r="N245" s="13" t="str">
        <f>IF($A245="","",L245*G245)</f>
        <v/>
      </c>
      <c r="O245" s="12" t="str">
        <f>IF(OR($A245="",I245=""),"",IF(L245+M245&lt;=I245,"Reorder","OK"))</f>
        <v/>
      </c>
      <c r="P245" s="12" t="str">
        <f>IF(O245="Reorder",COUNTIF($O$2:O245,"Reorder"),"")</f>
        <v/>
      </c>
    </row>
    <row r="246">
      <c r="A246" s="14" t="n"/>
      <c r="B246" s="14" t="n"/>
      <c r="C246" s="14" t="n"/>
      <c r="D246" s="14" t="n"/>
      <c r="E246" s="15" t="n"/>
      <c r="F246" s="14" t="n"/>
      <c r="G246" s="16" t="n"/>
      <c r="H246" s="16" t="n"/>
      <c r="I246" s="14" t="n"/>
      <c r="J246" s="14" t="n"/>
      <c r="K246" s="14" t="n"/>
      <c r="L246" s="12" t="str">
        <f>IF($A246="","",SUMIFS(Movements!$H$2:$H$5001,Movements!$B$2:$B$5001,$A246))</f>
        <v/>
      </c>
      <c r="M246" s="12" t="str">
        <f>IF($A246="","",MAX(0,SUMIFS('Purchase orders'!$F$2:$F$1001,'Purchase orders'!$D$2:$D$1001,$A246)-SUMIFS('Purchase orders'!$I$2:$I$1001,'Purchase orders'!$D$2:$D$1001,$A246)))</f>
        <v/>
      </c>
      <c r="N246" s="13" t="str">
        <f>IF($A246="","",L246*G246)</f>
        <v/>
      </c>
      <c r="O246" s="12" t="str">
        <f>IF(OR($A246="",I246=""),"",IF(L246+M246&lt;=I246,"Reorder","OK"))</f>
        <v/>
      </c>
      <c r="P246" s="12" t="str">
        <f>IF(O246="Reorder",COUNTIF($O$2:O246,"Reorder"),"")</f>
        <v/>
      </c>
    </row>
    <row r="247">
      <c r="A247" s="14" t="n"/>
      <c r="B247" s="14" t="n"/>
      <c r="C247" s="14" t="n"/>
      <c r="D247" s="14" t="n"/>
      <c r="E247" s="15" t="n"/>
      <c r="F247" s="14" t="n"/>
      <c r="G247" s="16" t="n"/>
      <c r="H247" s="16" t="n"/>
      <c r="I247" s="14" t="n"/>
      <c r="J247" s="14" t="n"/>
      <c r="K247" s="14" t="n"/>
      <c r="L247" s="12" t="str">
        <f>IF($A247="","",SUMIFS(Movements!$H$2:$H$5001,Movements!$B$2:$B$5001,$A247))</f>
        <v/>
      </c>
      <c r="M247" s="12" t="str">
        <f>IF($A247="","",MAX(0,SUMIFS('Purchase orders'!$F$2:$F$1001,'Purchase orders'!$D$2:$D$1001,$A247)-SUMIFS('Purchase orders'!$I$2:$I$1001,'Purchase orders'!$D$2:$D$1001,$A247)))</f>
        <v/>
      </c>
      <c r="N247" s="13" t="str">
        <f>IF($A247="","",L247*G247)</f>
        <v/>
      </c>
      <c r="O247" s="12" t="str">
        <f>IF(OR($A247="",I247=""),"",IF(L247+M247&lt;=I247,"Reorder","OK"))</f>
        <v/>
      </c>
      <c r="P247" s="12" t="str">
        <f>IF(O247="Reorder",COUNTIF($O$2:O247,"Reorder"),"")</f>
        <v/>
      </c>
    </row>
    <row r="248">
      <c r="A248" s="14" t="n"/>
      <c r="B248" s="14" t="n"/>
      <c r="C248" s="14" t="n"/>
      <c r="D248" s="14" t="n"/>
      <c r="E248" s="15" t="n"/>
      <c r="F248" s="14" t="n"/>
      <c r="G248" s="16" t="n"/>
      <c r="H248" s="16" t="n"/>
      <c r="I248" s="14" t="n"/>
      <c r="J248" s="14" t="n"/>
      <c r="K248" s="14" t="n"/>
      <c r="L248" s="12" t="str">
        <f>IF($A248="","",SUMIFS(Movements!$H$2:$H$5001,Movements!$B$2:$B$5001,$A248))</f>
        <v/>
      </c>
      <c r="M248" s="12" t="str">
        <f>IF($A248="","",MAX(0,SUMIFS('Purchase orders'!$F$2:$F$1001,'Purchase orders'!$D$2:$D$1001,$A248)-SUMIFS('Purchase orders'!$I$2:$I$1001,'Purchase orders'!$D$2:$D$1001,$A248)))</f>
        <v/>
      </c>
      <c r="N248" s="13" t="str">
        <f>IF($A248="","",L248*G248)</f>
        <v/>
      </c>
      <c r="O248" s="12" t="str">
        <f>IF(OR($A248="",I248=""),"",IF(L248+M248&lt;=I248,"Reorder","OK"))</f>
        <v/>
      </c>
      <c r="P248" s="12" t="str">
        <f>IF(O248="Reorder",COUNTIF($O$2:O248,"Reorder"),"")</f>
        <v/>
      </c>
    </row>
    <row r="249">
      <c r="A249" s="14" t="n"/>
      <c r="B249" s="14" t="n"/>
      <c r="C249" s="14" t="n"/>
      <c r="D249" s="14" t="n"/>
      <c r="E249" s="15" t="n"/>
      <c r="F249" s="14" t="n"/>
      <c r="G249" s="16" t="n"/>
      <c r="H249" s="16" t="n"/>
      <c r="I249" s="14" t="n"/>
      <c r="J249" s="14" t="n"/>
      <c r="K249" s="14" t="n"/>
      <c r="L249" s="12" t="str">
        <f>IF($A249="","",SUMIFS(Movements!$H$2:$H$5001,Movements!$B$2:$B$5001,$A249))</f>
        <v/>
      </c>
      <c r="M249" s="12" t="str">
        <f>IF($A249="","",MAX(0,SUMIFS('Purchase orders'!$F$2:$F$1001,'Purchase orders'!$D$2:$D$1001,$A249)-SUMIFS('Purchase orders'!$I$2:$I$1001,'Purchase orders'!$D$2:$D$1001,$A249)))</f>
        <v/>
      </c>
      <c r="N249" s="13" t="str">
        <f>IF($A249="","",L249*G249)</f>
        <v/>
      </c>
      <c r="O249" s="12" t="str">
        <f>IF(OR($A249="",I249=""),"",IF(L249+M249&lt;=I249,"Reorder","OK"))</f>
        <v/>
      </c>
      <c r="P249" s="12" t="str">
        <f>IF(O249="Reorder",COUNTIF($O$2:O249,"Reorder"),"")</f>
        <v/>
      </c>
    </row>
    <row r="250">
      <c r="A250" s="14" t="n"/>
      <c r="B250" s="14" t="n"/>
      <c r="C250" s="14" t="n"/>
      <c r="D250" s="14" t="n"/>
      <c r="E250" s="15" t="n"/>
      <c r="F250" s="14" t="n"/>
      <c r="G250" s="16" t="n"/>
      <c r="H250" s="16" t="n"/>
      <c r="I250" s="14" t="n"/>
      <c r="J250" s="14" t="n"/>
      <c r="K250" s="14" t="n"/>
      <c r="L250" s="12" t="str">
        <f>IF($A250="","",SUMIFS(Movements!$H$2:$H$5001,Movements!$B$2:$B$5001,$A250))</f>
        <v/>
      </c>
      <c r="M250" s="12" t="str">
        <f>IF($A250="","",MAX(0,SUMIFS('Purchase orders'!$F$2:$F$1001,'Purchase orders'!$D$2:$D$1001,$A250)-SUMIFS('Purchase orders'!$I$2:$I$1001,'Purchase orders'!$D$2:$D$1001,$A250)))</f>
        <v/>
      </c>
      <c r="N250" s="13" t="str">
        <f>IF($A250="","",L250*G250)</f>
        <v/>
      </c>
      <c r="O250" s="12" t="str">
        <f>IF(OR($A250="",I250=""),"",IF(L250+M250&lt;=I250,"Reorder","OK"))</f>
        <v/>
      </c>
      <c r="P250" s="12" t="str">
        <f>IF(O250="Reorder",COUNTIF($O$2:O250,"Reorder"),"")</f>
        <v/>
      </c>
    </row>
    <row r="251">
      <c r="A251" s="14" t="n"/>
      <c r="B251" s="14" t="n"/>
      <c r="C251" s="14" t="n"/>
      <c r="D251" s="14" t="n"/>
      <c r="E251" s="15" t="n"/>
      <c r="F251" s="14" t="n"/>
      <c r="G251" s="16" t="n"/>
      <c r="H251" s="16" t="n"/>
      <c r="I251" s="14" t="n"/>
      <c r="J251" s="14" t="n"/>
      <c r="K251" s="14" t="n"/>
      <c r="L251" s="12" t="str">
        <f>IF($A251="","",SUMIFS(Movements!$H$2:$H$5001,Movements!$B$2:$B$5001,$A251))</f>
        <v/>
      </c>
      <c r="M251" s="12" t="str">
        <f>IF($A251="","",MAX(0,SUMIFS('Purchase orders'!$F$2:$F$1001,'Purchase orders'!$D$2:$D$1001,$A251)-SUMIFS('Purchase orders'!$I$2:$I$1001,'Purchase orders'!$D$2:$D$1001,$A251)))</f>
        <v/>
      </c>
      <c r="N251" s="13" t="str">
        <f>IF($A251="","",L251*G251)</f>
        <v/>
      </c>
      <c r="O251" s="12" t="str">
        <f>IF(OR($A251="",I251=""),"",IF(L251+M251&lt;=I251,"Reorder","OK"))</f>
        <v/>
      </c>
      <c r="P251" s="12" t="str">
        <f>IF(O251="Reorder",COUNTIF($O$2:O251,"Reorder"),"")</f>
        <v/>
      </c>
    </row>
    <row r="252">
      <c r="A252" s="14" t="n"/>
      <c r="B252" s="14" t="n"/>
      <c r="C252" s="14" t="n"/>
      <c r="D252" s="14" t="n"/>
      <c r="E252" s="15" t="n"/>
      <c r="F252" s="14" t="n"/>
      <c r="G252" s="16" t="n"/>
      <c r="H252" s="16" t="n"/>
      <c r="I252" s="14" t="n"/>
      <c r="J252" s="14" t="n"/>
      <c r="K252" s="14" t="n"/>
      <c r="L252" s="12" t="str">
        <f>IF($A252="","",SUMIFS(Movements!$H$2:$H$5001,Movements!$B$2:$B$5001,$A252))</f>
        <v/>
      </c>
      <c r="M252" s="12" t="str">
        <f>IF($A252="","",MAX(0,SUMIFS('Purchase orders'!$F$2:$F$1001,'Purchase orders'!$D$2:$D$1001,$A252)-SUMIFS('Purchase orders'!$I$2:$I$1001,'Purchase orders'!$D$2:$D$1001,$A252)))</f>
        <v/>
      </c>
      <c r="N252" s="13" t="str">
        <f>IF($A252="","",L252*G252)</f>
        <v/>
      </c>
      <c r="O252" s="12" t="str">
        <f>IF(OR($A252="",I252=""),"",IF(L252+M252&lt;=I252,"Reorder","OK"))</f>
        <v/>
      </c>
      <c r="P252" s="12" t="str">
        <f>IF(O252="Reorder",COUNTIF($O$2:O252,"Reorder"),"")</f>
        <v/>
      </c>
    </row>
    <row r="253">
      <c r="A253" s="14" t="n"/>
      <c r="B253" s="14" t="n"/>
      <c r="C253" s="14" t="n"/>
      <c r="D253" s="14" t="n"/>
      <c r="E253" s="15" t="n"/>
      <c r="F253" s="14" t="n"/>
      <c r="G253" s="16" t="n"/>
      <c r="H253" s="16" t="n"/>
      <c r="I253" s="14" t="n"/>
      <c r="J253" s="14" t="n"/>
      <c r="K253" s="14" t="n"/>
      <c r="L253" s="12" t="str">
        <f>IF($A253="","",SUMIFS(Movements!$H$2:$H$5001,Movements!$B$2:$B$5001,$A253))</f>
        <v/>
      </c>
      <c r="M253" s="12" t="str">
        <f>IF($A253="","",MAX(0,SUMIFS('Purchase orders'!$F$2:$F$1001,'Purchase orders'!$D$2:$D$1001,$A253)-SUMIFS('Purchase orders'!$I$2:$I$1001,'Purchase orders'!$D$2:$D$1001,$A253)))</f>
        <v/>
      </c>
      <c r="N253" s="13" t="str">
        <f>IF($A253="","",L253*G253)</f>
        <v/>
      </c>
      <c r="O253" s="12" t="str">
        <f>IF(OR($A253="",I253=""),"",IF(L253+M253&lt;=I253,"Reorder","OK"))</f>
        <v/>
      </c>
      <c r="P253" s="12" t="str">
        <f>IF(O253="Reorder",COUNTIF($O$2:O253,"Reorder"),"")</f>
        <v/>
      </c>
    </row>
    <row r="254">
      <c r="A254" s="14" t="n"/>
      <c r="B254" s="14" t="n"/>
      <c r="C254" s="14" t="n"/>
      <c r="D254" s="14" t="n"/>
      <c r="E254" s="15" t="n"/>
      <c r="F254" s="14" t="n"/>
      <c r="G254" s="16" t="n"/>
      <c r="H254" s="16" t="n"/>
      <c r="I254" s="14" t="n"/>
      <c r="J254" s="14" t="n"/>
      <c r="K254" s="14" t="n"/>
      <c r="L254" s="12" t="str">
        <f>IF($A254="","",SUMIFS(Movements!$H$2:$H$5001,Movements!$B$2:$B$5001,$A254))</f>
        <v/>
      </c>
      <c r="M254" s="12" t="str">
        <f>IF($A254="","",MAX(0,SUMIFS('Purchase orders'!$F$2:$F$1001,'Purchase orders'!$D$2:$D$1001,$A254)-SUMIFS('Purchase orders'!$I$2:$I$1001,'Purchase orders'!$D$2:$D$1001,$A254)))</f>
        <v/>
      </c>
      <c r="N254" s="13" t="str">
        <f>IF($A254="","",L254*G254)</f>
        <v/>
      </c>
      <c r="O254" s="12" t="str">
        <f>IF(OR($A254="",I254=""),"",IF(L254+M254&lt;=I254,"Reorder","OK"))</f>
        <v/>
      </c>
      <c r="P254" s="12" t="str">
        <f>IF(O254="Reorder",COUNTIF($O$2:O254,"Reorder"),"")</f>
        <v/>
      </c>
    </row>
    <row r="255">
      <c r="A255" s="14" t="n"/>
      <c r="B255" s="14" t="n"/>
      <c r="C255" s="14" t="n"/>
      <c r="D255" s="14" t="n"/>
      <c r="E255" s="15" t="n"/>
      <c r="F255" s="14" t="n"/>
      <c r="G255" s="16" t="n"/>
      <c r="H255" s="16" t="n"/>
      <c r="I255" s="14" t="n"/>
      <c r="J255" s="14" t="n"/>
      <c r="K255" s="14" t="n"/>
      <c r="L255" s="12" t="str">
        <f>IF($A255="","",SUMIFS(Movements!$H$2:$H$5001,Movements!$B$2:$B$5001,$A255))</f>
        <v/>
      </c>
      <c r="M255" s="12" t="str">
        <f>IF($A255="","",MAX(0,SUMIFS('Purchase orders'!$F$2:$F$1001,'Purchase orders'!$D$2:$D$1001,$A255)-SUMIFS('Purchase orders'!$I$2:$I$1001,'Purchase orders'!$D$2:$D$1001,$A255)))</f>
        <v/>
      </c>
      <c r="N255" s="13" t="str">
        <f>IF($A255="","",L255*G255)</f>
        <v/>
      </c>
      <c r="O255" s="12" t="str">
        <f>IF(OR($A255="",I255=""),"",IF(L255+M255&lt;=I255,"Reorder","OK"))</f>
        <v/>
      </c>
      <c r="P255" s="12" t="str">
        <f>IF(O255="Reorder",COUNTIF($O$2:O255,"Reorder"),"")</f>
        <v/>
      </c>
    </row>
    <row r="256">
      <c r="A256" s="14" t="n"/>
      <c r="B256" s="14" t="n"/>
      <c r="C256" s="14" t="n"/>
      <c r="D256" s="14" t="n"/>
      <c r="E256" s="15" t="n"/>
      <c r="F256" s="14" t="n"/>
      <c r="G256" s="16" t="n"/>
      <c r="H256" s="16" t="n"/>
      <c r="I256" s="14" t="n"/>
      <c r="J256" s="14" t="n"/>
      <c r="K256" s="14" t="n"/>
      <c r="L256" s="12" t="str">
        <f>IF($A256="","",SUMIFS(Movements!$H$2:$H$5001,Movements!$B$2:$B$5001,$A256))</f>
        <v/>
      </c>
      <c r="M256" s="12" t="str">
        <f>IF($A256="","",MAX(0,SUMIFS('Purchase orders'!$F$2:$F$1001,'Purchase orders'!$D$2:$D$1001,$A256)-SUMIFS('Purchase orders'!$I$2:$I$1001,'Purchase orders'!$D$2:$D$1001,$A256)))</f>
        <v/>
      </c>
      <c r="N256" s="13" t="str">
        <f>IF($A256="","",L256*G256)</f>
        <v/>
      </c>
      <c r="O256" s="12" t="str">
        <f>IF(OR($A256="",I256=""),"",IF(L256+M256&lt;=I256,"Reorder","OK"))</f>
        <v/>
      </c>
      <c r="P256" s="12" t="str">
        <f>IF(O256="Reorder",COUNTIF($O$2:O256,"Reorder"),"")</f>
        <v/>
      </c>
    </row>
    <row r="257">
      <c r="A257" s="14" t="n"/>
      <c r="B257" s="14" t="n"/>
      <c r="C257" s="14" t="n"/>
      <c r="D257" s="14" t="n"/>
      <c r="E257" s="15" t="n"/>
      <c r="F257" s="14" t="n"/>
      <c r="G257" s="16" t="n"/>
      <c r="H257" s="16" t="n"/>
      <c r="I257" s="14" t="n"/>
      <c r="J257" s="14" t="n"/>
      <c r="K257" s="14" t="n"/>
      <c r="L257" s="12" t="str">
        <f>IF($A257="","",SUMIFS(Movements!$H$2:$H$5001,Movements!$B$2:$B$5001,$A257))</f>
        <v/>
      </c>
      <c r="M257" s="12" t="str">
        <f>IF($A257="","",MAX(0,SUMIFS('Purchase orders'!$F$2:$F$1001,'Purchase orders'!$D$2:$D$1001,$A257)-SUMIFS('Purchase orders'!$I$2:$I$1001,'Purchase orders'!$D$2:$D$1001,$A257)))</f>
        <v/>
      </c>
      <c r="N257" s="13" t="str">
        <f>IF($A257="","",L257*G257)</f>
        <v/>
      </c>
      <c r="O257" s="12" t="str">
        <f>IF(OR($A257="",I257=""),"",IF(L257+M257&lt;=I257,"Reorder","OK"))</f>
        <v/>
      </c>
      <c r="P257" s="12" t="str">
        <f>IF(O257="Reorder",COUNTIF($O$2:O257,"Reorder"),"")</f>
        <v/>
      </c>
    </row>
    <row r="258">
      <c r="A258" s="14" t="n"/>
      <c r="B258" s="14" t="n"/>
      <c r="C258" s="14" t="n"/>
      <c r="D258" s="14" t="n"/>
      <c r="E258" s="15" t="n"/>
      <c r="F258" s="14" t="n"/>
      <c r="G258" s="16" t="n"/>
      <c r="H258" s="16" t="n"/>
      <c r="I258" s="14" t="n"/>
      <c r="J258" s="14" t="n"/>
      <c r="K258" s="14" t="n"/>
      <c r="L258" s="12" t="str">
        <f>IF($A258="","",SUMIFS(Movements!$H$2:$H$5001,Movements!$B$2:$B$5001,$A258))</f>
        <v/>
      </c>
      <c r="M258" s="12" t="str">
        <f>IF($A258="","",MAX(0,SUMIFS('Purchase orders'!$F$2:$F$1001,'Purchase orders'!$D$2:$D$1001,$A258)-SUMIFS('Purchase orders'!$I$2:$I$1001,'Purchase orders'!$D$2:$D$1001,$A258)))</f>
        <v/>
      </c>
      <c r="N258" s="13" t="str">
        <f>IF($A258="","",L258*G258)</f>
        <v/>
      </c>
      <c r="O258" s="12" t="str">
        <f>IF(OR($A258="",I258=""),"",IF(L258+M258&lt;=I258,"Reorder","OK"))</f>
        <v/>
      </c>
      <c r="P258" s="12" t="str">
        <f>IF(O258="Reorder",COUNTIF($O$2:O258,"Reorder"),"")</f>
        <v/>
      </c>
    </row>
    <row r="259">
      <c r="A259" s="14" t="n"/>
      <c r="B259" s="14" t="n"/>
      <c r="C259" s="14" t="n"/>
      <c r="D259" s="14" t="n"/>
      <c r="E259" s="15" t="n"/>
      <c r="F259" s="14" t="n"/>
      <c r="G259" s="16" t="n"/>
      <c r="H259" s="16" t="n"/>
      <c r="I259" s="14" t="n"/>
      <c r="J259" s="14" t="n"/>
      <c r="K259" s="14" t="n"/>
      <c r="L259" s="12" t="str">
        <f>IF($A259="","",SUMIFS(Movements!$H$2:$H$5001,Movements!$B$2:$B$5001,$A259))</f>
        <v/>
      </c>
      <c r="M259" s="12" t="str">
        <f>IF($A259="","",MAX(0,SUMIFS('Purchase orders'!$F$2:$F$1001,'Purchase orders'!$D$2:$D$1001,$A259)-SUMIFS('Purchase orders'!$I$2:$I$1001,'Purchase orders'!$D$2:$D$1001,$A259)))</f>
        <v/>
      </c>
      <c r="N259" s="13" t="str">
        <f>IF($A259="","",L259*G259)</f>
        <v/>
      </c>
      <c r="O259" s="12" t="str">
        <f>IF(OR($A259="",I259=""),"",IF(L259+M259&lt;=I259,"Reorder","OK"))</f>
        <v/>
      </c>
      <c r="P259" s="12" t="str">
        <f>IF(O259="Reorder",COUNTIF($O$2:O259,"Reorder"),"")</f>
        <v/>
      </c>
    </row>
    <row r="260">
      <c r="A260" s="14" t="n"/>
      <c r="B260" s="14" t="n"/>
      <c r="C260" s="14" t="n"/>
      <c r="D260" s="14" t="n"/>
      <c r="E260" s="15" t="n"/>
      <c r="F260" s="14" t="n"/>
      <c r="G260" s="16" t="n"/>
      <c r="H260" s="16" t="n"/>
      <c r="I260" s="14" t="n"/>
      <c r="J260" s="14" t="n"/>
      <c r="K260" s="14" t="n"/>
      <c r="L260" s="12" t="str">
        <f>IF($A260="","",SUMIFS(Movements!$H$2:$H$5001,Movements!$B$2:$B$5001,$A260))</f>
        <v/>
      </c>
      <c r="M260" s="12" t="str">
        <f>IF($A260="","",MAX(0,SUMIFS('Purchase orders'!$F$2:$F$1001,'Purchase orders'!$D$2:$D$1001,$A260)-SUMIFS('Purchase orders'!$I$2:$I$1001,'Purchase orders'!$D$2:$D$1001,$A260)))</f>
        <v/>
      </c>
      <c r="N260" s="13" t="str">
        <f>IF($A260="","",L260*G260)</f>
        <v/>
      </c>
      <c r="O260" s="12" t="str">
        <f>IF(OR($A260="",I260=""),"",IF(L260+M260&lt;=I260,"Reorder","OK"))</f>
        <v/>
      </c>
      <c r="P260" s="12" t="str">
        <f>IF(O260="Reorder",COUNTIF($O$2:O260,"Reorder"),"")</f>
        <v/>
      </c>
    </row>
    <row r="261">
      <c r="A261" s="14" t="n"/>
      <c r="B261" s="14" t="n"/>
      <c r="C261" s="14" t="n"/>
      <c r="D261" s="14" t="n"/>
      <c r="E261" s="15" t="n"/>
      <c r="F261" s="14" t="n"/>
      <c r="G261" s="16" t="n"/>
      <c r="H261" s="16" t="n"/>
      <c r="I261" s="14" t="n"/>
      <c r="J261" s="14" t="n"/>
      <c r="K261" s="14" t="n"/>
      <c r="L261" s="12" t="str">
        <f>IF($A261="","",SUMIFS(Movements!$H$2:$H$5001,Movements!$B$2:$B$5001,$A261))</f>
        <v/>
      </c>
      <c r="M261" s="12" t="str">
        <f>IF($A261="","",MAX(0,SUMIFS('Purchase orders'!$F$2:$F$1001,'Purchase orders'!$D$2:$D$1001,$A261)-SUMIFS('Purchase orders'!$I$2:$I$1001,'Purchase orders'!$D$2:$D$1001,$A261)))</f>
        <v/>
      </c>
      <c r="N261" s="13" t="str">
        <f>IF($A261="","",L261*G261)</f>
        <v/>
      </c>
      <c r="O261" s="12" t="str">
        <f>IF(OR($A261="",I261=""),"",IF(L261+M261&lt;=I261,"Reorder","OK"))</f>
        <v/>
      </c>
      <c r="P261" s="12" t="str">
        <f>IF(O261="Reorder",COUNTIF($O$2:O261,"Reorder"),"")</f>
        <v/>
      </c>
    </row>
    <row r="262">
      <c r="A262" s="14" t="n"/>
      <c r="B262" s="14" t="n"/>
      <c r="C262" s="14" t="n"/>
      <c r="D262" s="14" t="n"/>
      <c r="E262" s="15" t="n"/>
      <c r="F262" s="14" t="n"/>
      <c r="G262" s="16" t="n"/>
      <c r="H262" s="16" t="n"/>
      <c r="I262" s="14" t="n"/>
      <c r="J262" s="14" t="n"/>
      <c r="K262" s="14" t="n"/>
      <c r="L262" s="12" t="str">
        <f>IF($A262="","",SUMIFS(Movements!$H$2:$H$5001,Movements!$B$2:$B$5001,$A262))</f>
        <v/>
      </c>
      <c r="M262" s="12" t="str">
        <f>IF($A262="","",MAX(0,SUMIFS('Purchase orders'!$F$2:$F$1001,'Purchase orders'!$D$2:$D$1001,$A262)-SUMIFS('Purchase orders'!$I$2:$I$1001,'Purchase orders'!$D$2:$D$1001,$A262)))</f>
        <v/>
      </c>
      <c r="N262" s="13" t="str">
        <f>IF($A262="","",L262*G262)</f>
        <v/>
      </c>
      <c r="O262" s="12" t="str">
        <f>IF(OR($A262="",I262=""),"",IF(L262+M262&lt;=I262,"Reorder","OK"))</f>
        <v/>
      </c>
      <c r="P262" s="12" t="str">
        <f>IF(O262="Reorder",COUNTIF($O$2:O262,"Reorder"),"")</f>
        <v/>
      </c>
    </row>
    <row r="263">
      <c r="A263" s="14" t="n"/>
      <c r="B263" s="14" t="n"/>
      <c r="C263" s="14" t="n"/>
      <c r="D263" s="14" t="n"/>
      <c r="E263" s="15" t="n"/>
      <c r="F263" s="14" t="n"/>
      <c r="G263" s="16" t="n"/>
      <c r="H263" s="16" t="n"/>
      <c r="I263" s="14" t="n"/>
      <c r="J263" s="14" t="n"/>
      <c r="K263" s="14" t="n"/>
      <c r="L263" s="12" t="str">
        <f>IF($A263="","",SUMIFS(Movements!$H$2:$H$5001,Movements!$B$2:$B$5001,$A263))</f>
        <v/>
      </c>
      <c r="M263" s="12" t="str">
        <f>IF($A263="","",MAX(0,SUMIFS('Purchase orders'!$F$2:$F$1001,'Purchase orders'!$D$2:$D$1001,$A263)-SUMIFS('Purchase orders'!$I$2:$I$1001,'Purchase orders'!$D$2:$D$1001,$A263)))</f>
        <v/>
      </c>
      <c r="N263" s="13" t="str">
        <f>IF($A263="","",L263*G263)</f>
        <v/>
      </c>
      <c r="O263" s="12" t="str">
        <f>IF(OR($A263="",I263=""),"",IF(L263+M263&lt;=I263,"Reorder","OK"))</f>
        <v/>
      </c>
      <c r="P263" s="12" t="str">
        <f>IF(O263="Reorder",COUNTIF($O$2:O263,"Reorder"),"")</f>
        <v/>
      </c>
    </row>
    <row r="264">
      <c r="A264" s="14" t="n"/>
      <c r="B264" s="14" t="n"/>
      <c r="C264" s="14" t="n"/>
      <c r="D264" s="14" t="n"/>
      <c r="E264" s="15" t="n"/>
      <c r="F264" s="14" t="n"/>
      <c r="G264" s="16" t="n"/>
      <c r="H264" s="16" t="n"/>
      <c r="I264" s="14" t="n"/>
      <c r="J264" s="14" t="n"/>
      <c r="K264" s="14" t="n"/>
      <c r="L264" s="12" t="str">
        <f>IF($A264="","",SUMIFS(Movements!$H$2:$H$5001,Movements!$B$2:$B$5001,$A264))</f>
        <v/>
      </c>
      <c r="M264" s="12" t="str">
        <f>IF($A264="","",MAX(0,SUMIFS('Purchase orders'!$F$2:$F$1001,'Purchase orders'!$D$2:$D$1001,$A264)-SUMIFS('Purchase orders'!$I$2:$I$1001,'Purchase orders'!$D$2:$D$1001,$A264)))</f>
        <v/>
      </c>
      <c r="N264" s="13" t="str">
        <f>IF($A264="","",L264*G264)</f>
        <v/>
      </c>
      <c r="O264" s="12" t="str">
        <f>IF(OR($A264="",I264=""),"",IF(L264+M264&lt;=I264,"Reorder","OK"))</f>
        <v/>
      </c>
      <c r="P264" s="12" t="str">
        <f>IF(O264="Reorder",COUNTIF($O$2:O264,"Reorder"),"")</f>
        <v/>
      </c>
    </row>
    <row r="265">
      <c r="A265" s="14" t="n"/>
      <c r="B265" s="14" t="n"/>
      <c r="C265" s="14" t="n"/>
      <c r="D265" s="14" t="n"/>
      <c r="E265" s="15" t="n"/>
      <c r="F265" s="14" t="n"/>
      <c r="G265" s="16" t="n"/>
      <c r="H265" s="16" t="n"/>
      <c r="I265" s="14" t="n"/>
      <c r="J265" s="14" t="n"/>
      <c r="K265" s="14" t="n"/>
      <c r="L265" s="12" t="str">
        <f>IF($A265="","",SUMIFS(Movements!$H$2:$H$5001,Movements!$B$2:$B$5001,$A265))</f>
        <v/>
      </c>
      <c r="M265" s="12" t="str">
        <f>IF($A265="","",MAX(0,SUMIFS('Purchase orders'!$F$2:$F$1001,'Purchase orders'!$D$2:$D$1001,$A265)-SUMIFS('Purchase orders'!$I$2:$I$1001,'Purchase orders'!$D$2:$D$1001,$A265)))</f>
        <v/>
      </c>
      <c r="N265" s="13" t="str">
        <f>IF($A265="","",L265*G265)</f>
        <v/>
      </c>
      <c r="O265" s="12" t="str">
        <f>IF(OR($A265="",I265=""),"",IF(L265+M265&lt;=I265,"Reorder","OK"))</f>
        <v/>
      </c>
      <c r="P265" s="12" t="str">
        <f>IF(O265="Reorder",COUNTIF($O$2:O265,"Reorder"),"")</f>
        <v/>
      </c>
    </row>
    <row r="266">
      <c r="A266" s="14" t="n"/>
      <c r="B266" s="14" t="n"/>
      <c r="C266" s="14" t="n"/>
      <c r="D266" s="14" t="n"/>
      <c r="E266" s="15" t="n"/>
      <c r="F266" s="14" t="n"/>
      <c r="G266" s="16" t="n"/>
      <c r="H266" s="16" t="n"/>
      <c r="I266" s="14" t="n"/>
      <c r="J266" s="14" t="n"/>
      <c r="K266" s="14" t="n"/>
      <c r="L266" s="12" t="str">
        <f>IF($A266="","",SUMIFS(Movements!$H$2:$H$5001,Movements!$B$2:$B$5001,$A266))</f>
        <v/>
      </c>
      <c r="M266" s="12" t="str">
        <f>IF($A266="","",MAX(0,SUMIFS('Purchase orders'!$F$2:$F$1001,'Purchase orders'!$D$2:$D$1001,$A266)-SUMIFS('Purchase orders'!$I$2:$I$1001,'Purchase orders'!$D$2:$D$1001,$A266)))</f>
        <v/>
      </c>
      <c r="N266" s="13" t="str">
        <f>IF($A266="","",L266*G266)</f>
        <v/>
      </c>
      <c r="O266" s="12" t="str">
        <f>IF(OR($A266="",I266=""),"",IF(L266+M266&lt;=I266,"Reorder","OK"))</f>
        <v/>
      </c>
      <c r="P266" s="12" t="str">
        <f>IF(O266="Reorder",COUNTIF($O$2:O266,"Reorder"),"")</f>
        <v/>
      </c>
    </row>
    <row r="267">
      <c r="A267" s="14" t="n"/>
      <c r="B267" s="14" t="n"/>
      <c r="C267" s="14" t="n"/>
      <c r="D267" s="14" t="n"/>
      <c r="E267" s="15" t="n"/>
      <c r="F267" s="14" t="n"/>
      <c r="G267" s="16" t="n"/>
      <c r="H267" s="16" t="n"/>
      <c r="I267" s="14" t="n"/>
      <c r="J267" s="14" t="n"/>
      <c r="K267" s="14" t="n"/>
      <c r="L267" s="12" t="str">
        <f>IF($A267="","",SUMIFS(Movements!$H$2:$H$5001,Movements!$B$2:$B$5001,$A267))</f>
        <v/>
      </c>
      <c r="M267" s="12" t="str">
        <f>IF($A267="","",MAX(0,SUMIFS('Purchase orders'!$F$2:$F$1001,'Purchase orders'!$D$2:$D$1001,$A267)-SUMIFS('Purchase orders'!$I$2:$I$1001,'Purchase orders'!$D$2:$D$1001,$A267)))</f>
        <v/>
      </c>
      <c r="N267" s="13" t="str">
        <f>IF($A267="","",L267*G267)</f>
        <v/>
      </c>
      <c r="O267" s="12" t="str">
        <f>IF(OR($A267="",I267=""),"",IF(L267+M267&lt;=I267,"Reorder","OK"))</f>
        <v/>
      </c>
      <c r="P267" s="12" t="str">
        <f>IF(O267="Reorder",COUNTIF($O$2:O267,"Reorder"),"")</f>
        <v/>
      </c>
    </row>
    <row r="268">
      <c r="A268" s="14" t="n"/>
      <c r="B268" s="14" t="n"/>
      <c r="C268" s="14" t="n"/>
      <c r="D268" s="14" t="n"/>
      <c r="E268" s="15" t="n"/>
      <c r="F268" s="14" t="n"/>
      <c r="G268" s="16" t="n"/>
      <c r="H268" s="16" t="n"/>
      <c r="I268" s="14" t="n"/>
      <c r="J268" s="14" t="n"/>
      <c r="K268" s="14" t="n"/>
      <c r="L268" s="12" t="str">
        <f>IF($A268="","",SUMIFS(Movements!$H$2:$H$5001,Movements!$B$2:$B$5001,$A268))</f>
        <v/>
      </c>
      <c r="M268" s="12" t="str">
        <f>IF($A268="","",MAX(0,SUMIFS('Purchase orders'!$F$2:$F$1001,'Purchase orders'!$D$2:$D$1001,$A268)-SUMIFS('Purchase orders'!$I$2:$I$1001,'Purchase orders'!$D$2:$D$1001,$A268)))</f>
        <v/>
      </c>
      <c r="N268" s="13" t="str">
        <f>IF($A268="","",L268*G268)</f>
        <v/>
      </c>
      <c r="O268" s="12" t="str">
        <f>IF(OR($A268="",I268=""),"",IF(L268+M268&lt;=I268,"Reorder","OK"))</f>
        <v/>
      </c>
      <c r="P268" s="12" t="str">
        <f>IF(O268="Reorder",COUNTIF($O$2:O268,"Reorder"),"")</f>
        <v/>
      </c>
    </row>
    <row r="269">
      <c r="A269" s="14" t="n"/>
      <c r="B269" s="14" t="n"/>
      <c r="C269" s="14" t="n"/>
      <c r="D269" s="14" t="n"/>
      <c r="E269" s="15" t="n"/>
      <c r="F269" s="14" t="n"/>
      <c r="G269" s="16" t="n"/>
      <c r="H269" s="16" t="n"/>
      <c r="I269" s="14" t="n"/>
      <c r="J269" s="14" t="n"/>
      <c r="K269" s="14" t="n"/>
      <c r="L269" s="12" t="str">
        <f>IF($A269="","",SUMIFS(Movements!$H$2:$H$5001,Movements!$B$2:$B$5001,$A269))</f>
        <v/>
      </c>
      <c r="M269" s="12" t="str">
        <f>IF($A269="","",MAX(0,SUMIFS('Purchase orders'!$F$2:$F$1001,'Purchase orders'!$D$2:$D$1001,$A269)-SUMIFS('Purchase orders'!$I$2:$I$1001,'Purchase orders'!$D$2:$D$1001,$A269)))</f>
        <v/>
      </c>
      <c r="N269" s="13" t="str">
        <f>IF($A269="","",L269*G269)</f>
        <v/>
      </c>
      <c r="O269" s="12" t="str">
        <f>IF(OR($A269="",I269=""),"",IF(L269+M269&lt;=I269,"Reorder","OK"))</f>
        <v/>
      </c>
      <c r="P269" s="12" t="str">
        <f>IF(O269="Reorder",COUNTIF($O$2:O269,"Reorder"),"")</f>
        <v/>
      </c>
    </row>
    <row r="270">
      <c r="A270" s="14" t="n"/>
      <c r="B270" s="14" t="n"/>
      <c r="C270" s="14" t="n"/>
      <c r="D270" s="14" t="n"/>
      <c r="E270" s="15" t="n"/>
      <c r="F270" s="14" t="n"/>
      <c r="G270" s="16" t="n"/>
      <c r="H270" s="16" t="n"/>
      <c r="I270" s="14" t="n"/>
      <c r="J270" s="14" t="n"/>
      <c r="K270" s="14" t="n"/>
      <c r="L270" s="12" t="str">
        <f>IF($A270="","",SUMIFS(Movements!$H$2:$H$5001,Movements!$B$2:$B$5001,$A270))</f>
        <v/>
      </c>
      <c r="M270" s="12" t="str">
        <f>IF($A270="","",MAX(0,SUMIFS('Purchase orders'!$F$2:$F$1001,'Purchase orders'!$D$2:$D$1001,$A270)-SUMIFS('Purchase orders'!$I$2:$I$1001,'Purchase orders'!$D$2:$D$1001,$A270)))</f>
        <v/>
      </c>
      <c r="N270" s="13" t="str">
        <f>IF($A270="","",L270*G270)</f>
        <v/>
      </c>
      <c r="O270" s="12" t="str">
        <f>IF(OR($A270="",I270=""),"",IF(L270+M270&lt;=I270,"Reorder","OK"))</f>
        <v/>
      </c>
      <c r="P270" s="12" t="str">
        <f>IF(O270="Reorder",COUNTIF($O$2:O270,"Reorder"),"")</f>
        <v/>
      </c>
    </row>
    <row r="271">
      <c r="A271" s="14" t="n"/>
      <c r="B271" s="14" t="n"/>
      <c r="C271" s="14" t="n"/>
      <c r="D271" s="14" t="n"/>
      <c r="E271" s="15" t="n"/>
      <c r="F271" s="14" t="n"/>
      <c r="G271" s="16" t="n"/>
      <c r="H271" s="16" t="n"/>
      <c r="I271" s="14" t="n"/>
      <c r="J271" s="14" t="n"/>
      <c r="K271" s="14" t="n"/>
      <c r="L271" s="12" t="str">
        <f>IF($A271="","",SUMIFS(Movements!$H$2:$H$5001,Movements!$B$2:$B$5001,$A271))</f>
        <v/>
      </c>
      <c r="M271" s="12" t="str">
        <f>IF($A271="","",MAX(0,SUMIFS('Purchase orders'!$F$2:$F$1001,'Purchase orders'!$D$2:$D$1001,$A271)-SUMIFS('Purchase orders'!$I$2:$I$1001,'Purchase orders'!$D$2:$D$1001,$A271)))</f>
        <v/>
      </c>
      <c r="N271" s="13" t="str">
        <f>IF($A271="","",L271*G271)</f>
        <v/>
      </c>
      <c r="O271" s="12" t="str">
        <f>IF(OR($A271="",I271=""),"",IF(L271+M271&lt;=I271,"Reorder","OK"))</f>
        <v/>
      </c>
      <c r="P271" s="12" t="str">
        <f>IF(O271="Reorder",COUNTIF($O$2:O271,"Reorder"),"")</f>
        <v/>
      </c>
    </row>
    <row r="272">
      <c r="A272" s="14" t="n"/>
      <c r="B272" s="14" t="n"/>
      <c r="C272" s="14" t="n"/>
      <c r="D272" s="14" t="n"/>
      <c r="E272" s="15" t="n"/>
      <c r="F272" s="14" t="n"/>
      <c r="G272" s="16" t="n"/>
      <c r="H272" s="16" t="n"/>
      <c r="I272" s="14" t="n"/>
      <c r="J272" s="14" t="n"/>
      <c r="K272" s="14" t="n"/>
      <c r="L272" s="12" t="str">
        <f>IF($A272="","",SUMIFS(Movements!$H$2:$H$5001,Movements!$B$2:$B$5001,$A272))</f>
        <v/>
      </c>
      <c r="M272" s="12" t="str">
        <f>IF($A272="","",MAX(0,SUMIFS('Purchase orders'!$F$2:$F$1001,'Purchase orders'!$D$2:$D$1001,$A272)-SUMIFS('Purchase orders'!$I$2:$I$1001,'Purchase orders'!$D$2:$D$1001,$A272)))</f>
        <v/>
      </c>
      <c r="N272" s="13" t="str">
        <f>IF($A272="","",L272*G272)</f>
        <v/>
      </c>
      <c r="O272" s="12" t="str">
        <f>IF(OR($A272="",I272=""),"",IF(L272+M272&lt;=I272,"Reorder","OK"))</f>
        <v/>
      </c>
      <c r="P272" s="12" t="str">
        <f>IF(O272="Reorder",COUNTIF($O$2:O272,"Reorder"),"")</f>
        <v/>
      </c>
    </row>
    <row r="273">
      <c r="A273" s="14" t="n"/>
      <c r="B273" s="14" t="n"/>
      <c r="C273" s="14" t="n"/>
      <c r="D273" s="14" t="n"/>
      <c r="E273" s="15" t="n"/>
      <c r="F273" s="14" t="n"/>
      <c r="G273" s="16" t="n"/>
      <c r="H273" s="16" t="n"/>
      <c r="I273" s="14" t="n"/>
      <c r="J273" s="14" t="n"/>
      <c r="K273" s="14" t="n"/>
      <c r="L273" s="12" t="str">
        <f>IF($A273="","",SUMIFS(Movements!$H$2:$H$5001,Movements!$B$2:$B$5001,$A273))</f>
        <v/>
      </c>
      <c r="M273" s="12" t="str">
        <f>IF($A273="","",MAX(0,SUMIFS('Purchase orders'!$F$2:$F$1001,'Purchase orders'!$D$2:$D$1001,$A273)-SUMIFS('Purchase orders'!$I$2:$I$1001,'Purchase orders'!$D$2:$D$1001,$A273)))</f>
        <v/>
      </c>
      <c r="N273" s="13" t="str">
        <f>IF($A273="","",L273*G273)</f>
        <v/>
      </c>
      <c r="O273" s="12" t="str">
        <f>IF(OR($A273="",I273=""),"",IF(L273+M273&lt;=I273,"Reorder","OK"))</f>
        <v/>
      </c>
      <c r="P273" s="12" t="str">
        <f>IF(O273="Reorder",COUNTIF($O$2:O273,"Reorder"),"")</f>
        <v/>
      </c>
    </row>
    <row r="274">
      <c r="A274" s="14" t="n"/>
      <c r="B274" s="14" t="n"/>
      <c r="C274" s="14" t="n"/>
      <c r="D274" s="14" t="n"/>
      <c r="E274" s="15" t="n"/>
      <c r="F274" s="14" t="n"/>
      <c r="G274" s="16" t="n"/>
      <c r="H274" s="16" t="n"/>
      <c r="I274" s="14" t="n"/>
      <c r="J274" s="14" t="n"/>
      <c r="K274" s="14" t="n"/>
      <c r="L274" s="12" t="str">
        <f>IF($A274="","",SUMIFS(Movements!$H$2:$H$5001,Movements!$B$2:$B$5001,$A274))</f>
        <v/>
      </c>
      <c r="M274" s="12" t="str">
        <f>IF($A274="","",MAX(0,SUMIFS('Purchase orders'!$F$2:$F$1001,'Purchase orders'!$D$2:$D$1001,$A274)-SUMIFS('Purchase orders'!$I$2:$I$1001,'Purchase orders'!$D$2:$D$1001,$A274)))</f>
        <v/>
      </c>
      <c r="N274" s="13" t="str">
        <f>IF($A274="","",L274*G274)</f>
        <v/>
      </c>
      <c r="O274" s="12" t="str">
        <f>IF(OR($A274="",I274=""),"",IF(L274+M274&lt;=I274,"Reorder","OK"))</f>
        <v/>
      </c>
      <c r="P274" s="12" t="str">
        <f>IF(O274="Reorder",COUNTIF($O$2:O274,"Reorder"),"")</f>
        <v/>
      </c>
    </row>
    <row r="275">
      <c r="A275" s="14" t="n"/>
      <c r="B275" s="14" t="n"/>
      <c r="C275" s="14" t="n"/>
      <c r="D275" s="14" t="n"/>
      <c r="E275" s="15" t="n"/>
      <c r="F275" s="14" t="n"/>
      <c r="G275" s="16" t="n"/>
      <c r="H275" s="16" t="n"/>
      <c r="I275" s="14" t="n"/>
      <c r="J275" s="14" t="n"/>
      <c r="K275" s="14" t="n"/>
      <c r="L275" s="12" t="str">
        <f>IF($A275="","",SUMIFS(Movements!$H$2:$H$5001,Movements!$B$2:$B$5001,$A275))</f>
        <v/>
      </c>
      <c r="M275" s="12" t="str">
        <f>IF($A275="","",MAX(0,SUMIFS('Purchase orders'!$F$2:$F$1001,'Purchase orders'!$D$2:$D$1001,$A275)-SUMIFS('Purchase orders'!$I$2:$I$1001,'Purchase orders'!$D$2:$D$1001,$A275)))</f>
        <v/>
      </c>
      <c r="N275" s="13" t="str">
        <f>IF($A275="","",L275*G275)</f>
        <v/>
      </c>
      <c r="O275" s="12" t="str">
        <f>IF(OR($A275="",I275=""),"",IF(L275+M275&lt;=I275,"Reorder","OK"))</f>
        <v/>
      </c>
      <c r="P275" s="12" t="str">
        <f>IF(O275="Reorder",COUNTIF($O$2:O275,"Reorder"),"")</f>
        <v/>
      </c>
    </row>
    <row r="276">
      <c r="A276" s="14" t="n"/>
      <c r="B276" s="14" t="n"/>
      <c r="C276" s="14" t="n"/>
      <c r="D276" s="14" t="n"/>
      <c r="E276" s="15" t="n"/>
      <c r="F276" s="14" t="n"/>
      <c r="G276" s="16" t="n"/>
      <c r="H276" s="16" t="n"/>
      <c r="I276" s="14" t="n"/>
      <c r="J276" s="14" t="n"/>
      <c r="K276" s="14" t="n"/>
      <c r="L276" s="12" t="str">
        <f>IF($A276="","",SUMIFS(Movements!$H$2:$H$5001,Movements!$B$2:$B$5001,$A276))</f>
        <v/>
      </c>
      <c r="M276" s="12" t="str">
        <f>IF($A276="","",MAX(0,SUMIFS('Purchase orders'!$F$2:$F$1001,'Purchase orders'!$D$2:$D$1001,$A276)-SUMIFS('Purchase orders'!$I$2:$I$1001,'Purchase orders'!$D$2:$D$1001,$A276)))</f>
        <v/>
      </c>
      <c r="N276" s="13" t="str">
        <f>IF($A276="","",L276*G276)</f>
        <v/>
      </c>
      <c r="O276" s="12" t="str">
        <f>IF(OR($A276="",I276=""),"",IF(L276+M276&lt;=I276,"Reorder","OK"))</f>
        <v/>
      </c>
      <c r="P276" s="12" t="str">
        <f>IF(O276="Reorder",COUNTIF($O$2:O276,"Reorder"),"")</f>
        <v/>
      </c>
    </row>
    <row r="277">
      <c r="A277" s="14" t="n"/>
      <c r="B277" s="14" t="n"/>
      <c r="C277" s="14" t="n"/>
      <c r="D277" s="14" t="n"/>
      <c r="E277" s="15" t="n"/>
      <c r="F277" s="14" t="n"/>
      <c r="G277" s="16" t="n"/>
      <c r="H277" s="16" t="n"/>
      <c r="I277" s="14" t="n"/>
      <c r="J277" s="14" t="n"/>
      <c r="K277" s="14" t="n"/>
      <c r="L277" s="12" t="str">
        <f>IF($A277="","",SUMIFS(Movements!$H$2:$H$5001,Movements!$B$2:$B$5001,$A277))</f>
        <v/>
      </c>
      <c r="M277" s="12" t="str">
        <f>IF($A277="","",MAX(0,SUMIFS('Purchase orders'!$F$2:$F$1001,'Purchase orders'!$D$2:$D$1001,$A277)-SUMIFS('Purchase orders'!$I$2:$I$1001,'Purchase orders'!$D$2:$D$1001,$A277)))</f>
        <v/>
      </c>
      <c r="N277" s="13" t="str">
        <f>IF($A277="","",L277*G277)</f>
        <v/>
      </c>
      <c r="O277" s="12" t="str">
        <f>IF(OR($A277="",I277=""),"",IF(L277+M277&lt;=I277,"Reorder","OK"))</f>
        <v/>
      </c>
      <c r="P277" s="12" t="str">
        <f>IF(O277="Reorder",COUNTIF($O$2:O277,"Reorder"),"")</f>
        <v/>
      </c>
    </row>
    <row r="278">
      <c r="A278" s="14" t="n"/>
      <c r="B278" s="14" t="n"/>
      <c r="C278" s="14" t="n"/>
      <c r="D278" s="14" t="n"/>
      <c r="E278" s="15" t="n"/>
      <c r="F278" s="14" t="n"/>
      <c r="G278" s="16" t="n"/>
      <c r="H278" s="16" t="n"/>
      <c r="I278" s="14" t="n"/>
      <c r="J278" s="14" t="n"/>
      <c r="K278" s="14" t="n"/>
      <c r="L278" s="12" t="str">
        <f>IF($A278="","",SUMIFS(Movements!$H$2:$H$5001,Movements!$B$2:$B$5001,$A278))</f>
        <v/>
      </c>
      <c r="M278" s="12" t="str">
        <f>IF($A278="","",MAX(0,SUMIFS('Purchase orders'!$F$2:$F$1001,'Purchase orders'!$D$2:$D$1001,$A278)-SUMIFS('Purchase orders'!$I$2:$I$1001,'Purchase orders'!$D$2:$D$1001,$A278)))</f>
        <v/>
      </c>
      <c r="N278" s="13" t="str">
        <f>IF($A278="","",L278*G278)</f>
        <v/>
      </c>
      <c r="O278" s="12" t="str">
        <f>IF(OR($A278="",I278=""),"",IF(L278+M278&lt;=I278,"Reorder","OK"))</f>
        <v/>
      </c>
      <c r="P278" s="12" t="str">
        <f>IF(O278="Reorder",COUNTIF($O$2:O278,"Reorder"),"")</f>
        <v/>
      </c>
    </row>
    <row r="279">
      <c r="A279" s="14" t="n"/>
      <c r="B279" s="14" t="n"/>
      <c r="C279" s="14" t="n"/>
      <c r="D279" s="14" t="n"/>
      <c r="E279" s="15" t="n"/>
      <c r="F279" s="14" t="n"/>
      <c r="G279" s="16" t="n"/>
      <c r="H279" s="16" t="n"/>
      <c r="I279" s="14" t="n"/>
      <c r="J279" s="14" t="n"/>
      <c r="K279" s="14" t="n"/>
      <c r="L279" s="12" t="str">
        <f>IF($A279="","",SUMIFS(Movements!$H$2:$H$5001,Movements!$B$2:$B$5001,$A279))</f>
        <v/>
      </c>
      <c r="M279" s="12" t="str">
        <f>IF($A279="","",MAX(0,SUMIFS('Purchase orders'!$F$2:$F$1001,'Purchase orders'!$D$2:$D$1001,$A279)-SUMIFS('Purchase orders'!$I$2:$I$1001,'Purchase orders'!$D$2:$D$1001,$A279)))</f>
        <v/>
      </c>
      <c r="N279" s="13" t="str">
        <f>IF($A279="","",L279*G279)</f>
        <v/>
      </c>
      <c r="O279" s="12" t="str">
        <f>IF(OR($A279="",I279=""),"",IF(L279+M279&lt;=I279,"Reorder","OK"))</f>
        <v/>
      </c>
      <c r="P279" s="12" t="str">
        <f>IF(O279="Reorder",COUNTIF($O$2:O279,"Reorder"),"")</f>
        <v/>
      </c>
    </row>
    <row r="280">
      <c r="A280" s="14" t="n"/>
      <c r="B280" s="14" t="n"/>
      <c r="C280" s="14" t="n"/>
      <c r="D280" s="14" t="n"/>
      <c r="E280" s="15" t="n"/>
      <c r="F280" s="14" t="n"/>
      <c r="G280" s="16" t="n"/>
      <c r="H280" s="16" t="n"/>
      <c r="I280" s="14" t="n"/>
      <c r="J280" s="14" t="n"/>
      <c r="K280" s="14" t="n"/>
      <c r="L280" s="12" t="str">
        <f>IF($A280="","",SUMIFS(Movements!$H$2:$H$5001,Movements!$B$2:$B$5001,$A280))</f>
        <v/>
      </c>
      <c r="M280" s="12" t="str">
        <f>IF($A280="","",MAX(0,SUMIFS('Purchase orders'!$F$2:$F$1001,'Purchase orders'!$D$2:$D$1001,$A280)-SUMIFS('Purchase orders'!$I$2:$I$1001,'Purchase orders'!$D$2:$D$1001,$A280)))</f>
        <v/>
      </c>
      <c r="N280" s="13" t="str">
        <f>IF($A280="","",L280*G280)</f>
        <v/>
      </c>
      <c r="O280" s="12" t="str">
        <f>IF(OR($A280="",I280=""),"",IF(L280+M280&lt;=I280,"Reorder","OK"))</f>
        <v/>
      </c>
      <c r="P280" s="12" t="str">
        <f>IF(O280="Reorder",COUNTIF($O$2:O280,"Reorder"),"")</f>
        <v/>
      </c>
    </row>
    <row r="281">
      <c r="A281" s="14" t="n"/>
      <c r="B281" s="14" t="n"/>
      <c r="C281" s="14" t="n"/>
      <c r="D281" s="14" t="n"/>
      <c r="E281" s="15" t="n"/>
      <c r="F281" s="14" t="n"/>
      <c r="G281" s="16" t="n"/>
      <c r="H281" s="16" t="n"/>
      <c r="I281" s="14" t="n"/>
      <c r="J281" s="14" t="n"/>
      <c r="K281" s="14" t="n"/>
      <c r="L281" s="12" t="str">
        <f>IF($A281="","",SUMIFS(Movements!$H$2:$H$5001,Movements!$B$2:$B$5001,$A281))</f>
        <v/>
      </c>
      <c r="M281" s="12" t="str">
        <f>IF($A281="","",MAX(0,SUMIFS('Purchase orders'!$F$2:$F$1001,'Purchase orders'!$D$2:$D$1001,$A281)-SUMIFS('Purchase orders'!$I$2:$I$1001,'Purchase orders'!$D$2:$D$1001,$A281)))</f>
        <v/>
      </c>
      <c r="N281" s="13" t="str">
        <f>IF($A281="","",L281*G281)</f>
        <v/>
      </c>
      <c r="O281" s="12" t="str">
        <f>IF(OR($A281="",I281=""),"",IF(L281+M281&lt;=I281,"Reorder","OK"))</f>
        <v/>
      </c>
      <c r="P281" s="12" t="str">
        <f>IF(O281="Reorder",COUNTIF($O$2:O281,"Reorder"),"")</f>
        <v/>
      </c>
    </row>
    <row r="282">
      <c r="A282" s="14" t="n"/>
      <c r="B282" s="14" t="n"/>
      <c r="C282" s="14" t="n"/>
      <c r="D282" s="14" t="n"/>
      <c r="E282" s="15" t="n"/>
      <c r="F282" s="14" t="n"/>
      <c r="G282" s="16" t="n"/>
      <c r="H282" s="16" t="n"/>
      <c r="I282" s="14" t="n"/>
      <c r="J282" s="14" t="n"/>
      <c r="K282" s="14" t="n"/>
      <c r="L282" s="12" t="str">
        <f>IF($A282="","",SUMIFS(Movements!$H$2:$H$5001,Movements!$B$2:$B$5001,$A282))</f>
        <v/>
      </c>
      <c r="M282" s="12" t="str">
        <f>IF($A282="","",MAX(0,SUMIFS('Purchase orders'!$F$2:$F$1001,'Purchase orders'!$D$2:$D$1001,$A282)-SUMIFS('Purchase orders'!$I$2:$I$1001,'Purchase orders'!$D$2:$D$1001,$A282)))</f>
        <v/>
      </c>
      <c r="N282" s="13" t="str">
        <f>IF($A282="","",L282*G282)</f>
        <v/>
      </c>
      <c r="O282" s="12" t="str">
        <f>IF(OR($A282="",I282=""),"",IF(L282+M282&lt;=I282,"Reorder","OK"))</f>
        <v/>
      </c>
      <c r="P282" s="12" t="str">
        <f>IF(O282="Reorder",COUNTIF($O$2:O282,"Reorder"),"")</f>
        <v/>
      </c>
    </row>
    <row r="283">
      <c r="A283" s="14" t="n"/>
      <c r="B283" s="14" t="n"/>
      <c r="C283" s="14" t="n"/>
      <c r="D283" s="14" t="n"/>
      <c r="E283" s="15" t="n"/>
      <c r="F283" s="14" t="n"/>
      <c r="G283" s="16" t="n"/>
      <c r="H283" s="16" t="n"/>
      <c r="I283" s="14" t="n"/>
      <c r="J283" s="14" t="n"/>
      <c r="K283" s="14" t="n"/>
      <c r="L283" s="12" t="str">
        <f>IF($A283="","",SUMIFS(Movements!$H$2:$H$5001,Movements!$B$2:$B$5001,$A283))</f>
        <v/>
      </c>
      <c r="M283" s="12" t="str">
        <f>IF($A283="","",MAX(0,SUMIFS('Purchase orders'!$F$2:$F$1001,'Purchase orders'!$D$2:$D$1001,$A283)-SUMIFS('Purchase orders'!$I$2:$I$1001,'Purchase orders'!$D$2:$D$1001,$A283)))</f>
        <v/>
      </c>
      <c r="N283" s="13" t="str">
        <f>IF($A283="","",L283*G283)</f>
        <v/>
      </c>
      <c r="O283" s="12" t="str">
        <f>IF(OR($A283="",I283=""),"",IF(L283+M283&lt;=I283,"Reorder","OK"))</f>
        <v/>
      </c>
      <c r="P283" s="12" t="str">
        <f>IF(O283="Reorder",COUNTIF($O$2:O283,"Reorder"),"")</f>
        <v/>
      </c>
    </row>
    <row r="284">
      <c r="A284" s="14" t="n"/>
      <c r="B284" s="14" t="n"/>
      <c r="C284" s="14" t="n"/>
      <c r="D284" s="14" t="n"/>
      <c r="E284" s="15" t="n"/>
      <c r="F284" s="14" t="n"/>
      <c r="G284" s="16" t="n"/>
      <c r="H284" s="16" t="n"/>
      <c r="I284" s="14" t="n"/>
      <c r="J284" s="14" t="n"/>
      <c r="K284" s="14" t="n"/>
      <c r="L284" s="12" t="str">
        <f>IF($A284="","",SUMIFS(Movements!$H$2:$H$5001,Movements!$B$2:$B$5001,$A284))</f>
        <v/>
      </c>
      <c r="M284" s="12" t="str">
        <f>IF($A284="","",MAX(0,SUMIFS('Purchase orders'!$F$2:$F$1001,'Purchase orders'!$D$2:$D$1001,$A284)-SUMIFS('Purchase orders'!$I$2:$I$1001,'Purchase orders'!$D$2:$D$1001,$A284)))</f>
        <v/>
      </c>
      <c r="N284" s="13" t="str">
        <f>IF($A284="","",L284*G284)</f>
        <v/>
      </c>
      <c r="O284" s="12" t="str">
        <f>IF(OR($A284="",I284=""),"",IF(L284+M284&lt;=I284,"Reorder","OK"))</f>
        <v/>
      </c>
      <c r="P284" s="12" t="str">
        <f>IF(O284="Reorder",COUNTIF($O$2:O284,"Reorder"),"")</f>
        <v/>
      </c>
    </row>
    <row r="285">
      <c r="A285" s="14" t="n"/>
      <c r="B285" s="14" t="n"/>
      <c r="C285" s="14" t="n"/>
      <c r="D285" s="14" t="n"/>
      <c r="E285" s="15" t="n"/>
      <c r="F285" s="14" t="n"/>
      <c r="G285" s="16" t="n"/>
      <c r="H285" s="16" t="n"/>
      <c r="I285" s="14" t="n"/>
      <c r="J285" s="14" t="n"/>
      <c r="K285" s="14" t="n"/>
      <c r="L285" s="12" t="str">
        <f>IF($A285="","",SUMIFS(Movements!$H$2:$H$5001,Movements!$B$2:$B$5001,$A285))</f>
        <v/>
      </c>
      <c r="M285" s="12" t="str">
        <f>IF($A285="","",MAX(0,SUMIFS('Purchase orders'!$F$2:$F$1001,'Purchase orders'!$D$2:$D$1001,$A285)-SUMIFS('Purchase orders'!$I$2:$I$1001,'Purchase orders'!$D$2:$D$1001,$A285)))</f>
        <v/>
      </c>
      <c r="N285" s="13" t="str">
        <f>IF($A285="","",L285*G285)</f>
        <v/>
      </c>
      <c r="O285" s="12" t="str">
        <f>IF(OR($A285="",I285=""),"",IF(L285+M285&lt;=I285,"Reorder","OK"))</f>
        <v/>
      </c>
      <c r="P285" s="12" t="str">
        <f>IF(O285="Reorder",COUNTIF($O$2:O285,"Reorder"),"")</f>
        <v/>
      </c>
    </row>
    <row r="286">
      <c r="A286" s="14" t="n"/>
      <c r="B286" s="14" t="n"/>
      <c r="C286" s="14" t="n"/>
      <c r="D286" s="14" t="n"/>
      <c r="E286" s="15" t="n"/>
      <c r="F286" s="14" t="n"/>
      <c r="G286" s="16" t="n"/>
      <c r="H286" s="16" t="n"/>
      <c r="I286" s="14" t="n"/>
      <c r="J286" s="14" t="n"/>
      <c r="K286" s="14" t="n"/>
      <c r="L286" s="12" t="str">
        <f>IF($A286="","",SUMIFS(Movements!$H$2:$H$5001,Movements!$B$2:$B$5001,$A286))</f>
        <v/>
      </c>
      <c r="M286" s="12" t="str">
        <f>IF($A286="","",MAX(0,SUMIFS('Purchase orders'!$F$2:$F$1001,'Purchase orders'!$D$2:$D$1001,$A286)-SUMIFS('Purchase orders'!$I$2:$I$1001,'Purchase orders'!$D$2:$D$1001,$A286)))</f>
        <v/>
      </c>
      <c r="N286" s="13" t="str">
        <f>IF($A286="","",L286*G286)</f>
        <v/>
      </c>
      <c r="O286" s="12" t="str">
        <f>IF(OR($A286="",I286=""),"",IF(L286+M286&lt;=I286,"Reorder","OK"))</f>
        <v/>
      </c>
      <c r="P286" s="12" t="str">
        <f>IF(O286="Reorder",COUNTIF($O$2:O286,"Reorder"),"")</f>
        <v/>
      </c>
    </row>
    <row r="287">
      <c r="A287" s="14" t="n"/>
      <c r="B287" s="14" t="n"/>
      <c r="C287" s="14" t="n"/>
      <c r="D287" s="14" t="n"/>
      <c r="E287" s="15" t="n"/>
      <c r="F287" s="14" t="n"/>
      <c r="G287" s="16" t="n"/>
      <c r="H287" s="16" t="n"/>
      <c r="I287" s="14" t="n"/>
      <c r="J287" s="14" t="n"/>
      <c r="K287" s="14" t="n"/>
      <c r="L287" s="12" t="str">
        <f>IF($A287="","",SUMIFS(Movements!$H$2:$H$5001,Movements!$B$2:$B$5001,$A287))</f>
        <v/>
      </c>
      <c r="M287" s="12" t="str">
        <f>IF($A287="","",MAX(0,SUMIFS('Purchase orders'!$F$2:$F$1001,'Purchase orders'!$D$2:$D$1001,$A287)-SUMIFS('Purchase orders'!$I$2:$I$1001,'Purchase orders'!$D$2:$D$1001,$A287)))</f>
        <v/>
      </c>
      <c r="N287" s="13" t="str">
        <f>IF($A287="","",L287*G287)</f>
        <v/>
      </c>
      <c r="O287" s="12" t="str">
        <f>IF(OR($A287="",I287=""),"",IF(L287+M287&lt;=I287,"Reorder","OK"))</f>
        <v/>
      </c>
      <c r="P287" s="12" t="str">
        <f>IF(O287="Reorder",COUNTIF($O$2:O287,"Reorder"),"")</f>
        <v/>
      </c>
    </row>
    <row r="288">
      <c r="A288" s="14" t="n"/>
      <c r="B288" s="14" t="n"/>
      <c r="C288" s="14" t="n"/>
      <c r="D288" s="14" t="n"/>
      <c r="E288" s="15" t="n"/>
      <c r="F288" s="14" t="n"/>
      <c r="G288" s="16" t="n"/>
      <c r="H288" s="16" t="n"/>
      <c r="I288" s="14" t="n"/>
      <c r="J288" s="14" t="n"/>
      <c r="K288" s="14" t="n"/>
      <c r="L288" s="12" t="str">
        <f>IF($A288="","",SUMIFS(Movements!$H$2:$H$5001,Movements!$B$2:$B$5001,$A288))</f>
        <v/>
      </c>
      <c r="M288" s="12" t="str">
        <f>IF($A288="","",MAX(0,SUMIFS('Purchase orders'!$F$2:$F$1001,'Purchase orders'!$D$2:$D$1001,$A288)-SUMIFS('Purchase orders'!$I$2:$I$1001,'Purchase orders'!$D$2:$D$1001,$A288)))</f>
        <v/>
      </c>
      <c r="N288" s="13" t="str">
        <f>IF($A288="","",L288*G288)</f>
        <v/>
      </c>
      <c r="O288" s="12" t="str">
        <f>IF(OR($A288="",I288=""),"",IF(L288+M288&lt;=I288,"Reorder","OK"))</f>
        <v/>
      </c>
      <c r="P288" s="12" t="str">
        <f>IF(O288="Reorder",COUNTIF($O$2:O288,"Reorder"),"")</f>
        <v/>
      </c>
    </row>
    <row r="289">
      <c r="A289" s="14" t="n"/>
      <c r="B289" s="14" t="n"/>
      <c r="C289" s="14" t="n"/>
      <c r="D289" s="14" t="n"/>
      <c r="E289" s="15" t="n"/>
      <c r="F289" s="14" t="n"/>
      <c r="G289" s="16" t="n"/>
      <c r="H289" s="16" t="n"/>
      <c r="I289" s="14" t="n"/>
      <c r="J289" s="14" t="n"/>
      <c r="K289" s="14" t="n"/>
      <c r="L289" s="12" t="str">
        <f>IF($A289="","",SUMIFS(Movements!$H$2:$H$5001,Movements!$B$2:$B$5001,$A289))</f>
        <v/>
      </c>
      <c r="M289" s="12" t="str">
        <f>IF($A289="","",MAX(0,SUMIFS('Purchase orders'!$F$2:$F$1001,'Purchase orders'!$D$2:$D$1001,$A289)-SUMIFS('Purchase orders'!$I$2:$I$1001,'Purchase orders'!$D$2:$D$1001,$A289)))</f>
        <v/>
      </c>
      <c r="N289" s="13" t="str">
        <f>IF($A289="","",L289*G289)</f>
        <v/>
      </c>
      <c r="O289" s="12" t="str">
        <f>IF(OR($A289="",I289=""),"",IF(L289+M289&lt;=I289,"Reorder","OK"))</f>
        <v/>
      </c>
      <c r="P289" s="12" t="str">
        <f>IF(O289="Reorder",COUNTIF($O$2:O289,"Reorder"),"")</f>
        <v/>
      </c>
    </row>
    <row r="290">
      <c r="A290" s="14" t="n"/>
      <c r="B290" s="14" t="n"/>
      <c r="C290" s="14" t="n"/>
      <c r="D290" s="14" t="n"/>
      <c r="E290" s="15" t="n"/>
      <c r="F290" s="14" t="n"/>
      <c r="G290" s="16" t="n"/>
      <c r="H290" s="16" t="n"/>
      <c r="I290" s="14" t="n"/>
      <c r="J290" s="14" t="n"/>
      <c r="K290" s="14" t="n"/>
      <c r="L290" s="12" t="str">
        <f>IF($A290="","",SUMIFS(Movements!$H$2:$H$5001,Movements!$B$2:$B$5001,$A290))</f>
        <v/>
      </c>
      <c r="M290" s="12" t="str">
        <f>IF($A290="","",MAX(0,SUMIFS('Purchase orders'!$F$2:$F$1001,'Purchase orders'!$D$2:$D$1001,$A290)-SUMIFS('Purchase orders'!$I$2:$I$1001,'Purchase orders'!$D$2:$D$1001,$A290)))</f>
        <v/>
      </c>
      <c r="N290" s="13" t="str">
        <f>IF($A290="","",L290*G290)</f>
        <v/>
      </c>
      <c r="O290" s="12" t="str">
        <f>IF(OR($A290="",I290=""),"",IF(L290+M290&lt;=I290,"Reorder","OK"))</f>
        <v/>
      </c>
      <c r="P290" s="12" t="str">
        <f>IF(O290="Reorder",COUNTIF($O$2:O290,"Reorder"),"")</f>
        <v/>
      </c>
    </row>
    <row r="291">
      <c r="A291" s="14" t="n"/>
      <c r="B291" s="14" t="n"/>
      <c r="C291" s="14" t="n"/>
      <c r="D291" s="14" t="n"/>
      <c r="E291" s="15" t="n"/>
      <c r="F291" s="14" t="n"/>
      <c r="G291" s="16" t="n"/>
      <c r="H291" s="16" t="n"/>
      <c r="I291" s="14" t="n"/>
      <c r="J291" s="14" t="n"/>
      <c r="K291" s="14" t="n"/>
      <c r="L291" s="12" t="str">
        <f>IF($A291="","",SUMIFS(Movements!$H$2:$H$5001,Movements!$B$2:$B$5001,$A291))</f>
        <v/>
      </c>
      <c r="M291" s="12" t="str">
        <f>IF($A291="","",MAX(0,SUMIFS('Purchase orders'!$F$2:$F$1001,'Purchase orders'!$D$2:$D$1001,$A291)-SUMIFS('Purchase orders'!$I$2:$I$1001,'Purchase orders'!$D$2:$D$1001,$A291)))</f>
        <v/>
      </c>
      <c r="N291" s="13" t="str">
        <f>IF($A291="","",L291*G291)</f>
        <v/>
      </c>
      <c r="O291" s="12" t="str">
        <f>IF(OR($A291="",I291=""),"",IF(L291+M291&lt;=I291,"Reorder","OK"))</f>
        <v/>
      </c>
      <c r="P291" s="12" t="str">
        <f>IF(O291="Reorder",COUNTIF($O$2:O291,"Reorder"),"")</f>
        <v/>
      </c>
    </row>
    <row r="292">
      <c r="A292" s="14" t="n"/>
      <c r="B292" s="14" t="n"/>
      <c r="C292" s="14" t="n"/>
      <c r="D292" s="14" t="n"/>
      <c r="E292" s="15" t="n"/>
      <c r="F292" s="14" t="n"/>
      <c r="G292" s="16" t="n"/>
      <c r="H292" s="16" t="n"/>
      <c r="I292" s="14" t="n"/>
      <c r="J292" s="14" t="n"/>
      <c r="K292" s="14" t="n"/>
      <c r="L292" s="12" t="str">
        <f>IF($A292="","",SUMIFS(Movements!$H$2:$H$5001,Movements!$B$2:$B$5001,$A292))</f>
        <v/>
      </c>
      <c r="M292" s="12" t="str">
        <f>IF($A292="","",MAX(0,SUMIFS('Purchase orders'!$F$2:$F$1001,'Purchase orders'!$D$2:$D$1001,$A292)-SUMIFS('Purchase orders'!$I$2:$I$1001,'Purchase orders'!$D$2:$D$1001,$A292)))</f>
        <v/>
      </c>
      <c r="N292" s="13" t="str">
        <f>IF($A292="","",L292*G292)</f>
        <v/>
      </c>
      <c r="O292" s="12" t="str">
        <f>IF(OR($A292="",I292=""),"",IF(L292+M292&lt;=I292,"Reorder","OK"))</f>
        <v/>
      </c>
      <c r="P292" s="12" t="str">
        <f>IF(O292="Reorder",COUNTIF($O$2:O292,"Reorder"),"")</f>
        <v/>
      </c>
    </row>
    <row r="293">
      <c r="A293" s="14" t="n"/>
      <c r="B293" s="14" t="n"/>
      <c r="C293" s="14" t="n"/>
      <c r="D293" s="14" t="n"/>
      <c r="E293" s="15" t="n"/>
      <c r="F293" s="14" t="n"/>
      <c r="G293" s="16" t="n"/>
      <c r="H293" s="16" t="n"/>
      <c r="I293" s="14" t="n"/>
      <c r="J293" s="14" t="n"/>
      <c r="K293" s="14" t="n"/>
      <c r="L293" s="12" t="str">
        <f>IF($A293="","",SUMIFS(Movements!$H$2:$H$5001,Movements!$B$2:$B$5001,$A293))</f>
        <v/>
      </c>
      <c r="M293" s="12" t="str">
        <f>IF($A293="","",MAX(0,SUMIFS('Purchase orders'!$F$2:$F$1001,'Purchase orders'!$D$2:$D$1001,$A293)-SUMIFS('Purchase orders'!$I$2:$I$1001,'Purchase orders'!$D$2:$D$1001,$A293)))</f>
        <v/>
      </c>
      <c r="N293" s="13" t="str">
        <f>IF($A293="","",L293*G293)</f>
        <v/>
      </c>
      <c r="O293" s="12" t="str">
        <f>IF(OR($A293="",I293=""),"",IF(L293+M293&lt;=I293,"Reorder","OK"))</f>
        <v/>
      </c>
      <c r="P293" s="12" t="str">
        <f>IF(O293="Reorder",COUNTIF($O$2:O293,"Reorder"),"")</f>
        <v/>
      </c>
    </row>
    <row r="294">
      <c r="A294" s="14" t="n"/>
      <c r="B294" s="14" t="n"/>
      <c r="C294" s="14" t="n"/>
      <c r="D294" s="14" t="n"/>
      <c r="E294" s="15" t="n"/>
      <c r="F294" s="14" t="n"/>
      <c r="G294" s="16" t="n"/>
      <c r="H294" s="16" t="n"/>
      <c r="I294" s="14" t="n"/>
      <c r="J294" s="14" t="n"/>
      <c r="K294" s="14" t="n"/>
      <c r="L294" s="12" t="str">
        <f>IF($A294="","",SUMIFS(Movements!$H$2:$H$5001,Movements!$B$2:$B$5001,$A294))</f>
        <v/>
      </c>
      <c r="M294" s="12" t="str">
        <f>IF($A294="","",MAX(0,SUMIFS('Purchase orders'!$F$2:$F$1001,'Purchase orders'!$D$2:$D$1001,$A294)-SUMIFS('Purchase orders'!$I$2:$I$1001,'Purchase orders'!$D$2:$D$1001,$A294)))</f>
        <v/>
      </c>
      <c r="N294" s="13" t="str">
        <f>IF($A294="","",L294*G294)</f>
        <v/>
      </c>
      <c r="O294" s="12" t="str">
        <f>IF(OR($A294="",I294=""),"",IF(L294+M294&lt;=I294,"Reorder","OK"))</f>
        <v/>
      </c>
      <c r="P294" s="12" t="str">
        <f>IF(O294="Reorder",COUNTIF($O$2:O294,"Reorder"),"")</f>
        <v/>
      </c>
    </row>
    <row r="295">
      <c r="A295" s="14" t="n"/>
      <c r="B295" s="14" t="n"/>
      <c r="C295" s="14" t="n"/>
      <c r="D295" s="14" t="n"/>
      <c r="E295" s="15" t="n"/>
      <c r="F295" s="14" t="n"/>
      <c r="G295" s="16" t="n"/>
      <c r="H295" s="16" t="n"/>
      <c r="I295" s="14" t="n"/>
      <c r="J295" s="14" t="n"/>
      <c r="K295" s="14" t="n"/>
      <c r="L295" s="12" t="str">
        <f>IF($A295="","",SUMIFS(Movements!$H$2:$H$5001,Movements!$B$2:$B$5001,$A295))</f>
        <v/>
      </c>
      <c r="M295" s="12" t="str">
        <f>IF($A295="","",MAX(0,SUMIFS('Purchase orders'!$F$2:$F$1001,'Purchase orders'!$D$2:$D$1001,$A295)-SUMIFS('Purchase orders'!$I$2:$I$1001,'Purchase orders'!$D$2:$D$1001,$A295)))</f>
        <v/>
      </c>
      <c r="N295" s="13" t="str">
        <f>IF($A295="","",L295*G295)</f>
        <v/>
      </c>
      <c r="O295" s="12" t="str">
        <f>IF(OR($A295="",I295=""),"",IF(L295+M295&lt;=I295,"Reorder","OK"))</f>
        <v/>
      </c>
      <c r="P295" s="12" t="str">
        <f>IF(O295="Reorder",COUNTIF($O$2:O295,"Reorder"),"")</f>
        <v/>
      </c>
    </row>
    <row r="296">
      <c r="A296" s="14" t="n"/>
      <c r="B296" s="14" t="n"/>
      <c r="C296" s="14" t="n"/>
      <c r="D296" s="14" t="n"/>
      <c r="E296" s="15" t="n"/>
      <c r="F296" s="14" t="n"/>
      <c r="G296" s="16" t="n"/>
      <c r="H296" s="16" t="n"/>
      <c r="I296" s="14" t="n"/>
      <c r="J296" s="14" t="n"/>
      <c r="K296" s="14" t="n"/>
      <c r="L296" s="12" t="str">
        <f>IF($A296="","",SUMIFS(Movements!$H$2:$H$5001,Movements!$B$2:$B$5001,$A296))</f>
        <v/>
      </c>
      <c r="M296" s="12" t="str">
        <f>IF($A296="","",MAX(0,SUMIFS('Purchase orders'!$F$2:$F$1001,'Purchase orders'!$D$2:$D$1001,$A296)-SUMIFS('Purchase orders'!$I$2:$I$1001,'Purchase orders'!$D$2:$D$1001,$A296)))</f>
        <v/>
      </c>
      <c r="N296" s="13" t="str">
        <f>IF($A296="","",L296*G296)</f>
        <v/>
      </c>
      <c r="O296" s="12" t="str">
        <f>IF(OR($A296="",I296=""),"",IF(L296+M296&lt;=I296,"Reorder","OK"))</f>
        <v/>
      </c>
      <c r="P296" s="12" t="str">
        <f>IF(O296="Reorder",COUNTIF($O$2:O296,"Reorder"),"")</f>
        <v/>
      </c>
    </row>
    <row r="297">
      <c r="A297" s="14" t="n"/>
      <c r="B297" s="14" t="n"/>
      <c r="C297" s="14" t="n"/>
      <c r="D297" s="14" t="n"/>
      <c r="E297" s="15" t="n"/>
      <c r="F297" s="14" t="n"/>
      <c r="G297" s="16" t="n"/>
      <c r="H297" s="16" t="n"/>
      <c r="I297" s="14" t="n"/>
      <c r="J297" s="14" t="n"/>
      <c r="K297" s="14" t="n"/>
      <c r="L297" s="12" t="str">
        <f>IF($A297="","",SUMIFS(Movements!$H$2:$H$5001,Movements!$B$2:$B$5001,$A297))</f>
        <v/>
      </c>
      <c r="M297" s="12" t="str">
        <f>IF($A297="","",MAX(0,SUMIFS('Purchase orders'!$F$2:$F$1001,'Purchase orders'!$D$2:$D$1001,$A297)-SUMIFS('Purchase orders'!$I$2:$I$1001,'Purchase orders'!$D$2:$D$1001,$A297)))</f>
        <v/>
      </c>
      <c r="N297" s="13" t="str">
        <f>IF($A297="","",L297*G297)</f>
        <v/>
      </c>
      <c r="O297" s="12" t="str">
        <f>IF(OR($A297="",I297=""),"",IF(L297+M297&lt;=I297,"Reorder","OK"))</f>
        <v/>
      </c>
      <c r="P297" s="12" t="str">
        <f>IF(O297="Reorder",COUNTIF($O$2:O297,"Reorder"),"")</f>
        <v/>
      </c>
    </row>
    <row r="298">
      <c r="A298" s="14" t="n"/>
      <c r="B298" s="14" t="n"/>
      <c r="C298" s="14" t="n"/>
      <c r="D298" s="14" t="n"/>
      <c r="E298" s="15" t="n"/>
      <c r="F298" s="14" t="n"/>
      <c r="G298" s="16" t="n"/>
      <c r="H298" s="16" t="n"/>
      <c r="I298" s="14" t="n"/>
      <c r="J298" s="14" t="n"/>
      <c r="K298" s="14" t="n"/>
      <c r="L298" s="12" t="str">
        <f>IF($A298="","",SUMIFS(Movements!$H$2:$H$5001,Movements!$B$2:$B$5001,$A298))</f>
        <v/>
      </c>
      <c r="M298" s="12" t="str">
        <f>IF($A298="","",MAX(0,SUMIFS('Purchase orders'!$F$2:$F$1001,'Purchase orders'!$D$2:$D$1001,$A298)-SUMIFS('Purchase orders'!$I$2:$I$1001,'Purchase orders'!$D$2:$D$1001,$A298)))</f>
        <v/>
      </c>
      <c r="N298" s="13" t="str">
        <f>IF($A298="","",L298*G298)</f>
        <v/>
      </c>
      <c r="O298" s="12" t="str">
        <f>IF(OR($A298="",I298=""),"",IF(L298+M298&lt;=I298,"Reorder","OK"))</f>
        <v/>
      </c>
      <c r="P298" s="12" t="str">
        <f>IF(O298="Reorder",COUNTIF($O$2:O298,"Reorder"),"")</f>
        <v/>
      </c>
    </row>
    <row r="299">
      <c r="A299" s="14" t="n"/>
      <c r="B299" s="14" t="n"/>
      <c r="C299" s="14" t="n"/>
      <c r="D299" s="14" t="n"/>
      <c r="E299" s="15" t="n"/>
      <c r="F299" s="14" t="n"/>
      <c r="G299" s="16" t="n"/>
      <c r="H299" s="16" t="n"/>
      <c r="I299" s="14" t="n"/>
      <c r="J299" s="14" t="n"/>
      <c r="K299" s="14" t="n"/>
      <c r="L299" s="12" t="str">
        <f>IF($A299="","",SUMIFS(Movements!$H$2:$H$5001,Movements!$B$2:$B$5001,$A299))</f>
        <v/>
      </c>
      <c r="M299" s="12" t="str">
        <f>IF($A299="","",MAX(0,SUMIFS('Purchase orders'!$F$2:$F$1001,'Purchase orders'!$D$2:$D$1001,$A299)-SUMIFS('Purchase orders'!$I$2:$I$1001,'Purchase orders'!$D$2:$D$1001,$A299)))</f>
        <v/>
      </c>
      <c r="N299" s="13" t="str">
        <f>IF($A299="","",L299*G299)</f>
        <v/>
      </c>
      <c r="O299" s="12" t="str">
        <f>IF(OR($A299="",I299=""),"",IF(L299+M299&lt;=I299,"Reorder","OK"))</f>
        <v/>
      </c>
      <c r="P299" s="12" t="str">
        <f>IF(O299="Reorder",COUNTIF($O$2:O299,"Reorder"),"")</f>
        <v/>
      </c>
    </row>
    <row r="300">
      <c r="A300" s="14" t="n"/>
      <c r="B300" s="14" t="n"/>
      <c r="C300" s="14" t="n"/>
      <c r="D300" s="14" t="n"/>
      <c r="E300" s="15" t="n"/>
      <c r="F300" s="14" t="n"/>
      <c r="G300" s="16" t="n"/>
      <c r="H300" s="16" t="n"/>
      <c r="I300" s="14" t="n"/>
      <c r="J300" s="14" t="n"/>
      <c r="K300" s="14" t="n"/>
      <c r="L300" s="12" t="str">
        <f>IF($A300="","",SUMIFS(Movements!$H$2:$H$5001,Movements!$B$2:$B$5001,$A300))</f>
        <v/>
      </c>
      <c r="M300" s="12" t="str">
        <f>IF($A300="","",MAX(0,SUMIFS('Purchase orders'!$F$2:$F$1001,'Purchase orders'!$D$2:$D$1001,$A300)-SUMIFS('Purchase orders'!$I$2:$I$1001,'Purchase orders'!$D$2:$D$1001,$A300)))</f>
        <v/>
      </c>
      <c r="N300" s="13" t="str">
        <f>IF($A300="","",L300*G300)</f>
        <v/>
      </c>
      <c r="O300" s="12" t="str">
        <f>IF(OR($A300="",I300=""),"",IF(L300+M300&lt;=I300,"Reorder","OK"))</f>
        <v/>
      </c>
      <c r="P300" s="12" t="str">
        <f>IF(O300="Reorder",COUNTIF($O$2:O300,"Reorder"),"")</f>
        <v/>
      </c>
    </row>
    <row r="301">
      <c r="A301" s="14" t="n"/>
      <c r="B301" s="14" t="n"/>
      <c r="C301" s="14" t="n"/>
      <c r="D301" s="14" t="n"/>
      <c r="E301" s="15" t="n"/>
      <c r="F301" s="14" t="n"/>
      <c r="G301" s="16" t="n"/>
      <c r="H301" s="16" t="n"/>
      <c r="I301" s="14" t="n"/>
      <c r="J301" s="14" t="n"/>
      <c r="K301" s="14" t="n"/>
      <c r="L301" s="12" t="str">
        <f>IF($A301="","",SUMIFS(Movements!$H$2:$H$5001,Movements!$B$2:$B$5001,$A301))</f>
        <v/>
      </c>
      <c r="M301" s="12" t="str">
        <f>IF($A301="","",MAX(0,SUMIFS('Purchase orders'!$F$2:$F$1001,'Purchase orders'!$D$2:$D$1001,$A301)-SUMIFS('Purchase orders'!$I$2:$I$1001,'Purchase orders'!$D$2:$D$1001,$A301)))</f>
        <v/>
      </c>
      <c r="N301" s="13" t="str">
        <f>IF($A301="","",L301*G301)</f>
        <v/>
      </c>
      <c r="O301" s="12" t="str">
        <f>IF(OR($A301="",I301=""),"",IF(L301+M301&lt;=I301,"Reorder","OK"))</f>
        <v/>
      </c>
      <c r="P301" s="12" t="str">
        <f>IF(O301="Reorder",COUNTIF($O$2:O301,"Reorder"),"")</f>
        <v/>
      </c>
    </row>
    <row r="302">
      <c r="A302" s="14" t="n"/>
      <c r="B302" s="14" t="n"/>
      <c r="C302" s="14" t="n"/>
      <c r="D302" s="14" t="n"/>
      <c r="E302" s="15" t="n"/>
      <c r="F302" s="14" t="n"/>
      <c r="G302" s="16" t="n"/>
      <c r="H302" s="16" t="n"/>
      <c r="I302" s="14" t="n"/>
      <c r="J302" s="14" t="n"/>
      <c r="K302" s="14" t="n"/>
      <c r="L302" s="12" t="str">
        <f>IF($A302="","",SUMIFS(Movements!$H$2:$H$5001,Movements!$B$2:$B$5001,$A302))</f>
        <v/>
      </c>
      <c r="M302" s="12" t="str">
        <f>IF($A302="","",MAX(0,SUMIFS('Purchase orders'!$F$2:$F$1001,'Purchase orders'!$D$2:$D$1001,$A302)-SUMIFS('Purchase orders'!$I$2:$I$1001,'Purchase orders'!$D$2:$D$1001,$A302)))</f>
        <v/>
      </c>
      <c r="N302" s="13" t="str">
        <f>IF($A302="","",L302*G302)</f>
        <v/>
      </c>
      <c r="O302" s="12" t="str">
        <f>IF(OR($A302="",I302=""),"",IF(L302+M302&lt;=I302,"Reorder","OK"))</f>
        <v/>
      </c>
      <c r="P302" s="12" t="str">
        <f>IF(O302="Reorder",COUNTIF($O$2:O302,"Reorder"),"")</f>
        <v/>
      </c>
    </row>
    <row r="303">
      <c r="A303" s="14" t="n"/>
      <c r="B303" s="14" t="n"/>
      <c r="C303" s="14" t="n"/>
      <c r="D303" s="14" t="n"/>
      <c r="E303" s="15" t="n"/>
      <c r="F303" s="14" t="n"/>
      <c r="G303" s="16" t="n"/>
      <c r="H303" s="16" t="n"/>
      <c r="I303" s="14" t="n"/>
      <c r="J303" s="14" t="n"/>
      <c r="K303" s="14" t="n"/>
      <c r="L303" s="12" t="str">
        <f>IF($A303="","",SUMIFS(Movements!$H$2:$H$5001,Movements!$B$2:$B$5001,$A303))</f>
        <v/>
      </c>
      <c r="M303" s="12" t="str">
        <f>IF($A303="","",MAX(0,SUMIFS('Purchase orders'!$F$2:$F$1001,'Purchase orders'!$D$2:$D$1001,$A303)-SUMIFS('Purchase orders'!$I$2:$I$1001,'Purchase orders'!$D$2:$D$1001,$A303)))</f>
        <v/>
      </c>
      <c r="N303" s="13" t="str">
        <f>IF($A303="","",L303*G303)</f>
        <v/>
      </c>
      <c r="O303" s="12" t="str">
        <f>IF(OR($A303="",I303=""),"",IF(L303+M303&lt;=I303,"Reorder","OK"))</f>
        <v/>
      </c>
      <c r="P303" s="12" t="str">
        <f>IF(O303="Reorder",COUNTIF($O$2:O303,"Reorder"),"")</f>
        <v/>
      </c>
    </row>
    <row r="304">
      <c r="A304" s="14" t="n"/>
      <c r="B304" s="14" t="n"/>
      <c r="C304" s="14" t="n"/>
      <c r="D304" s="14" t="n"/>
      <c r="E304" s="15" t="n"/>
      <c r="F304" s="14" t="n"/>
      <c r="G304" s="16" t="n"/>
      <c r="H304" s="16" t="n"/>
      <c r="I304" s="14" t="n"/>
      <c r="J304" s="14" t="n"/>
      <c r="K304" s="14" t="n"/>
      <c r="L304" s="12" t="str">
        <f>IF($A304="","",SUMIFS(Movements!$H$2:$H$5001,Movements!$B$2:$B$5001,$A304))</f>
        <v/>
      </c>
      <c r="M304" s="12" t="str">
        <f>IF($A304="","",MAX(0,SUMIFS('Purchase orders'!$F$2:$F$1001,'Purchase orders'!$D$2:$D$1001,$A304)-SUMIFS('Purchase orders'!$I$2:$I$1001,'Purchase orders'!$D$2:$D$1001,$A304)))</f>
        <v/>
      </c>
      <c r="N304" s="13" t="str">
        <f>IF($A304="","",L304*G304)</f>
        <v/>
      </c>
      <c r="O304" s="12" t="str">
        <f>IF(OR($A304="",I304=""),"",IF(L304+M304&lt;=I304,"Reorder","OK"))</f>
        <v/>
      </c>
      <c r="P304" s="12" t="str">
        <f>IF(O304="Reorder",COUNTIF($O$2:O304,"Reorder"),"")</f>
        <v/>
      </c>
    </row>
    <row r="305">
      <c r="A305" s="14" t="n"/>
      <c r="B305" s="14" t="n"/>
      <c r="C305" s="14" t="n"/>
      <c r="D305" s="14" t="n"/>
      <c r="E305" s="15" t="n"/>
      <c r="F305" s="14" t="n"/>
      <c r="G305" s="16" t="n"/>
      <c r="H305" s="16" t="n"/>
      <c r="I305" s="14" t="n"/>
      <c r="J305" s="14" t="n"/>
      <c r="K305" s="14" t="n"/>
      <c r="L305" s="12" t="str">
        <f>IF($A305="","",SUMIFS(Movements!$H$2:$H$5001,Movements!$B$2:$B$5001,$A305))</f>
        <v/>
      </c>
      <c r="M305" s="12" t="str">
        <f>IF($A305="","",MAX(0,SUMIFS('Purchase orders'!$F$2:$F$1001,'Purchase orders'!$D$2:$D$1001,$A305)-SUMIFS('Purchase orders'!$I$2:$I$1001,'Purchase orders'!$D$2:$D$1001,$A305)))</f>
        <v/>
      </c>
      <c r="N305" s="13" t="str">
        <f>IF($A305="","",L305*G305)</f>
        <v/>
      </c>
      <c r="O305" s="12" t="str">
        <f>IF(OR($A305="",I305=""),"",IF(L305+M305&lt;=I305,"Reorder","OK"))</f>
        <v/>
      </c>
      <c r="P305" s="12" t="str">
        <f>IF(O305="Reorder",COUNTIF($O$2:O305,"Reorder"),"")</f>
        <v/>
      </c>
    </row>
    <row r="306">
      <c r="A306" s="14" t="n"/>
      <c r="B306" s="14" t="n"/>
      <c r="C306" s="14" t="n"/>
      <c r="D306" s="14" t="n"/>
      <c r="E306" s="15" t="n"/>
      <c r="F306" s="14" t="n"/>
      <c r="G306" s="16" t="n"/>
      <c r="H306" s="16" t="n"/>
      <c r="I306" s="14" t="n"/>
      <c r="J306" s="14" t="n"/>
      <c r="K306" s="14" t="n"/>
      <c r="L306" s="12" t="str">
        <f>IF($A306="","",SUMIFS(Movements!$H$2:$H$5001,Movements!$B$2:$B$5001,$A306))</f>
        <v/>
      </c>
      <c r="M306" s="12" t="str">
        <f>IF($A306="","",MAX(0,SUMIFS('Purchase orders'!$F$2:$F$1001,'Purchase orders'!$D$2:$D$1001,$A306)-SUMIFS('Purchase orders'!$I$2:$I$1001,'Purchase orders'!$D$2:$D$1001,$A306)))</f>
        <v/>
      </c>
      <c r="N306" s="13" t="str">
        <f>IF($A306="","",L306*G306)</f>
        <v/>
      </c>
      <c r="O306" s="12" t="str">
        <f>IF(OR($A306="",I306=""),"",IF(L306+M306&lt;=I306,"Reorder","OK"))</f>
        <v/>
      </c>
      <c r="P306" s="12" t="str">
        <f>IF(O306="Reorder",COUNTIF($O$2:O306,"Reorder"),"")</f>
        <v/>
      </c>
    </row>
    <row r="307">
      <c r="A307" s="14" t="n"/>
      <c r="B307" s="14" t="n"/>
      <c r="C307" s="14" t="n"/>
      <c r="D307" s="14" t="n"/>
      <c r="E307" s="15" t="n"/>
      <c r="F307" s="14" t="n"/>
      <c r="G307" s="16" t="n"/>
      <c r="H307" s="16" t="n"/>
      <c r="I307" s="14" t="n"/>
      <c r="J307" s="14" t="n"/>
      <c r="K307" s="14" t="n"/>
      <c r="L307" s="12" t="str">
        <f>IF($A307="","",SUMIFS(Movements!$H$2:$H$5001,Movements!$B$2:$B$5001,$A307))</f>
        <v/>
      </c>
      <c r="M307" s="12" t="str">
        <f>IF($A307="","",MAX(0,SUMIFS('Purchase orders'!$F$2:$F$1001,'Purchase orders'!$D$2:$D$1001,$A307)-SUMIFS('Purchase orders'!$I$2:$I$1001,'Purchase orders'!$D$2:$D$1001,$A307)))</f>
        <v/>
      </c>
      <c r="N307" s="13" t="str">
        <f>IF($A307="","",L307*G307)</f>
        <v/>
      </c>
      <c r="O307" s="12" t="str">
        <f>IF(OR($A307="",I307=""),"",IF(L307+M307&lt;=I307,"Reorder","OK"))</f>
        <v/>
      </c>
      <c r="P307" s="12" t="str">
        <f>IF(O307="Reorder",COUNTIF($O$2:O307,"Reorder"),"")</f>
        <v/>
      </c>
    </row>
    <row r="308">
      <c r="A308" s="14" t="n"/>
      <c r="B308" s="14" t="n"/>
      <c r="C308" s="14" t="n"/>
      <c r="D308" s="14" t="n"/>
      <c r="E308" s="15" t="n"/>
      <c r="F308" s="14" t="n"/>
      <c r="G308" s="16" t="n"/>
      <c r="H308" s="16" t="n"/>
      <c r="I308" s="14" t="n"/>
      <c r="J308" s="14" t="n"/>
      <c r="K308" s="14" t="n"/>
      <c r="L308" s="12" t="str">
        <f>IF($A308="","",SUMIFS(Movements!$H$2:$H$5001,Movements!$B$2:$B$5001,$A308))</f>
        <v/>
      </c>
      <c r="M308" s="12" t="str">
        <f>IF($A308="","",MAX(0,SUMIFS('Purchase orders'!$F$2:$F$1001,'Purchase orders'!$D$2:$D$1001,$A308)-SUMIFS('Purchase orders'!$I$2:$I$1001,'Purchase orders'!$D$2:$D$1001,$A308)))</f>
        <v/>
      </c>
      <c r="N308" s="13" t="str">
        <f>IF($A308="","",L308*G308)</f>
        <v/>
      </c>
      <c r="O308" s="12" t="str">
        <f>IF(OR($A308="",I308=""),"",IF(L308+M308&lt;=I308,"Reorder","OK"))</f>
        <v/>
      </c>
      <c r="P308" s="12" t="str">
        <f>IF(O308="Reorder",COUNTIF($O$2:O308,"Reorder"),"")</f>
        <v/>
      </c>
    </row>
    <row r="309">
      <c r="A309" s="14" t="n"/>
      <c r="B309" s="14" t="n"/>
      <c r="C309" s="14" t="n"/>
      <c r="D309" s="14" t="n"/>
      <c r="E309" s="15" t="n"/>
      <c r="F309" s="14" t="n"/>
      <c r="G309" s="16" t="n"/>
      <c r="H309" s="16" t="n"/>
      <c r="I309" s="14" t="n"/>
      <c r="J309" s="14" t="n"/>
      <c r="K309" s="14" t="n"/>
      <c r="L309" s="12" t="str">
        <f>IF($A309="","",SUMIFS(Movements!$H$2:$H$5001,Movements!$B$2:$B$5001,$A309))</f>
        <v/>
      </c>
      <c r="M309" s="12" t="str">
        <f>IF($A309="","",MAX(0,SUMIFS('Purchase orders'!$F$2:$F$1001,'Purchase orders'!$D$2:$D$1001,$A309)-SUMIFS('Purchase orders'!$I$2:$I$1001,'Purchase orders'!$D$2:$D$1001,$A309)))</f>
        <v/>
      </c>
      <c r="N309" s="13" t="str">
        <f>IF($A309="","",L309*G309)</f>
        <v/>
      </c>
      <c r="O309" s="12" t="str">
        <f>IF(OR($A309="",I309=""),"",IF(L309+M309&lt;=I309,"Reorder","OK"))</f>
        <v/>
      </c>
      <c r="P309" s="12" t="str">
        <f>IF(O309="Reorder",COUNTIF($O$2:O309,"Reorder"),"")</f>
        <v/>
      </c>
    </row>
    <row r="310">
      <c r="A310" s="14" t="n"/>
      <c r="B310" s="14" t="n"/>
      <c r="C310" s="14" t="n"/>
      <c r="D310" s="14" t="n"/>
      <c r="E310" s="15" t="n"/>
      <c r="F310" s="14" t="n"/>
      <c r="G310" s="16" t="n"/>
      <c r="H310" s="16" t="n"/>
      <c r="I310" s="14" t="n"/>
      <c r="J310" s="14" t="n"/>
      <c r="K310" s="14" t="n"/>
      <c r="L310" s="12" t="str">
        <f>IF($A310="","",SUMIFS(Movements!$H$2:$H$5001,Movements!$B$2:$B$5001,$A310))</f>
        <v/>
      </c>
      <c r="M310" s="12" t="str">
        <f>IF($A310="","",MAX(0,SUMIFS('Purchase orders'!$F$2:$F$1001,'Purchase orders'!$D$2:$D$1001,$A310)-SUMIFS('Purchase orders'!$I$2:$I$1001,'Purchase orders'!$D$2:$D$1001,$A310)))</f>
        <v/>
      </c>
      <c r="N310" s="13" t="str">
        <f>IF($A310="","",L310*G310)</f>
        <v/>
      </c>
      <c r="O310" s="12" t="str">
        <f>IF(OR($A310="",I310=""),"",IF(L310+M310&lt;=I310,"Reorder","OK"))</f>
        <v/>
      </c>
      <c r="P310" s="12" t="str">
        <f>IF(O310="Reorder",COUNTIF($O$2:O310,"Reorder"),"")</f>
        <v/>
      </c>
    </row>
    <row r="311">
      <c r="A311" s="14" t="n"/>
      <c r="B311" s="14" t="n"/>
      <c r="C311" s="14" t="n"/>
      <c r="D311" s="14" t="n"/>
      <c r="E311" s="15" t="n"/>
      <c r="F311" s="14" t="n"/>
      <c r="G311" s="16" t="n"/>
      <c r="H311" s="16" t="n"/>
      <c r="I311" s="14" t="n"/>
      <c r="J311" s="14" t="n"/>
      <c r="K311" s="14" t="n"/>
      <c r="L311" s="12" t="str">
        <f>IF($A311="","",SUMIFS(Movements!$H$2:$H$5001,Movements!$B$2:$B$5001,$A311))</f>
        <v/>
      </c>
      <c r="M311" s="12" t="str">
        <f>IF($A311="","",MAX(0,SUMIFS('Purchase orders'!$F$2:$F$1001,'Purchase orders'!$D$2:$D$1001,$A311)-SUMIFS('Purchase orders'!$I$2:$I$1001,'Purchase orders'!$D$2:$D$1001,$A311)))</f>
        <v/>
      </c>
      <c r="N311" s="13" t="str">
        <f>IF($A311="","",L311*G311)</f>
        <v/>
      </c>
      <c r="O311" s="12" t="str">
        <f>IF(OR($A311="",I311=""),"",IF(L311+M311&lt;=I311,"Reorder","OK"))</f>
        <v/>
      </c>
      <c r="P311" s="12" t="str">
        <f>IF(O311="Reorder",COUNTIF($O$2:O311,"Reorder"),"")</f>
        <v/>
      </c>
    </row>
    <row r="312">
      <c r="A312" s="14" t="n"/>
      <c r="B312" s="14" t="n"/>
      <c r="C312" s="14" t="n"/>
      <c r="D312" s="14" t="n"/>
      <c r="E312" s="15" t="n"/>
      <c r="F312" s="14" t="n"/>
      <c r="G312" s="16" t="n"/>
      <c r="H312" s="16" t="n"/>
      <c r="I312" s="14" t="n"/>
      <c r="J312" s="14" t="n"/>
      <c r="K312" s="14" t="n"/>
      <c r="L312" s="12" t="str">
        <f>IF($A312="","",SUMIFS(Movements!$H$2:$H$5001,Movements!$B$2:$B$5001,$A312))</f>
        <v/>
      </c>
      <c r="M312" s="12" t="str">
        <f>IF($A312="","",MAX(0,SUMIFS('Purchase orders'!$F$2:$F$1001,'Purchase orders'!$D$2:$D$1001,$A312)-SUMIFS('Purchase orders'!$I$2:$I$1001,'Purchase orders'!$D$2:$D$1001,$A312)))</f>
        <v/>
      </c>
      <c r="N312" s="13" t="str">
        <f>IF($A312="","",L312*G312)</f>
        <v/>
      </c>
      <c r="O312" s="12" t="str">
        <f>IF(OR($A312="",I312=""),"",IF(L312+M312&lt;=I312,"Reorder","OK"))</f>
        <v/>
      </c>
      <c r="P312" s="12" t="str">
        <f>IF(O312="Reorder",COUNTIF($O$2:O312,"Reorder"),"")</f>
        <v/>
      </c>
    </row>
    <row r="313">
      <c r="A313" s="14" t="n"/>
      <c r="B313" s="14" t="n"/>
      <c r="C313" s="14" t="n"/>
      <c r="D313" s="14" t="n"/>
      <c r="E313" s="15" t="n"/>
      <c r="F313" s="14" t="n"/>
      <c r="G313" s="16" t="n"/>
      <c r="H313" s="16" t="n"/>
      <c r="I313" s="14" t="n"/>
      <c r="J313" s="14" t="n"/>
      <c r="K313" s="14" t="n"/>
      <c r="L313" s="12" t="str">
        <f>IF($A313="","",SUMIFS(Movements!$H$2:$H$5001,Movements!$B$2:$B$5001,$A313))</f>
        <v/>
      </c>
      <c r="M313" s="12" t="str">
        <f>IF($A313="","",MAX(0,SUMIFS('Purchase orders'!$F$2:$F$1001,'Purchase orders'!$D$2:$D$1001,$A313)-SUMIFS('Purchase orders'!$I$2:$I$1001,'Purchase orders'!$D$2:$D$1001,$A313)))</f>
        <v/>
      </c>
      <c r="N313" s="13" t="str">
        <f>IF($A313="","",L313*G313)</f>
        <v/>
      </c>
      <c r="O313" s="12" t="str">
        <f>IF(OR($A313="",I313=""),"",IF(L313+M313&lt;=I313,"Reorder","OK"))</f>
        <v/>
      </c>
      <c r="P313" s="12" t="str">
        <f>IF(O313="Reorder",COUNTIF($O$2:O313,"Reorder"),"")</f>
        <v/>
      </c>
    </row>
    <row r="314">
      <c r="A314" s="14" t="n"/>
      <c r="B314" s="14" t="n"/>
      <c r="C314" s="14" t="n"/>
      <c r="D314" s="14" t="n"/>
      <c r="E314" s="15" t="n"/>
      <c r="F314" s="14" t="n"/>
      <c r="G314" s="16" t="n"/>
      <c r="H314" s="16" t="n"/>
      <c r="I314" s="14" t="n"/>
      <c r="J314" s="14" t="n"/>
      <c r="K314" s="14" t="n"/>
      <c r="L314" s="12" t="str">
        <f>IF($A314="","",SUMIFS(Movements!$H$2:$H$5001,Movements!$B$2:$B$5001,$A314))</f>
        <v/>
      </c>
      <c r="M314" s="12" t="str">
        <f>IF($A314="","",MAX(0,SUMIFS('Purchase orders'!$F$2:$F$1001,'Purchase orders'!$D$2:$D$1001,$A314)-SUMIFS('Purchase orders'!$I$2:$I$1001,'Purchase orders'!$D$2:$D$1001,$A314)))</f>
        <v/>
      </c>
      <c r="N314" s="13" t="str">
        <f>IF($A314="","",L314*G314)</f>
        <v/>
      </c>
      <c r="O314" s="12" t="str">
        <f>IF(OR($A314="",I314=""),"",IF(L314+M314&lt;=I314,"Reorder","OK"))</f>
        <v/>
      </c>
      <c r="P314" s="12" t="str">
        <f>IF(O314="Reorder",COUNTIF($O$2:O314,"Reorder"),"")</f>
        <v/>
      </c>
    </row>
    <row r="315">
      <c r="A315" s="14" t="n"/>
      <c r="B315" s="14" t="n"/>
      <c r="C315" s="14" t="n"/>
      <c r="D315" s="14" t="n"/>
      <c r="E315" s="15" t="n"/>
      <c r="F315" s="14" t="n"/>
      <c r="G315" s="16" t="n"/>
      <c r="H315" s="16" t="n"/>
      <c r="I315" s="14" t="n"/>
      <c r="J315" s="14" t="n"/>
      <c r="K315" s="14" t="n"/>
      <c r="L315" s="12" t="str">
        <f>IF($A315="","",SUMIFS(Movements!$H$2:$H$5001,Movements!$B$2:$B$5001,$A315))</f>
        <v/>
      </c>
      <c r="M315" s="12" t="str">
        <f>IF($A315="","",MAX(0,SUMIFS('Purchase orders'!$F$2:$F$1001,'Purchase orders'!$D$2:$D$1001,$A315)-SUMIFS('Purchase orders'!$I$2:$I$1001,'Purchase orders'!$D$2:$D$1001,$A315)))</f>
        <v/>
      </c>
      <c r="N315" s="13" t="str">
        <f>IF($A315="","",L315*G315)</f>
        <v/>
      </c>
      <c r="O315" s="12" t="str">
        <f>IF(OR($A315="",I315=""),"",IF(L315+M315&lt;=I315,"Reorder","OK"))</f>
        <v/>
      </c>
      <c r="P315" s="12" t="str">
        <f>IF(O315="Reorder",COUNTIF($O$2:O315,"Reorder"),"")</f>
        <v/>
      </c>
    </row>
    <row r="316">
      <c r="A316" s="14" t="n"/>
      <c r="B316" s="14" t="n"/>
      <c r="C316" s="14" t="n"/>
      <c r="D316" s="14" t="n"/>
      <c r="E316" s="15" t="n"/>
      <c r="F316" s="14" t="n"/>
      <c r="G316" s="16" t="n"/>
      <c r="H316" s="16" t="n"/>
      <c r="I316" s="14" t="n"/>
      <c r="J316" s="14" t="n"/>
      <c r="K316" s="14" t="n"/>
      <c r="L316" s="12" t="str">
        <f>IF($A316="","",SUMIFS(Movements!$H$2:$H$5001,Movements!$B$2:$B$5001,$A316))</f>
        <v/>
      </c>
      <c r="M316" s="12" t="str">
        <f>IF($A316="","",MAX(0,SUMIFS('Purchase orders'!$F$2:$F$1001,'Purchase orders'!$D$2:$D$1001,$A316)-SUMIFS('Purchase orders'!$I$2:$I$1001,'Purchase orders'!$D$2:$D$1001,$A316)))</f>
        <v/>
      </c>
      <c r="N316" s="13" t="str">
        <f>IF($A316="","",L316*G316)</f>
        <v/>
      </c>
      <c r="O316" s="12" t="str">
        <f>IF(OR($A316="",I316=""),"",IF(L316+M316&lt;=I316,"Reorder","OK"))</f>
        <v/>
      </c>
      <c r="P316" s="12" t="str">
        <f>IF(O316="Reorder",COUNTIF($O$2:O316,"Reorder"),"")</f>
        <v/>
      </c>
    </row>
    <row r="317">
      <c r="A317" s="14" t="n"/>
      <c r="B317" s="14" t="n"/>
      <c r="C317" s="14" t="n"/>
      <c r="D317" s="14" t="n"/>
      <c r="E317" s="15" t="n"/>
      <c r="F317" s="14" t="n"/>
      <c r="G317" s="16" t="n"/>
      <c r="H317" s="16" t="n"/>
      <c r="I317" s="14" t="n"/>
      <c r="J317" s="14" t="n"/>
      <c r="K317" s="14" t="n"/>
      <c r="L317" s="12" t="str">
        <f>IF($A317="","",SUMIFS(Movements!$H$2:$H$5001,Movements!$B$2:$B$5001,$A317))</f>
        <v/>
      </c>
      <c r="M317" s="12" t="str">
        <f>IF($A317="","",MAX(0,SUMIFS('Purchase orders'!$F$2:$F$1001,'Purchase orders'!$D$2:$D$1001,$A317)-SUMIFS('Purchase orders'!$I$2:$I$1001,'Purchase orders'!$D$2:$D$1001,$A317)))</f>
        <v/>
      </c>
      <c r="N317" s="13" t="str">
        <f>IF($A317="","",L317*G317)</f>
        <v/>
      </c>
      <c r="O317" s="12" t="str">
        <f>IF(OR($A317="",I317=""),"",IF(L317+M317&lt;=I317,"Reorder","OK"))</f>
        <v/>
      </c>
      <c r="P317" s="12" t="str">
        <f>IF(O317="Reorder",COUNTIF($O$2:O317,"Reorder"),"")</f>
        <v/>
      </c>
    </row>
    <row r="318">
      <c r="A318" s="14" t="n"/>
      <c r="B318" s="14" t="n"/>
      <c r="C318" s="14" t="n"/>
      <c r="D318" s="14" t="n"/>
      <c r="E318" s="15" t="n"/>
      <c r="F318" s="14" t="n"/>
      <c r="G318" s="16" t="n"/>
      <c r="H318" s="16" t="n"/>
      <c r="I318" s="14" t="n"/>
      <c r="J318" s="14" t="n"/>
      <c r="K318" s="14" t="n"/>
      <c r="L318" s="12" t="str">
        <f>IF($A318="","",SUMIFS(Movements!$H$2:$H$5001,Movements!$B$2:$B$5001,$A318))</f>
        <v/>
      </c>
      <c r="M318" s="12" t="str">
        <f>IF($A318="","",MAX(0,SUMIFS('Purchase orders'!$F$2:$F$1001,'Purchase orders'!$D$2:$D$1001,$A318)-SUMIFS('Purchase orders'!$I$2:$I$1001,'Purchase orders'!$D$2:$D$1001,$A318)))</f>
        <v/>
      </c>
      <c r="N318" s="13" t="str">
        <f>IF($A318="","",L318*G318)</f>
        <v/>
      </c>
      <c r="O318" s="12" t="str">
        <f>IF(OR($A318="",I318=""),"",IF(L318+M318&lt;=I318,"Reorder","OK"))</f>
        <v/>
      </c>
      <c r="P318" s="12" t="str">
        <f>IF(O318="Reorder",COUNTIF($O$2:O318,"Reorder"),"")</f>
        <v/>
      </c>
    </row>
    <row r="319">
      <c r="A319" s="14" t="n"/>
      <c r="B319" s="14" t="n"/>
      <c r="C319" s="14" t="n"/>
      <c r="D319" s="14" t="n"/>
      <c r="E319" s="15" t="n"/>
      <c r="F319" s="14" t="n"/>
      <c r="G319" s="16" t="n"/>
      <c r="H319" s="16" t="n"/>
      <c r="I319" s="14" t="n"/>
      <c r="J319" s="14" t="n"/>
      <c r="K319" s="14" t="n"/>
      <c r="L319" s="12" t="str">
        <f>IF($A319="","",SUMIFS(Movements!$H$2:$H$5001,Movements!$B$2:$B$5001,$A319))</f>
        <v/>
      </c>
      <c r="M319" s="12" t="str">
        <f>IF($A319="","",MAX(0,SUMIFS('Purchase orders'!$F$2:$F$1001,'Purchase orders'!$D$2:$D$1001,$A319)-SUMIFS('Purchase orders'!$I$2:$I$1001,'Purchase orders'!$D$2:$D$1001,$A319)))</f>
        <v/>
      </c>
      <c r="N319" s="13" t="str">
        <f>IF($A319="","",L319*G319)</f>
        <v/>
      </c>
      <c r="O319" s="12" t="str">
        <f>IF(OR($A319="",I319=""),"",IF(L319+M319&lt;=I319,"Reorder","OK"))</f>
        <v/>
      </c>
      <c r="P319" s="12" t="str">
        <f>IF(O319="Reorder",COUNTIF($O$2:O319,"Reorder"),"")</f>
        <v/>
      </c>
    </row>
    <row r="320">
      <c r="A320" s="14" t="n"/>
      <c r="B320" s="14" t="n"/>
      <c r="C320" s="14" t="n"/>
      <c r="D320" s="14" t="n"/>
      <c r="E320" s="15" t="n"/>
      <c r="F320" s="14" t="n"/>
      <c r="G320" s="16" t="n"/>
      <c r="H320" s="16" t="n"/>
      <c r="I320" s="14" t="n"/>
      <c r="J320" s="14" t="n"/>
      <c r="K320" s="14" t="n"/>
      <c r="L320" s="12" t="str">
        <f>IF($A320="","",SUMIFS(Movements!$H$2:$H$5001,Movements!$B$2:$B$5001,$A320))</f>
        <v/>
      </c>
      <c r="M320" s="12" t="str">
        <f>IF($A320="","",MAX(0,SUMIFS('Purchase orders'!$F$2:$F$1001,'Purchase orders'!$D$2:$D$1001,$A320)-SUMIFS('Purchase orders'!$I$2:$I$1001,'Purchase orders'!$D$2:$D$1001,$A320)))</f>
        <v/>
      </c>
      <c r="N320" s="13" t="str">
        <f>IF($A320="","",L320*G320)</f>
        <v/>
      </c>
      <c r="O320" s="12" t="str">
        <f>IF(OR($A320="",I320=""),"",IF(L320+M320&lt;=I320,"Reorder","OK"))</f>
        <v/>
      </c>
      <c r="P320" s="12" t="str">
        <f>IF(O320="Reorder",COUNTIF($O$2:O320,"Reorder"),"")</f>
        <v/>
      </c>
    </row>
    <row r="321">
      <c r="A321" s="14" t="n"/>
      <c r="B321" s="14" t="n"/>
      <c r="C321" s="14" t="n"/>
      <c r="D321" s="14" t="n"/>
      <c r="E321" s="15" t="n"/>
      <c r="F321" s="14" t="n"/>
      <c r="G321" s="16" t="n"/>
      <c r="H321" s="16" t="n"/>
      <c r="I321" s="14" t="n"/>
      <c r="J321" s="14" t="n"/>
      <c r="K321" s="14" t="n"/>
      <c r="L321" s="12" t="str">
        <f>IF($A321="","",SUMIFS(Movements!$H$2:$H$5001,Movements!$B$2:$B$5001,$A321))</f>
        <v/>
      </c>
      <c r="M321" s="12" t="str">
        <f>IF($A321="","",MAX(0,SUMIFS('Purchase orders'!$F$2:$F$1001,'Purchase orders'!$D$2:$D$1001,$A321)-SUMIFS('Purchase orders'!$I$2:$I$1001,'Purchase orders'!$D$2:$D$1001,$A321)))</f>
        <v/>
      </c>
      <c r="N321" s="13" t="str">
        <f>IF($A321="","",L321*G321)</f>
        <v/>
      </c>
      <c r="O321" s="12" t="str">
        <f>IF(OR($A321="",I321=""),"",IF(L321+M321&lt;=I321,"Reorder","OK"))</f>
        <v/>
      </c>
      <c r="P321" s="12" t="str">
        <f>IF(O321="Reorder",COUNTIF($O$2:O321,"Reorder"),"")</f>
        <v/>
      </c>
    </row>
    <row r="322">
      <c r="A322" s="14" t="n"/>
      <c r="B322" s="14" t="n"/>
      <c r="C322" s="14" t="n"/>
      <c r="D322" s="14" t="n"/>
      <c r="E322" s="15" t="n"/>
      <c r="F322" s="14" t="n"/>
      <c r="G322" s="16" t="n"/>
      <c r="H322" s="16" t="n"/>
      <c r="I322" s="14" t="n"/>
      <c r="J322" s="14" t="n"/>
      <c r="K322" s="14" t="n"/>
      <c r="L322" s="12" t="str">
        <f>IF($A322="","",SUMIFS(Movements!$H$2:$H$5001,Movements!$B$2:$B$5001,$A322))</f>
        <v/>
      </c>
      <c r="M322" s="12" t="str">
        <f>IF($A322="","",MAX(0,SUMIFS('Purchase orders'!$F$2:$F$1001,'Purchase orders'!$D$2:$D$1001,$A322)-SUMIFS('Purchase orders'!$I$2:$I$1001,'Purchase orders'!$D$2:$D$1001,$A322)))</f>
        <v/>
      </c>
      <c r="N322" s="13" t="str">
        <f>IF($A322="","",L322*G322)</f>
        <v/>
      </c>
      <c r="O322" s="12" t="str">
        <f>IF(OR($A322="",I322=""),"",IF(L322+M322&lt;=I322,"Reorder","OK"))</f>
        <v/>
      </c>
      <c r="P322" s="12" t="str">
        <f>IF(O322="Reorder",COUNTIF($O$2:O322,"Reorder"),"")</f>
        <v/>
      </c>
    </row>
    <row r="323">
      <c r="A323" s="14" t="n"/>
      <c r="B323" s="14" t="n"/>
      <c r="C323" s="14" t="n"/>
      <c r="D323" s="14" t="n"/>
      <c r="E323" s="15" t="n"/>
      <c r="F323" s="14" t="n"/>
      <c r="G323" s="16" t="n"/>
      <c r="H323" s="16" t="n"/>
      <c r="I323" s="14" t="n"/>
      <c r="J323" s="14" t="n"/>
      <c r="K323" s="14" t="n"/>
      <c r="L323" s="12" t="str">
        <f>IF($A323="","",SUMIFS(Movements!$H$2:$H$5001,Movements!$B$2:$B$5001,$A323))</f>
        <v/>
      </c>
      <c r="M323" s="12" t="str">
        <f>IF($A323="","",MAX(0,SUMIFS('Purchase orders'!$F$2:$F$1001,'Purchase orders'!$D$2:$D$1001,$A323)-SUMIFS('Purchase orders'!$I$2:$I$1001,'Purchase orders'!$D$2:$D$1001,$A323)))</f>
        <v/>
      </c>
      <c r="N323" s="13" t="str">
        <f>IF($A323="","",L323*G323)</f>
        <v/>
      </c>
      <c r="O323" s="12" t="str">
        <f>IF(OR($A323="",I323=""),"",IF(L323+M323&lt;=I323,"Reorder","OK"))</f>
        <v/>
      </c>
      <c r="P323" s="12" t="str">
        <f>IF(O323="Reorder",COUNTIF($O$2:O323,"Reorder"),"")</f>
        <v/>
      </c>
    </row>
    <row r="324">
      <c r="A324" s="14" t="n"/>
      <c r="B324" s="14" t="n"/>
      <c r="C324" s="14" t="n"/>
      <c r="D324" s="14" t="n"/>
      <c r="E324" s="15" t="n"/>
      <c r="F324" s="14" t="n"/>
      <c r="G324" s="16" t="n"/>
      <c r="H324" s="16" t="n"/>
      <c r="I324" s="14" t="n"/>
      <c r="J324" s="14" t="n"/>
      <c r="K324" s="14" t="n"/>
      <c r="L324" s="12" t="str">
        <f>IF($A324="","",SUMIFS(Movements!$H$2:$H$5001,Movements!$B$2:$B$5001,$A324))</f>
        <v/>
      </c>
      <c r="M324" s="12" t="str">
        <f>IF($A324="","",MAX(0,SUMIFS('Purchase orders'!$F$2:$F$1001,'Purchase orders'!$D$2:$D$1001,$A324)-SUMIFS('Purchase orders'!$I$2:$I$1001,'Purchase orders'!$D$2:$D$1001,$A324)))</f>
        <v/>
      </c>
      <c r="N324" s="13" t="str">
        <f>IF($A324="","",L324*G324)</f>
        <v/>
      </c>
      <c r="O324" s="12" t="str">
        <f>IF(OR($A324="",I324=""),"",IF(L324+M324&lt;=I324,"Reorder","OK"))</f>
        <v/>
      </c>
      <c r="P324" s="12" t="str">
        <f>IF(O324="Reorder",COUNTIF($O$2:O324,"Reorder"),"")</f>
        <v/>
      </c>
    </row>
    <row r="325">
      <c r="A325" s="14" t="n"/>
      <c r="B325" s="14" t="n"/>
      <c r="C325" s="14" t="n"/>
      <c r="D325" s="14" t="n"/>
      <c r="E325" s="15" t="n"/>
      <c r="F325" s="14" t="n"/>
      <c r="G325" s="16" t="n"/>
      <c r="H325" s="16" t="n"/>
      <c r="I325" s="14" t="n"/>
      <c r="J325" s="14" t="n"/>
      <c r="K325" s="14" t="n"/>
      <c r="L325" s="12" t="str">
        <f>IF($A325="","",SUMIFS(Movements!$H$2:$H$5001,Movements!$B$2:$B$5001,$A325))</f>
        <v/>
      </c>
      <c r="M325" s="12" t="str">
        <f>IF($A325="","",MAX(0,SUMIFS('Purchase orders'!$F$2:$F$1001,'Purchase orders'!$D$2:$D$1001,$A325)-SUMIFS('Purchase orders'!$I$2:$I$1001,'Purchase orders'!$D$2:$D$1001,$A325)))</f>
        <v/>
      </c>
      <c r="N325" s="13" t="str">
        <f>IF($A325="","",L325*G325)</f>
        <v/>
      </c>
      <c r="O325" s="12" t="str">
        <f>IF(OR($A325="",I325=""),"",IF(L325+M325&lt;=I325,"Reorder","OK"))</f>
        <v/>
      </c>
      <c r="P325" s="12" t="str">
        <f>IF(O325="Reorder",COUNTIF($O$2:O325,"Reorder"),"")</f>
        <v/>
      </c>
    </row>
    <row r="326">
      <c r="A326" s="14" t="n"/>
      <c r="B326" s="14" t="n"/>
      <c r="C326" s="14" t="n"/>
      <c r="D326" s="14" t="n"/>
      <c r="E326" s="15" t="n"/>
      <c r="F326" s="14" t="n"/>
      <c r="G326" s="16" t="n"/>
      <c r="H326" s="16" t="n"/>
      <c r="I326" s="14" t="n"/>
      <c r="J326" s="14" t="n"/>
      <c r="K326" s="14" t="n"/>
      <c r="L326" s="12" t="str">
        <f>IF($A326="","",SUMIFS(Movements!$H$2:$H$5001,Movements!$B$2:$B$5001,$A326))</f>
        <v/>
      </c>
      <c r="M326" s="12" t="str">
        <f>IF($A326="","",MAX(0,SUMIFS('Purchase orders'!$F$2:$F$1001,'Purchase orders'!$D$2:$D$1001,$A326)-SUMIFS('Purchase orders'!$I$2:$I$1001,'Purchase orders'!$D$2:$D$1001,$A326)))</f>
        <v/>
      </c>
      <c r="N326" s="13" t="str">
        <f>IF($A326="","",L326*G326)</f>
        <v/>
      </c>
      <c r="O326" s="12" t="str">
        <f>IF(OR($A326="",I326=""),"",IF(L326+M326&lt;=I326,"Reorder","OK"))</f>
        <v/>
      </c>
      <c r="P326" s="12" t="str">
        <f>IF(O326="Reorder",COUNTIF($O$2:O326,"Reorder"),"")</f>
        <v/>
      </c>
    </row>
    <row r="327">
      <c r="A327" s="14" t="n"/>
      <c r="B327" s="14" t="n"/>
      <c r="C327" s="14" t="n"/>
      <c r="D327" s="14" t="n"/>
      <c r="E327" s="15" t="n"/>
      <c r="F327" s="14" t="n"/>
      <c r="G327" s="16" t="n"/>
      <c r="H327" s="16" t="n"/>
      <c r="I327" s="14" t="n"/>
      <c r="J327" s="14" t="n"/>
      <c r="K327" s="14" t="n"/>
      <c r="L327" s="12" t="str">
        <f>IF($A327="","",SUMIFS(Movements!$H$2:$H$5001,Movements!$B$2:$B$5001,$A327))</f>
        <v/>
      </c>
      <c r="M327" s="12" t="str">
        <f>IF($A327="","",MAX(0,SUMIFS('Purchase orders'!$F$2:$F$1001,'Purchase orders'!$D$2:$D$1001,$A327)-SUMIFS('Purchase orders'!$I$2:$I$1001,'Purchase orders'!$D$2:$D$1001,$A327)))</f>
        <v/>
      </c>
      <c r="N327" s="13" t="str">
        <f>IF($A327="","",L327*G327)</f>
        <v/>
      </c>
      <c r="O327" s="12" t="str">
        <f>IF(OR($A327="",I327=""),"",IF(L327+M327&lt;=I327,"Reorder","OK"))</f>
        <v/>
      </c>
      <c r="P327" s="12" t="str">
        <f>IF(O327="Reorder",COUNTIF($O$2:O327,"Reorder"),"")</f>
        <v/>
      </c>
    </row>
    <row r="328">
      <c r="A328" s="14" t="n"/>
      <c r="B328" s="14" t="n"/>
      <c r="C328" s="14" t="n"/>
      <c r="D328" s="14" t="n"/>
      <c r="E328" s="15" t="n"/>
      <c r="F328" s="14" t="n"/>
      <c r="G328" s="16" t="n"/>
      <c r="H328" s="16" t="n"/>
      <c r="I328" s="14" t="n"/>
      <c r="J328" s="14" t="n"/>
      <c r="K328" s="14" t="n"/>
      <c r="L328" s="12" t="str">
        <f>IF($A328="","",SUMIFS(Movements!$H$2:$H$5001,Movements!$B$2:$B$5001,$A328))</f>
        <v/>
      </c>
      <c r="M328" s="12" t="str">
        <f>IF($A328="","",MAX(0,SUMIFS('Purchase orders'!$F$2:$F$1001,'Purchase orders'!$D$2:$D$1001,$A328)-SUMIFS('Purchase orders'!$I$2:$I$1001,'Purchase orders'!$D$2:$D$1001,$A328)))</f>
        <v/>
      </c>
      <c r="N328" s="13" t="str">
        <f>IF($A328="","",L328*G328)</f>
        <v/>
      </c>
      <c r="O328" s="12" t="str">
        <f>IF(OR($A328="",I328=""),"",IF(L328+M328&lt;=I328,"Reorder","OK"))</f>
        <v/>
      </c>
      <c r="P328" s="12" t="str">
        <f>IF(O328="Reorder",COUNTIF($O$2:O328,"Reorder"),"")</f>
        <v/>
      </c>
    </row>
    <row r="329">
      <c r="A329" s="14" t="n"/>
      <c r="B329" s="14" t="n"/>
      <c r="C329" s="14" t="n"/>
      <c r="D329" s="14" t="n"/>
      <c r="E329" s="15" t="n"/>
      <c r="F329" s="14" t="n"/>
      <c r="G329" s="16" t="n"/>
      <c r="H329" s="16" t="n"/>
      <c r="I329" s="14" t="n"/>
      <c r="J329" s="14" t="n"/>
      <c r="K329" s="14" t="n"/>
      <c r="L329" s="12" t="str">
        <f>IF($A329="","",SUMIFS(Movements!$H$2:$H$5001,Movements!$B$2:$B$5001,$A329))</f>
        <v/>
      </c>
      <c r="M329" s="12" t="str">
        <f>IF($A329="","",MAX(0,SUMIFS('Purchase orders'!$F$2:$F$1001,'Purchase orders'!$D$2:$D$1001,$A329)-SUMIFS('Purchase orders'!$I$2:$I$1001,'Purchase orders'!$D$2:$D$1001,$A329)))</f>
        <v/>
      </c>
      <c r="N329" s="13" t="str">
        <f>IF($A329="","",L329*G329)</f>
        <v/>
      </c>
      <c r="O329" s="12" t="str">
        <f>IF(OR($A329="",I329=""),"",IF(L329+M329&lt;=I329,"Reorder","OK"))</f>
        <v/>
      </c>
      <c r="P329" s="12" t="str">
        <f>IF(O329="Reorder",COUNTIF($O$2:O329,"Reorder"),"")</f>
        <v/>
      </c>
    </row>
    <row r="330">
      <c r="A330" s="14" t="n"/>
      <c r="B330" s="14" t="n"/>
      <c r="C330" s="14" t="n"/>
      <c r="D330" s="14" t="n"/>
      <c r="E330" s="15" t="n"/>
      <c r="F330" s="14" t="n"/>
      <c r="G330" s="16" t="n"/>
      <c r="H330" s="16" t="n"/>
      <c r="I330" s="14" t="n"/>
      <c r="J330" s="14" t="n"/>
      <c r="K330" s="14" t="n"/>
      <c r="L330" s="12" t="str">
        <f>IF($A330="","",SUMIFS(Movements!$H$2:$H$5001,Movements!$B$2:$B$5001,$A330))</f>
        <v/>
      </c>
      <c r="M330" s="12" t="str">
        <f>IF($A330="","",MAX(0,SUMIFS('Purchase orders'!$F$2:$F$1001,'Purchase orders'!$D$2:$D$1001,$A330)-SUMIFS('Purchase orders'!$I$2:$I$1001,'Purchase orders'!$D$2:$D$1001,$A330)))</f>
        <v/>
      </c>
      <c r="N330" s="13" t="str">
        <f>IF($A330="","",L330*G330)</f>
        <v/>
      </c>
      <c r="O330" s="12" t="str">
        <f>IF(OR($A330="",I330=""),"",IF(L330+M330&lt;=I330,"Reorder","OK"))</f>
        <v/>
      </c>
      <c r="P330" s="12" t="str">
        <f>IF(O330="Reorder",COUNTIF($O$2:O330,"Reorder"),"")</f>
        <v/>
      </c>
    </row>
    <row r="331">
      <c r="A331" s="14" t="n"/>
      <c r="B331" s="14" t="n"/>
      <c r="C331" s="14" t="n"/>
      <c r="D331" s="14" t="n"/>
      <c r="E331" s="15" t="n"/>
      <c r="F331" s="14" t="n"/>
      <c r="G331" s="16" t="n"/>
      <c r="H331" s="16" t="n"/>
      <c r="I331" s="14" t="n"/>
      <c r="J331" s="14" t="n"/>
      <c r="K331" s="14" t="n"/>
      <c r="L331" s="12" t="str">
        <f>IF($A331="","",SUMIFS(Movements!$H$2:$H$5001,Movements!$B$2:$B$5001,$A331))</f>
        <v/>
      </c>
      <c r="M331" s="12" t="str">
        <f>IF($A331="","",MAX(0,SUMIFS('Purchase orders'!$F$2:$F$1001,'Purchase orders'!$D$2:$D$1001,$A331)-SUMIFS('Purchase orders'!$I$2:$I$1001,'Purchase orders'!$D$2:$D$1001,$A331)))</f>
        <v/>
      </c>
      <c r="N331" s="13" t="str">
        <f>IF($A331="","",L331*G331)</f>
        <v/>
      </c>
      <c r="O331" s="12" t="str">
        <f>IF(OR($A331="",I331=""),"",IF(L331+M331&lt;=I331,"Reorder","OK"))</f>
        <v/>
      </c>
      <c r="P331" s="12" t="str">
        <f>IF(O331="Reorder",COUNTIF($O$2:O331,"Reorder"),"")</f>
        <v/>
      </c>
    </row>
    <row r="332">
      <c r="A332" s="14" t="n"/>
      <c r="B332" s="14" t="n"/>
      <c r="C332" s="14" t="n"/>
      <c r="D332" s="14" t="n"/>
      <c r="E332" s="15" t="n"/>
      <c r="F332" s="14" t="n"/>
      <c r="G332" s="16" t="n"/>
      <c r="H332" s="16" t="n"/>
      <c r="I332" s="14" t="n"/>
      <c r="J332" s="14" t="n"/>
      <c r="K332" s="14" t="n"/>
      <c r="L332" s="12" t="str">
        <f>IF($A332="","",SUMIFS(Movements!$H$2:$H$5001,Movements!$B$2:$B$5001,$A332))</f>
        <v/>
      </c>
      <c r="M332" s="12" t="str">
        <f>IF($A332="","",MAX(0,SUMIFS('Purchase orders'!$F$2:$F$1001,'Purchase orders'!$D$2:$D$1001,$A332)-SUMIFS('Purchase orders'!$I$2:$I$1001,'Purchase orders'!$D$2:$D$1001,$A332)))</f>
        <v/>
      </c>
      <c r="N332" s="13" t="str">
        <f>IF($A332="","",L332*G332)</f>
        <v/>
      </c>
      <c r="O332" s="12" t="str">
        <f>IF(OR($A332="",I332=""),"",IF(L332+M332&lt;=I332,"Reorder","OK"))</f>
        <v/>
      </c>
      <c r="P332" s="12" t="str">
        <f>IF(O332="Reorder",COUNTIF($O$2:O332,"Reorder"),"")</f>
        <v/>
      </c>
    </row>
    <row r="333">
      <c r="A333" s="14" t="n"/>
      <c r="B333" s="14" t="n"/>
      <c r="C333" s="14" t="n"/>
      <c r="D333" s="14" t="n"/>
      <c r="E333" s="15" t="n"/>
      <c r="F333" s="14" t="n"/>
      <c r="G333" s="16" t="n"/>
      <c r="H333" s="16" t="n"/>
      <c r="I333" s="14" t="n"/>
      <c r="J333" s="14" t="n"/>
      <c r="K333" s="14" t="n"/>
      <c r="L333" s="12" t="str">
        <f>IF($A333="","",SUMIFS(Movements!$H$2:$H$5001,Movements!$B$2:$B$5001,$A333))</f>
        <v/>
      </c>
      <c r="M333" s="12" t="str">
        <f>IF($A333="","",MAX(0,SUMIFS('Purchase orders'!$F$2:$F$1001,'Purchase orders'!$D$2:$D$1001,$A333)-SUMIFS('Purchase orders'!$I$2:$I$1001,'Purchase orders'!$D$2:$D$1001,$A333)))</f>
        <v/>
      </c>
      <c r="N333" s="13" t="str">
        <f>IF($A333="","",L333*G333)</f>
        <v/>
      </c>
      <c r="O333" s="12" t="str">
        <f>IF(OR($A333="",I333=""),"",IF(L333+M333&lt;=I333,"Reorder","OK"))</f>
        <v/>
      </c>
      <c r="P333" s="12" t="str">
        <f>IF(O333="Reorder",COUNTIF($O$2:O333,"Reorder"),"")</f>
        <v/>
      </c>
    </row>
    <row r="334">
      <c r="A334" s="14" t="n"/>
      <c r="B334" s="14" t="n"/>
      <c r="C334" s="14" t="n"/>
      <c r="D334" s="14" t="n"/>
      <c r="E334" s="15" t="n"/>
      <c r="F334" s="14" t="n"/>
      <c r="G334" s="16" t="n"/>
      <c r="H334" s="16" t="n"/>
      <c r="I334" s="14" t="n"/>
      <c r="J334" s="14" t="n"/>
      <c r="K334" s="14" t="n"/>
      <c r="L334" s="12" t="str">
        <f>IF($A334="","",SUMIFS(Movements!$H$2:$H$5001,Movements!$B$2:$B$5001,$A334))</f>
        <v/>
      </c>
      <c r="M334" s="12" t="str">
        <f>IF($A334="","",MAX(0,SUMIFS('Purchase orders'!$F$2:$F$1001,'Purchase orders'!$D$2:$D$1001,$A334)-SUMIFS('Purchase orders'!$I$2:$I$1001,'Purchase orders'!$D$2:$D$1001,$A334)))</f>
        <v/>
      </c>
      <c r="N334" s="13" t="str">
        <f>IF($A334="","",L334*G334)</f>
        <v/>
      </c>
      <c r="O334" s="12" t="str">
        <f>IF(OR($A334="",I334=""),"",IF(L334+M334&lt;=I334,"Reorder","OK"))</f>
        <v/>
      </c>
      <c r="P334" s="12" t="str">
        <f>IF(O334="Reorder",COUNTIF($O$2:O334,"Reorder"),"")</f>
        <v/>
      </c>
    </row>
    <row r="335">
      <c r="A335" s="14" t="n"/>
      <c r="B335" s="14" t="n"/>
      <c r="C335" s="14" t="n"/>
      <c r="D335" s="14" t="n"/>
      <c r="E335" s="15" t="n"/>
      <c r="F335" s="14" t="n"/>
      <c r="G335" s="16" t="n"/>
      <c r="H335" s="16" t="n"/>
      <c r="I335" s="14" t="n"/>
      <c r="J335" s="14" t="n"/>
      <c r="K335" s="14" t="n"/>
      <c r="L335" s="12" t="str">
        <f>IF($A335="","",SUMIFS(Movements!$H$2:$H$5001,Movements!$B$2:$B$5001,$A335))</f>
        <v/>
      </c>
      <c r="M335" s="12" t="str">
        <f>IF($A335="","",MAX(0,SUMIFS('Purchase orders'!$F$2:$F$1001,'Purchase orders'!$D$2:$D$1001,$A335)-SUMIFS('Purchase orders'!$I$2:$I$1001,'Purchase orders'!$D$2:$D$1001,$A335)))</f>
        <v/>
      </c>
      <c r="N335" s="13" t="str">
        <f>IF($A335="","",L335*G335)</f>
        <v/>
      </c>
      <c r="O335" s="12" t="str">
        <f>IF(OR($A335="",I335=""),"",IF(L335+M335&lt;=I335,"Reorder","OK"))</f>
        <v/>
      </c>
      <c r="P335" s="12" t="str">
        <f>IF(O335="Reorder",COUNTIF($O$2:O335,"Reorder"),"")</f>
        <v/>
      </c>
    </row>
    <row r="336">
      <c r="A336" s="14" t="n"/>
      <c r="B336" s="14" t="n"/>
      <c r="C336" s="14" t="n"/>
      <c r="D336" s="14" t="n"/>
      <c r="E336" s="15" t="n"/>
      <c r="F336" s="14" t="n"/>
      <c r="G336" s="16" t="n"/>
      <c r="H336" s="16" t="n"/>
      <c r="I336" s="14" t="n"/>
      <c r="J336" s="14" t="n"/>
      <c r="K336" s="14" t="n"/>
      <c r="L336" s="12" t="str">
        <f>IF($A336="","",SUMIFS(Movements!$H$2:$H$5001,Movements!$B$2:$B$5001,$A336))</f>
        <v/>
      </c>
      <c r="M336" s="12" t="str">
        <f>IF($A336="","",MAX(0,SUMIFS('Purchase orders'!$F$2:$F$1001,'Purchase orders'!$D$2:$D$1001,$A336)-SUMIFS('Purchase orders'!$I$2:$I$1001,'Purchase orders'!$D$2:$D$1001,$A336)))</f>
        <v/>
      </c>
      <c r="N336" s="13" t="str">
        <f>IF($A336="","",L336*G336)</f>
        <v/>
      </c>
      <c r="O336" s="12" t="str">
        <f>IF(OR($A336="",I336=""),"",IF(L336+M336&lt;=I336,"Reorder","OK"))</f>
        <v/>
      </c>
      <c r="P336" s="12" t="str">
        <f>IF(O336="Reorder",COUNTIF($O$2:O336,"Reorder"),"")</f>
        <v/>
      </c>
    </row>
    <row r="337">
      <c r="A337" s="14" t="n"/>
      <c r="B337" s="14" t="n"/>
      <c r="C337" s="14" t="n"/>
      <c r="D337" s="14" t="n"/>
      <c r="E337" s="15" t="n"/>
      <c r="F337" s="14" t="n"/>
      <c r="G337" s="16" t="n"/>
      <c r="H337" s="16" t="n"/>
      <c r="I337" s="14" t="n"/>
      <c r="J337" s="14" t="n"/>
      <c r="K337" s="14" t="n"/>
      <c r="L337" s="12" t="str">
        <f>IF($A337="","",SUMIFS(Movements!$H$2:$H$5001,Movements!$B$2:$B$5001,$A337))</f>
        <v/>
      </c>
      <c r="M337" s="12" t="str">
        <f>IF($A337="","",MAX(0,SUMIFS('Purchase orders'!$F$2:$F$1001,'Purchase orders'!$D$2:$D$1001,$A337)-SUMIFS('Purchase orders'!$I$2:$I$1001,'Purchase orders'!$D$2:$D$1001,$A337)))</f>
        <v/>
      </c>
      <c r="N337" s="13" t="str">
        <f>IF($A337="","",L337*G337)</f>
        <v/>
      </c>
      <c r="O337" s="12" t="str">
        <f>IF(OR($A337="",I337=""),"",IF(L337+M337&lt;=I337,"Reorder","OK"))</f>
        <v/>
      </c>
      <c r="P337" s="12" t="str">
        <f>IF(O337="Reorder",COUNTIF($O$2:O337,"Reorder"),"")</f>
        <v/>
      </c>
    </row>
    <row r="338">
      <c r="A338" s="14" t="n"/>
      <c r="B338" s="14" t="n"/>
      <c r="C338" s="14" t="n"/>
      <c r="D338" s="14" t="n"/>
      <c r="E338" s="15" t="n"/>
      <c r="F338" s="14" t="n"/>
      <c r="G338" s="16" t="n"/>
      <c r="H338" s="16" t="n"/>
      <c r="I338" s="14" t="n"/>
      <c r="J338" s="14" t="n"/>
      <c r="K338" s="14" t="n"/>
      <c r="L338" s="12" t="str">
        <f>IF($A338="","",SUMIFS(Movements!$H$2:$H$5001,Movements!$B$2:$B$5001,$A338))</f>
        <v/>
      </c>
      <c r="M338" s="12" t="str">
        <f>IF($A338="","",MAX(0,SUMIFS('Purchase orders'!$F$2:$F$1001,'Purchase orders'!$D$2:$D$1001,$A338)-SUMIFS('Purchase orders'!$I$2:$I$1001,'Purchase orders'!$D$2:$D$1001,$A338)))</f>
        <v/>
      </c>
      <c r="N338" s="13" t="str">
        <f>IF($A338="","",L338*G338)</f>
        <v/>
      </c>
      <c r="O338" s="12" t="str">
        <f>IF(OR($A338="",I338=""),"",IF(L338+M338&lt;=I338,"Reorder","OK"))</f>
        <v/>
      </c>
      <c r="P338" s="12" t="str">
        <f>IF(O338="Reorder",COUNTIF($O$2:O338,"Reorder"),"")</f>
        <v/>
      </c>
    </row>
    <row r="339">
      <c r="A339" s="14" t="n"/>
      <c r="B339" s="14" t="n"/>
      <c r="C339" s="14" t="n"/>
      <c r="D339" s="14" t="n"/>
      <c r="E339" s="15" t="n"/>
      <c r="F339" s="14" t="n"/>
      <c r="G339" s="16" t="n"/>
      <c r="H339" s="16" t="n"/>
      <c r="I339" s="14" t="n"/>
      <c r="J339" s="14" t="n"/>
      <c r="K339" s="14" t="n"/>
      <c r="L339" s="12" t="str">
        <f>IF($A339="","",SUMIFS(Movements!$H$2:$H$5001,Movements!$B$2:$B$5001,$A339))</f>
        <v/>
      </c>
      <c r="M339" s="12" t="str">
        <f>IF($A339="","",MAX(0,SUMIFS('Purchase orders'!$F$2:$F$1001,'Purchase orders'!$D$2:$D$1001,$A339)-SUMIFS('Purchase orders'!$I$2:$I$1001,'Purchase orders'!$D$2:$D$1001,$A339)))</f>
        <v/>
      </c>
      <c r="N339" s="13" t="str">
        <f>IF($A339="","",L339*G339)</f>
        <v/>
      </c>
      <c r="O339" s="12" t="str">
        <f>IF(OR($A339="",I339=""),"",IF(L339+M339&lt;=I339,"Reorder","OK"))</f>
        <v/>
      </c>
      <c r="P339" s="12" t="str">
        <f>IF(O339="Reorder",COUNTIF($O$2:O339,"Reorder"),"")</f>
        <v/>
      </c>
    </row>
    <row r="340">
      <c r="A340" s="14" t="n"/>
      <c r="B340" s="14" t="n"/>
      <c r="C340" s="14" t="n"/>
      <c r="D340" s="14" t="n"/>
      <c r="E340" s="15" t="n"/>
      <c r="F340" s="14" t="n"/>
      <c r="G340" s="16" t="n"/>
      <c r="H340" s="16" t="n"/>
      <c r="I340" s="14" t="n"/>
      <c r="J340" s="14" t="n"/>
      <c r="K340" s="14" t="n"/>
      <c r="L340" s="12" t="str">
        <f>IF($A340="","",SUMIFS(Movements!$H$2:$H$5001,Movements!$B$2:$B$5001,$A340))</f>
        <v/>
      </c>
      <c r="M340" s="12" t="str">
        <f>IF($A340="","",MAX(0,SUMIFS('Purchase orders'!$F$2:$F$1001,'Purchase orders'!$D$2:$D$1001,$A340)-SUMIFS('Purchase orders'!$I$2:$I$1001,'Purchase orders'!$D$2:$D$1001,$A340)))</f>
        <v/>
      </c>
      <c r="N340" s="13" t="str">
        <f>IF($A340="","",L340*G340)</f>
        <v/>
      </c>
      <c r="O340" s="12" t="str">
        <f>IF(OR($A340="",I340=""),"",IF(L340+M340&lt;=I340,"Reorder","OK"))</f>
        <v/>
      </c>
      <c r="P340" s="12" t="str">
        <f>IF(O340="Reorder",COUNTIF($O$2:O340,"Reorder"),"")</f>
        <v/>
      </c>
    </row>
    <row r="341">
      <c r="A341" s="14" t="n"/>
      <c r="B341" s="14" t="n"/>
      <c r="C341" s="14" t="n"/>
      <c r="D341" s="14" t="n"/>
      <c r="E341" s="15" t="n"/>
      <c r="F341" s="14" t="n"/>
      <c r="G341" s="16" t="n"/>
      <c r="H341" s="16" t="n"/>
      <c r="I341" s="14" t="n"/>
      <c r="J341" s="14" t="n"/>
      <c r="K341" s="14" t="n"/>
      <c r="L341" s="12" t="str">
        <f>IF($A341="","",SUMIFS(Movements!$H$2:$H$5001,Movements!$B$2:$B$5001,$A341))</f>
        <v/>
      </c>
      <c r="M341" s="12" t="str">
        <f>IF($A341="","",MAX(0,SUMIFS('Purchase orders'!$F$2:$F$1001,'Purchase orders'!$D$2:$D$1001,$A341)-SUMIFS('Purchase orders'!$I$2:$I$1001,'Purchase orders'!$D$2:$D$1001,$A341)))</f>
        <v/>
      </c>
      <c r="N341" s="13" t="str">
        <f>IF($A341="","",L341*G341)</f>
        <v/>
      </c>
      <c r="O341" s="12" t="str">
        <f>IF(OR($A341="",I341=""),"",IF(L341+M341&lt;=I341,"Reorder","OK"))</f>
        <v/>
      </c>
      <c r="P341" s="12" t="str">
        <f>IF(O341="Reorder",COUNTIF($O$2:O341,"Reorder"),"")</f>
        <v/>
      </c>
    </row>
    <row r="342">
      <c r="A342" s="14" t="n"/>
      <c r="B342" s="14" t="n"/>
      <c r="C342" s="14" t="n"/>
      <c r="D342" s="14" t="n"/>
      <c r="E342" s="15" t="n"/>
      <c r="F342" s="14" t="n"/>
      <c r="G342" s="16" t="n"/>
      <c r="H342" s="16" t="n"/>
      <c r="I342" s="14" t="n"/>
      <c r="J342" s="14" t="n"/>
      <c r="K342" s="14" t="n"/>
      <c r="L342" s="12" t="str">
        <f>IF($A342="","",SUMIFS(Movements!$H$2:$H$5001,Movements!$B$2:$B$5001,$A342))</f>
        <v/>
      </c>
      <c r="M342" s="12" t="str">
        <f>IF($A342="","",MAX(0,SUMIFS('Purchase orders'!$F$2:$F$1001,'Purchase orders'!$D$2:$D$1001,$A342)-SUMIFS('Purchase orders'!$I$2:$I$1001,'Purchase orders'!$D$2:$D$1001,$A342)))</f>
        <v/>
      </c>
      <c r="N342" s="13" t="str">
        <f>IF($A342="","",L342*G342)</f>
        <v/>
      </c>
      <c r="O342" s="12" t="str">
        <f>IF(OR($A342="",I342=""),"",IF(L342+M342&lt;=I342,"Reorder","OK"))</f>
        <v/>
      </c>
      <c r="P342" s="12" t="str">
        <f>IF(O342="Reorder",COUNTIF($O$2:O342,"Reorder"),"")</f>
        <v/>
      </c>
    </row>
    <row r="343">
      <c r="A343" s="14" t="n"/>
      <c r="B343" s="14" t="n"/>
      <c r="C343" s="14" t="n"/>
      <c r="D343" s="14" t="n"/>
      <c r="E343" s="15" t="n"/>
      <c r="F343" s="14" t="n"/>
      <c r="G343" s="16" t="n"/>
      <c r="H343" s="16" t="n"/>
      <c r="I343" s="14" t="n"/>
      <c r="J343" s="14" t="n"/>
      <c r="K343" s="14" t="n"/>
      <c r="L343" s="12" t="str">
        <f>IF($A343="","",SUMIFS(Movements!$H$2:$H$5001,Movements!$B$2:$B$5001,$A343))</f>
        <v/>
      </c>
      <c r="M343" s="12" t="str">
        <f>IF($A343="","",MAX(0,SUMIFS('Purchase orders'!$F$2:$F$1001,'Purchase orders'!$D$2:$D$1001,$A343)-SUMIFS('Purchase orders'!$I$2:$I$1001,'Purchase orders'!$D$2:$D$1001,$A343)))</f>
        <v/>
      </c>
      <c r="N343" s="13" t="str">
        <f>IF($A343="","",L343*G343)</f>
        <v/>
      </c>
      <c r="O343" s="12" t="str">
        <f>IF(OR($A343="",I343=""),"",IF(L343+M343&lt;=I343,"Reorder","OK"))</f>
        <v/>
      </c>
      <c r="P343" s="12" t="str">
        <f>IF(O343="Reorder",COUNTIF($O$2:O343,"Reorder"),"")</f>
        <v/>
      </c>
    </row>
    <row r="344">
      <c r="A344" s="14" t="n"/>
      <c r="B344" s="14" t="n"/>
      <c r="C344" s="14" t="n"/>
      <c r="D344" s="14" t="n"/>
      <c r="E344" s="15" t="n"/>
      <c r="F344" s="14" t="n"/>
      <c r="G344" s="16" t="n"/>
      <c r="H344" s="16" t="n"/>
      <c r="I344" s="14" t="n"/>
      <c r="J344" s="14" t="n"/>
      <c r="K344" s="14" t="n"/>
      <c r="L344" s="12" t="str">
        <f>IF($A344="","",SUMIFS(Movements!$H$2:$H$5001,Movements!$B$2:$B$5001,$A344))</f>
        <v/>
      </c>
      <c r="M344" s="12" t="str">
        <f>IF($A344="","",MAX(0,SUMIFS('Purchase orders'!$F$2:$F$1001,'Purchase orders'!$D$2:$D$1001,$A344)-SUMIFS('Purchase orders'!$I$2:$I$1001,'Purchase orders'!$D$2:$D$1001,$A344)))</f>
        <v/>
      </c>
      <c r="N344" s="13" t="str">
        <f>IF($A344="","",L344*G344)</f>
        <v/>
      </c>
      <c r="O344" s="12" t="str">
        <f>IF(OR($A344="",I344=""),"",IF(L344+M344&lt;=I344,"Reorder","OK"))</f>
        <v/>
      </c>
      <c r="P344" s="12" t="str">
        <f>IF(O344="Reorder",COUNTIF($O$2:O344,"Reorder"),"")</f>
        <v/>
      </c>
    </row>
    <row r="345">
      <c r="A345" s="14" t="n"/>
      <c r="B345" s="14" t="n"/>
      <c r="C345" s="14" t="n"/>
      <c r="D345" s="14" t="n"/>
      <c r="E345" s="15" t="n"/>
      <c r="F345" s="14" t="n"/>
      <c r="G345" s="16" t="n"/>
      <c r="H345" s="16" t="n"/>
      <c r="I345" s="14" t="n"/>
      <c r="J345" s="14" t="n"/>
      <c r="K345" s="14" t="n"/>
      <c r="L345" s="12" t="str">
        <f>IF($A345="","",SUMIFS(Movements!$H$2:$H$5001,Movements!$B$2:$B$5001,$A345))</f>
        <v/>
      </c>
      <c r="M345" s="12" t="str">
        <f>IF($A345="","",MAX(0,SUMIFS('Purchase orders'!$F$2:$F$1001,'Purchase orders'!$D$2:$D$1001,$A345)-SUMIFS('Purchase orders'!$I$2:$I$1001,'Purchase orders'!$D$2:$D$1001,$A345)))</f>
        <v/>
      </c>
      <c r="N345" s="13" t="str">
        <f>IF($A345="","",L345*G345)</f>
        <v/>
      </c>
      <c r="O345" s="12" t="str">
        <f>IF(OR($A345="",I345=""),"",IF(L345+M345&lt;=I345,"Reorder","OK"))</f>
        <v/>
      </c>
      <c r="P345" s="12" t="str">
        <f>IF(O345="Reorder",COUNTIF($O$2:O345,"Reorder"),"")</f>
        <v/>
      </c>
    </row>
    <row r="346">
      <c r="A346" s="14" t="n"/>
      <c r="B346" s="14" t="n"/>
      <c r="C346" s="14" t="n"/>
      <c r="D346" s="14" t="n"/>
      <c r="E346" s="15" t="n"/>
      <c r="F346" s="14" t="n"/>
      <c r="G346" s="16" t="n"/>
      <c r="H346" s="16" t="n"/>
      <c r="I346" s="14" t="n"/>
      <c r="J346" s="14" t="n"/>
      <c r="K346" s="14" t="n"/>
      <c r="L346" s="12" t="str">
        <f>IF($A346="","",SUMIFS(Movements!$H$2:$H$5001,Movements!$B$2:$B$5001,$A346))</f>
        <v/>
      </c>
      <c r="M346" s="12" t="str">
        <f>IF($A346="","",MAX(0,SUMIFS('Purchase orders'!$F$2:$F$1001,'Purchase orders'!$D$2:$D$1001,$A346)-SUMIFS('Purchase orders'!$I$2:$I$1001,'Purchase orders'!$D$2:$D$1001,$A346)))</f>
        <v/>
      </c>
      <c r="N346" s="13" t="str">
        <f>IF($A346="","",L346*G346)</f>
        <v/>
      </c>
      <c r="O346" s="12" t="str">
        <f>IF(OR($A346="",I346=""),"",IF(L346+M346&lt;=I346,"Reorder","OK"))</f>
        <v/>
      </c>
      <c r="P346" s="12" t="str">
        <f>IF(O346="Reorder",COUNTIF($O$2:O346,"Reorder"),"")</f>
        <v/>
      </c>
    </row>
    <row r="347">
      <c r="A347" s="14" t="n"/>
      <c r="B347" s="14" t="n"/>
      <c r="C347" s="14" t="n"/>
      <c r="D347" s="14" t="n"/>
      <c r="E347" s="15" t="n"/>
      <c r="F347" s="14" t="n"/>
      <c r="G347" s="16" t="n"/>
      <c r="H347" s="16" t="n"/>
      <c r="I347" s="14" t="n"/>
      <c r="J347" s="14" t="n"/>
      <c r="K347" s="14" t="n"/>
      <c r="L347" s="12" t="str">
        <f>IF($A347="","",SUMIFS(Movements!$H$2:$H$5001,Movements!$B$2:$B$5001,$A347))</f>
        <v/>
      </c>
      <c r="M347" s="12" t="str">
        <f>IF($A347="","",MAX(0,SUMIFS('Purchase orders'!$F$2:$F$1001,'Purchase orders'!$D$2:$D$1001,$A347)-SUMIFS('Purchase orders'!$I$2:$I$1001,'Purchase orders'!$D$2:$D$1001,$A347)))</f>
        <v/>
      </c>
      <c r="N347" s="13" t="str">
        <f>IF($A347="","",L347*G347)</f>
        <v/>
      </c>
      <c r="O347" s="12" t="str">
        <f>IF(OR($A347="",I347=""),"",IF(L347+M347&lt;=I347,"Reorder","OK"))</f>
        <v/>
      </c>
      <c r="P347" s="12" t="str">
        <f>IF(O347="Reorder",COUNTIF($O$2:O347,"Reorder"),"")</f>
        <v/>
      </c>
    </row>
    <row r="348">
      <c r="A348" s="14" t="n"/>
      <c r="B348" s="14" t="n"/>
      <c r="C348" s="14" t="n"/>
      <c r="D348" s="14" t="n"/>
      <c r="E348" s="15" t="n"/>
      <c r="F348" s="14" t="n"/>
      <c r="G348" s="16" t="n"/>
      <c r="H348" s="16" t="n"/>
      <c r="I348" s="14" t="n"/>
      <c r="J348" s="14" t="n"/>
      <c r="K348" s="14" t="n"/>
      <c r="L348" s="12" t="str">
        <f>IF($A348="","",SUMIFS(Movements!$H$2:$H$5001,Movements!$B$2:$B$5001,$A348))</f>
        <v/>
      </c>
      <c r="M348" s="12" t="str">
        <f>IF($A348="","",MAX(0,SUMIFS('Purchase orders'!$F$2:$F$1001,'Purchase orders'!$D$2:$D$1001,$A348)-SUMIFS('Purchase orders'!$I$2:$I$1001,'Purchase orders'!$D$2:$D$1001,$A348)))</f>
        <v/>
      </c>
      <c r="N348" s="13" t="str">
        <f>IF($A348="","",L348*G348)</f>
        <v/>
      </c>
      <c r="O348" s="12" t="str">
        <f>IF(OR($A348="",I348=""),"",IF(L348+M348&lt;=I348,"Reorder","OK"))</f>
        <v/>
      </c>
      <c r="P348" s="12" t="str">
        <f>IF(O348="Reorder",COUNTIF($O$2:O348,"Reorder"),"")</f>
        <v/>
      </c>
    </row>
    <row r="349">
      <c r="A349" s="14" t="n"/>
      <c r="B349" s="14" t="n"/>
      <c r="C349" s="14" t="n"/>
      <c r="D349" s="14" t="n"/>
      <c r="E349" s="15" t="n"/>
      <c r="F349" s="14" t="n"/>
      <c r="G349" s="16" t="n"/>
      <c r="H349" s="16" t="n"/>
      <c r="I349" s="14" t="n"/>
      <c r="J349" s="14" t="n"/>
      <c r="K349" s="14" t="n"/>
      <c r="L349" s="12" t="str">
        <f>IF($A349="","",SUMIFS(Movements!$H$2:$H$5001,Movements!$B$2:$B$5001,$A349))</f>
        <v/>
      </c>
      <c r="M349" s="12" t="str">
        <f>IF($A349="","",MAX(0,SUMIFS('Purchase orders'!$F$2:$F$1001,'Purchase orders'!$D$2:$D$1001,$A349)-SUMIFS('Purchase orders'!$I$2:$I$1001,'Purchase orders'!$D$2:$D$1001,$A349)))</f>
        <v/>
      </c>
      <c r="N349" s="13" t="str">
        <f>IF($A349="","",L349*G349)</f>
        <v/>
      </c>
      <c r="O349" s="12" t="str">
        <f>IF(OR($A349="",I349=""),"",IF(L349+M349&lt;=I349,"Reorder","OK"))</f>
        <v/>
      </c>
      <c r="P349" s="12" t="str">
        <f>IF(O349="Reorder",COUNTIF($O$2:O349,"Reorder"),"")</f>
        <v/>
      </c>
    </row>
    <row r="350">
      <c r="A350" s="14" t="n"/>
      <c r="B350" s="14" t="n"/>
      <c r="C350" s="14" t="n"/>
      <c r="D350" s="14" t="n"/>
      <c r="E350" s="15" t="n"/>
      <c r="F350" s="14" t="n"/>
      <c r="G350" s="16" t="n"/>
      <c r="H350" s="16" t="n"/>
      <c r="I350" s="14" t="n"/>
      <c r="J350" s="14" t="n"/>
      <c r="K350" s="14" t="n"/>
      <c r="L350" s="12" t="str">
        <f>IF($A350="","",SUMIFS(Movements!$H$2:$H$5001,Movements!$B$2:$B$5001,$A350))</f>
        <v/>
      </c>
      <c r="M350" s="12" t="str">
        <f>IF($A350="","",MAX(0,SUMIFS('Purchase orders'!$F$2:$F$1001,'Purchase orders'!$D$2:$D$1001,$A350)-SUMIFS('Purchase orders'!$I$2:$I$1001,'Purchase orders'!$D$2:$D$1001,$A350)))</f>
        <v/>
      </c>
      <c r="N350" s="13" t="str">
        <f>IF($A350="","",L350*G350)</f>
        <v/>
      </c>
      <c r="O350" s="12" t="str">
        <f>IF(OR($A350="",I350=""),"",IF(L350+M350&lt;=I350,"Reorder","OK"))</f>
        <v/>
      </c>
      <c r="P350" s="12" t="str">
        <f>IF(O350="Reorder",COUNTIF($O$2:O350,"Reorder"),"")</f>
        <v/>
      </c>
    </row>
    <row r="351">
      <c r="A351" s="14" t="n"/>
      <c r="B351" s="14" t="n"/>
      <c r="C351" s="14" t="n"/>
      <c r="D351" s="14" t="n"/>
      <c r="E351" s="15" t="n"/>
      <c r="F351" s="14" t="n"/>
      <c r="G351" s="16" t="n"/>
      <c r="H351" s="16" t="n"/>
      <c r="I351" s="14" t="n"/>
      <c r="J351" s="14" t="n"/>
      <c r="K351" s="14" t="n"/>
      <c r="L351" s="12" t="str">
        <f>IF($A351="","",SUMIFS(Movements!$H$2:$H$5001,Movements!$B$2:$B$5001,$A351))</f>
        <v/>
      </c>
      <c r="M351" s="12" t="str">
        <f>IF($A351="","",MAX(0,SUMIFS('Purchase orders'!$F$2:$F$1001,'Purchase orders'!$D$2:$D$1001,$A351)-SUMIFS('Purchase orders'!$I$2:$I$1001,'Purchase orders'!$D$2:$D$1001,$A351)))</f>
        <v/>
      </c>
      <c r="N351" s="13" t="str">
        <f>IF($A351="","",L351*G351)</f>
        <v/>
      </c>
      <c r="O351" s="12" t="str">
        <f>IF(OR($A351="",I351=""),"",IF(L351+M351&lt;=I351,"Reorder","OK"))</f>
        <v/>
      </c>
      <c r="P351" s="12" t="str">
        <f>IF(O351="Reorder",COUNTIF($O$2:O351,"Reorder"),"")</f>
        <v/>
      </c>
    </row>
    <row r="352">
      <c r="A352" s="14" t="n"/>
      <c r="B352" s="14" t="n"/>
      <c r="C352" s="14" t="n"/>
      <c r="D352" s="14" t="n"/>
      <c r="E352" s="15" t="n"/>
      <c r="F352" s="14" t="n"/>
      <c r="G352" s="16" t="n"/>
      <c r="H352" s="16" t="n"/>
      <c r="I352" s="14" t="n"/>
      <c r="J352" s="14" t="n"/>
      <c r="K352" s="14" t="n"/>
      <c r="L352" s="12" t="str">
        <f>IF($A352="","",SUMIFS(Movements!$H$2:$H$5001,Movements!$B$2:$B$5001,$A352))</f>
        <v/>
      </c>
      <c r="M352" s="12" t="str">
        <f>IF($A352="","",MAX(0,SUMIFS('Purchase orders'!$F$2:$F$1001,'Purchase orders'!$D$2:$D$1001,$A352)-SUMIFS('Purchase orders'!$I$2:$I$1001,'Purchase orders'!$D$2:$D$1001,$A352)))</f>
        <v/>
      </c>
      <c r="N352" s="13" t="str">
        <f>IF($A352="","",L352*G352)</f>
        <v/>
      </c>
      <c r="O352" s="12" t="str">
        <f>IF(OR($A352="",I352=""),"",IF(L352+M352&lt;=I352,"Reorder","OK"))</f>
        <v/>
      </c>
      <c r="P352" s="12" t="str">
        <f>IF(O352="Reorder",COUNTIF($O$2:O352,"Reorder"),"")</f>
        <v/>
      </c>
    </row>
    <row r="353">
      <c r="A353" s="14" t="n"/>
      <c r="B353" s="14" t="n"/>
      <c r="C353" s="14" t="n"/>
      <c r="D353" s="14" t="n"/>
      <c r="E353" s="15" t="n"/>
      <c r="F353" s="14" t="n"/>
      <c r="G353" s="16" t="n"/>
      <c r="H353" s="16" t="n"/>
      <c r="I353" s="14" t="n"/>
      <c r="J353" s="14" t="n"/>
      <c r="K353" s="14" t="n"/>
      <c r="L353" s="12" t="str">
        <f>IF($A353="","",SUMIFS(Movements!$H$2:$H$5001,Movements!$B$2:$B$5001,$A353))</f>
        <v/>
      </c>
      <c r="M353" s="12" t="str">
        <f>IF($A353="","",MAX(0,SUMIFS('Purchase orders'!$F$2:$F$1001,'Purchase orders'!$D$2:$D$1001,$A353)-SUMIFS('Purchase orders'!$I$2:$I$1001,'Purchase orders'!$D$2:$D$1001,$A353)))</f>
        <v/>
      </c>
      <c r="N353" s="13" t="str">
        <f>IF($A353="","",L353*G353)</f>
        <v/>
      </c>
      <c r="O353" s="12" t="str">
        <f>IF(OR($A353="",I353=""),"",IF(L353+M353&lt;=I353,"Reorder","OK"))</f>
        <v/>
      </c>
      <c r="P353" s="12" t="str">
        <f>IF(O353="Reorder",COUNTIF($O$2:O353,"Reorder"),"")</f>
        <v/>
      </c>
    </row>
    <row r="354">
      <c r="A354" s="14" t="n"/>
      <c r="B354" s="14" t="n"/>
      <c r="C354" s="14" t="n"/>
      <c r="D354" s="14" t="n"/>
      <c r="E354" s="15" t="n"/>
      <c r="F354" s="14" t="n"/>
      <c r="G354" s="16" t="n"/>
      <c r="H354" s="16" t="n"/>
      <c r="I354" s="14" t="n"/>
      <c r="J354" s="14" t="n"/>
      <c r="K354" s="14" t="n"/>
      <c r="L354" s="12" t="str">
        <f>IF($A354="","",SUMIFS(Movements!$H$2:$H$5001,Movements!$B$2:$B$5001,$A354))</f>
        <v/>
      </c>
      <c r="M354" s="12" t="str">
        <f>IF($A354="","",MAX(0,SUMIFS('Purchase orders'!$F$2:$F$1001,'Purchase orders'!$D$2:$D$1001,$A354)-SUMIFS('Purchase orders'!$I$2:$I$1001,'Purchase orders'!$D$2:$D$1001,$A354)))</f>
        <v/>
      </c>
      <c r="N354" s="13" t="str">
        <f>IF($A354="","",L354*G354)</f>
        <v/>
      </c>
      <c r="O354" s="12" t="str">
        <f>IF(OR($A354="",I354=""),"",IF(L354+M354&lt;=I354,"Reorder","OK"))</f>
        <v/>
      </c>
      <c r="P354" s="12" t="str">
        <f>IF(O354="Reorder",COUNTIF($O$2:O354,"Reorder"),"")</f>
        <v/>
      </c>
    </row>
    <row r="355">
      <c r="A355" s="14" t="n"/>
      <c r="B355" s="14" t="n"/>
      <c r="C355" s="14" t="n"/>
      <c r="D355" s="14" t="n"/>
      <c r="E355" s="15" t="n"/>
      <c r="F355" s="14" t="n"/>
      <c r="G355" s="16" t="n"/>
      <c r="H355" s="16" t="n"/>
      <c r="I355" s="14" t="n"/>
      <c r="J355" s="14" t="n"/>
      <c r="K355" s="14" t="n"/>
      <c r="L355" s="12" t="str">
        <f>IF($A355="","",SUMIFS(Movements!$H$2:$H$5001,Movements!$B$2:$B$5001,$A355))</f>
        <v/>
      </c>
      <c r="M355" s="12" t="str">
        <f>IF($A355="","",MAX(0,SUMIFS('Purchase orders'!$F$2:$F$1001,'Purchase orders'!$D$2:$D$1001,$A355)-SUMIFS('Purchase orders'!$I$2:$I$1001,'Purchase orders'!$D$2:$D$1001,$A355)))</f>
        <v/>
      </c>
      <c r="N355" s="13" t="str">
        <f>IF($A355="","",L355*G355)</f>
        <v/>
      </c>
      <c r="O355" s="12" t="str">
        <f>IF(OR($A355="",I355=""),"",IF(L355+M355&lt;=I355,"Reorder","OK"))</f>
        <v/>
      </c>
      <c r="P355" s="12" t="str">
        <f>IF(O355="Reorder",COUNTIF($O$2:O355,"Reorder"),"")</f>
        <v/>
      </c>
    </row>
    <row r="356">
      <c r="A356" s="14" t="n"/>
      <c r="B356" s="14" t="n"/>
      <c r="C356" s="14" t="n"/>
      <c r="D356" s="14" t="n"/>
      <c r="E356" s="15" t="n"/>
      <c r="F356" s="14" t="n"/>
      <c r="G356" s="16" t="n"/>
      <c r="H356" s="16" t="n"/>
      <c r="I356" s="14" t="n"/>
      <c r="J356" s="14" t="n"/>
      <c r="K356" s="14" t="n"/>
      <c r="L356" s="12" t="str">
        <f>IF($A356="","",SUMIFS(Movements!$H$2:$H$5001,Movements!$B$2:$B$5001,$A356))</f>
        <v/>
      </c>
      <c r="M356" s="12" t="str">
        <f>IF($A356="","",MAX(0,SUMIFS('Purchase orders'!$F$2:$F$1001,'Purchase orders'!$D$2:$D$1001,$A356)-SUMIFS('Purchase orders'!$I$2:$I$1001,'Purchase orders'!$D$2:$D$1001,$A356)))</f>
        <v/>
      </c>
      <c r="N356" s="13" t="str">
        <f>IF($A356="","",L356*G356)</f>
        <v/>
      </c>
      <c r="O356" s="12" t="str">
        <f>IF(OR($A356="",I356=""),"",IF(L356+M356&lt;=I356,"Reorder","OK"))</f>
        <v/>
      </c>
      <c r="P356" s="12" t="str">
        <f>IF(O356="Reorder",COUNTIF($O$2:O356,"Reorder"),"")</f>
        <v/>
      </c>
    </row>
    <row r="357">
      <c r="A357" s="14" t="n"/>
      <c r="B357" s="14" t="n"/>
      <c r="C357" s="14" t="n"/>
      <c r="D357" s="14" t="n"/>
      <c r="E357" s="15" t="n"/>
      <c r="F357" s="14" t="n"/>
      <c r="G357" s="16" t="n"/>
      <c r="H357" s="16" t="n"/>
      <c r="I357" s="14" t="n"/>
      <c r="J357" s="14" t="n"/>
      <c r="K357" s="14" t="n"/>
      <c r="L357" s="12" t="str">
        <f>IF($A357="","",SUMIFS(Movements!$H$2:$H$5001,Movements!$B$2:$B$5001,$A357))</f>
        <v/>
      </c>
      <c r="M357" s="12" t="str">
        <f>IF($A357="","",MAX(0,SUMIFS('Purchase orders'!$F$2:$F$1001,'Purchase orders'!$D$2:$D$1001,$A357)-SUMIFS('Purchase orders'!$I$2:$I$1001,'Purchase orders'!$D$2:$D$1001,$A357)))</f>
        <v/>
      </c>
      <c r="N357" s="13" t="str">
        <f>IF($A357="","",L357*G357)</f>
        <v/>
      </c>
      <c r="O357" s="12" t="str">
        <f>IF(OR($A357="",I357=""),"",IF(L357+M357&lt;=I357,"Reorder","OK"))</f>
        <v/>
      </c>
      <c r="P357" s="12" t="str">
        <f>IF(O357="Reorder",COUNTIF($O$2:O357,"Reorder"),"")</f>
        <v/>
      </c>
    </row>
    <row r="358">
      <c r="A358" s="14" t="n"/>
      <c r="B358" s="14" t="n"/>
      <c r="C358" s="14" t="n"/>
      <c r="D358" s="14" t="n"/>
      <c r="E358" s="15" t="n"/>
      <c r="F358" s="14" t="n"/>
      <c r="G358" s="16" t="n"/>
      <c r="H358" s="16" t="n"/>
      <c r="I358" s="14" t="n"/>
      <c r="J358" s="14" t="n"/>
      <c r="K358" s="14" t="n"/>
      <c r="L358" s="12" t="str">
        <f>IF($A358="","",SUMIFS(Movements!$H$2:$H$5001,Movements!$B$2:$B$5001,$A358))</f>
        <v/>
      </c>
      <c r="M358" s="12" t="str">
        <f>IF($A358="","",MAX(0,SUMIFS('Purchase orders'!$F$2:$F$1001,'Purchase orders'!$D$2:$D$1001,$A358)-SUMIFS('Purchase orders'!$I$2:$I$1001,'Purchase orders'!$D$2:$D$1001,$A358)))</f>
        <v/>
      </c>
      <c r="N358" s="13" t="str">
        <f>IF($A358="","",L358*G358)</f>
        <v/>
      </c>
      <c r="O358" s="12" t="str">
        <f>IF(OR($A358="",I358=""),"",IF(L358+M358&lt;=I358,"Reorder","OK"))</f>
        <v/>
      </c>
      <c r="P358" s="12" t="str">
        <f>IF(O358="Reorder",COUNTIF($O$2:O358,"Reorder"),"")</f>
        <v/>
      </c>
    </row>
    <row r="359">
      <c r="A359" s="14" t="n"/>
      <c r="B359" s="14" t="n"/>
      <c r="C359" s="14" t="n"/>
      <c r="D359" s="14" t="n"/>
      <c r="E359" s="15" t="n"/>
      <c r="F359" s="14" t="n"/>
      <c r="G359" s="16" t="n"/>
      <c r="H359" s="16" t="n"/>
      <c r="I359" s="14" t="n"/>
      <c r="J359" s="14" t="n"/>
      <c r="K359" s="14" t="n"/>
      <c r="L359" s="12" t="str">
        <f>IF($A359="","",SUMIFS(Movements!$H$2:$H$5001,Movements!$B$2:$B$5001,$A359))</f>
        <v/>
      </c>
      <c r="M359" s="12" t="str">
        <f>IF($A359="","",MAX(0,SUMIFS('Purchase orders'!$F$2:$F$1001,'Purchase orders'!$D$2:$D$1001,$A359)-SUMIFS('Purchase orders'!$I$2:$I$1001,'Purchase orders'!$D$2:$D$1001,$A359)))</f>
        <v/>
      </c>
      <c r="N359" s="13" t="str">
        <f>IF($A359="","",L359*G359)</f>
        <v/>
      </c>
      <c r="O359" s="12" t="str">
        <f>IF(OR($A359="",I359=""),"",IF(L359+M359&lt;=I359,"Reorder","OK"))</f>
        <v/>
      </c>
      <c r="P359" s="12" t="str">
        <f>IF(O359="Reorder",COUNTIF($O$2:O359,"Reorder"),"")</f>
        <v/>
      </c>
    </row>
    <row r="360">
      <c r="A360" s="14" t="n"/>
      <c r="B360" s="14" t="n"/>
      <c r="C360" s="14" t="n"/>
      <c r="D360" s="14" t="n"/>
      <c r="E360" s="15" t="n"/>
      <c r="F360" s="14" t="n"/>
      <c r="G360" s="16" t="n"/>
      <c r="H360" s="16" t="n"/>
      <c r="I360" s="14" t="n"/>
      <c r="J360" s="14" t="n"/>
      <c r="K360" s="14" t="n"/>
      <c r="L360" s="12" t="str">
        <f>IF($A360="","",SUMIFS(Movements!$H$2:$H$5001,Movements!$B$2:$B$5001,$A360))</f>
        <v/>
      </c>
      <c r="M360" s="12" t="str">
        <f>IF($A360="","",MAX(0,SUMIFS('Purchase orders'!$F$2:$F$1001,'Purchase orders'!$D$2:$D$1001,$A360)-SUMIFS('Purchase orders'!$I$2:$I$1001,'Purchase orders'!$D$2:$D$1001,$A360)))</f>
        <v/>
      </c>
      <c r="N360" s="13" t="str">
        <f>IF($A360="","",L360*G360)</f>
        <v/>
      </c>
      <c r="O360" s="12" t="str">
        <f>IF(OR($A360="",I360=""),"",IF(L360+M360&lt;=I360,"Reorder","OK"))</f>
        <v/>
      </c>
      <c r="P360" s="12" t="str">
        <f>IF(O360="Reorder",COUNTIF($O$2:O360,"Reorder"),"")</f>
        <v/>
      </c>
    </row>
    <row r="361">
      <c r="A361" s="14" t="n"/>
      <c r="B361" s="14" t="n"/>
      <c r="C361" s="14" t="n"/>
      <c r="D361" s="14" t="n"/>
      <c r="E361" s="15" t="n"/>
      <c r="F361" s="14" t="n"/>
      <c r="G361" s="16" t="n"/>
      <c r="H361" s="16" t="n"/>
      <c r="I361" s="14" t="n"/>
      <c r="J361" s="14" t="n"/>
      <c r="K361" s="14" t="n"/>
      <c r="L361" s="12" t="str">
        <f>IF($A361="","",SUMIFS(Movements!$H$2:$H$5001,Movements!$B$2:$B$5001,$A361))</f>
        <v/>
      </c>
      <c r="M361" s="12" t="str">
        <f>IF($A361="","",MAX(0,SUMIFS('Purchase orders'!$F$2:$F$1001,'Purchase orders'!$D$2:$D$1001,$A361)-SUMIFS('Purchase orders'!$I$2:$I$1001,'Purchase orders'!$D$2:$D$1001,$A361)))</f>
        <v/>
      </c>
      <c r="N361" s="13" t="str">
        <f>IF($A361="","",L361*G361)</f>
        <v/>
      </c>
      <c r="O361" s="12" t="str">
        <f>IF(OR($A361="",I361=""),"",IF(L361+M361&lt;=I361,"Reorder","OK"))</f>
        <v/>
      </c>
      <c r="P361" s="12" t="str">
        <f>IF(O361="Reorder",COUNTIF($O$2:O361,"Reorder"),"")</f>
        <v/>
      </c>
    </row>
    <row r="362">
      <c r="A362" s="14" t="n"/>
      <c r="B362" s="14" t="n"/>
      <c r="C362" s="14" t="n"/>
      <c r="D362" s="14" t="n"/>
      <c r="E362" s="15" t="n"/>
      <c r="F362" s="14" t="n"/>
      <c r="G362" s="16" t="n"/>
      <c r="H362" s="16" t="n"/>
      <c r="I362" s="14" t="n"/>
      <c r="J362" s="14" t="n"/>
      <c r="K362" s="14" t="n"/>
      <c r="L362" s="12" t="str">
        <f>IF($A362="","",SUMIFS(Movements!$H$2:$H$5001,Movements!$B$2:$B$5001,$A362))</f>
        <v/>
      </c>
      <c r="M362" s="12" t="str">
        <f>IF($A362="","",MAX(0,SUMIFS('Purchase orders'!$F$2:$F$1001,'Purchase orders'!$D$2:$D$1001,$A362)-SUMIFS('Purchase orders'!$I$2:$I$1001,'Purchase orders'!$D$2:$D$1001,$A362)))</f>
        <v/>
      </c>
      <c r="N362" s="13" t="str">
        <f>IF($A362="","",L362*G362)</f>
        <v/>
      </c>
      <c r="O362" s="12" t="str">
        <f>IF(OR($A362="",I362=""),"",IF(L362+M362&lt;=I362,"Reorder","OK"))</f>
        <v/>
      </c>
      <c r="P362" s="12" t="str">
        <f>IF(O362="Reorder",COUNTIF($O$2:O362,"Reorder"),"")</f>
        <v/>
      </c>
    </row>
    <row r="363">
      <c r="A363" s="14" t="n"/>
      <c r="B363" s="14" t="n"/>
      <c r="C363" s="14" t="n"/>
      <c r="D363" s="14" t="n"/>
      <c r="E363" s="15" t="n"/>
      <c r="F363" s="14" t="n"/>
      <c r="G363" s="16" t="n"/>
      <c r="H363" s="16" t="n"/>
      <c r="I363" s="14" t="n"/>
      <c r="J363" s="14" t="n"/>
      <c r="K363" s="14" t="n"/>
      <c r="L363" s="12" t="str">
        <f>IF($A363="","",SUMIFS(Movements!$H$2:$H$5001,Movements!$B$2:$B$5001,$A363))</f>
        <v/>
      </c>
      <c r="M363" s="12" t="str">
        <f>IF($A363="","",MAX(0,SUMIFS('Purchase orders'!$F$2:$F$1001,'Purchase orders'!$D$2:$D$1001,$A363)-SUMIFS('Purchase orders'!$I$2:$I$1001,'Purchase orders'!$D$2:$D$1001,$A363)))</f>
        <v/>
      </c>
      <c r="N363" s="13" t="str">
        <f>IF($A363="","",L363*G363)</f>
        <v/>
      </c>
      <c r="O363" s="12" t="str">
        <f>IF(OR($A363="",I363=""),"",IF(L363+M363&lt;=I363,"Reorder","OK"))</f>
        <v/>
      </c>
      <c r="P363" s="12" t="str">
        <f>IF(O363="Reorder",COUNTIF($O$2:O363,"Reorder"),"")</f>
        <v/>
      </c>
    </row>
    <row r="364">
      <c r="A364" s="14" t="n"/>
      <c r="B364" s="14" t="n"/>
      <c r="C364" s="14" t="n"/>
      <c r="D364" s="14" t="n"/>
      <c r="E364" s="15" t="n"/>
      <c r="F364" s="14" t="n"/>
      <c r="G364" s="16" t="n"/>
      <c r="H364" s="16" t="n"/>
      <c r="I364" s="14" t="n"/>
      <c r="J364" s="14" t="n"/>
      <c r="K364" s="14" t="n"/>
      <c r="L364" s="12" t="str">
        <f>IF($A364="","",SUMIFS(Movements!$H$2:$H$5001,Movements!$B$2:$B$5001,$A364))</f>
        <v/>
      </c>
      <c r="M364" s="12" t="str">
        <f>IF($A364="","",MAX(0,SUMIFS('Purchase orders'!$F$2:$F$1001,'Purchase orders'!$D$2:$D$1001,$A364)-SUMIFS('Purchase orders'!$I$2:$I$1001,'Purchase orders'!$D$2:$D$1001,$A364)))</f>
        <v/>
      </c>
      <c r="N364" s="13" t="str">
        <f>IF($A364="","",L364*G364)</f>
        <v/>
      </c>
      <c r="O364" s="12" t="str">
        <f>IF(OR($A364="",I364=""),"",IF(L364+M364&lt;=I364,"Reorder","OK"))</f>
        <v/>
      </c>
      <c r="P364" s="12" t="str">
        <f>IF(O364="Reorder",COUNTIF($O$2:O364,"Reorder"),"")</f>
        <v/>
      </c>
    </row>
    <row r="365">
      <c r="A365" s="14" t="n"/>
      <c r="B365" s="14" t="n"/>
      <c r="C365" s="14" t="n"/>
      <c r="D365" s="14" t="n"/>
      <c r="E365" s="15" t="n"/>
      <c r="F365" s="14" t="n"/>
      <c r="G365" s="16" t="n"/>
      <c r="H365" s="16" t="n"/>
      <c r="I365" s="14" t="n"/>
      <c r="J365" s="14" t="n"/>
      <c r="K365" s="14" t="n"/>
      <c r="L365" s="12" t="str">
        <f>IF($A365="","",SUMIFS(Movements!$H$2:$H$5001,Movements!$B$2:$B$5001,$A365))</f>
        <v/>
      </c>
      <c r="M365" s="12" t="str">
        <f>IF($A365="","",MAX(0,SUMIFS('Purchase orders'!$F$2:$F$1001,'Purchase orders'!$D$2:$D$1001,$A365)-SUMIFS('Purchase orders'!$I$2:$I$1001,'Purchase orders'!$D$2:$D$1001,$A365)))</f>
        <v/>
      </c>
      <c r="N365" s="13" t="str">
        <f>IF($A365="","",L365*G365)</f>
        <v/>
      </c>
      <c r="O365" s="12" t="str">
        <f>IF(OR($A365="",I365=""),"",IF(L365+M365&lt;=I365,"Reorder","OK"))</f>
        <v/>
      </c>
      <c r="P365" s="12" t="str">
        <f>IF(O365="Reorder",COUNTIF($O$2:O365,"Reorder"),"")</f>
        <v/>
      </c>
    </row>
    <row r="366">
      <c r="A366" s="14" t="n"/>
      <c r="B366" s="14" t="n"/>
      <c r="C366" s="14" t="n"/>
      <c r="D366" s="14" t="n"/>
      <c r="E366" s="15" t="n"/>
      <c r="F366" s="14" t="n"/>
      <c r="G366" s="16" t="n"/>
      <c r="H366" s="16" t="n"/>
      <c r="I366" s="14" t="n"/>
      <c r="J366" s="14" t="n"/>
      <c r="K366" s="14" t="n"/>
      <c r="L366" s="12" t="str">
        <f>IF($A366="","",SUMIFS(Movements!$H$2:$H$5001,Movements!$B$2:$B$5001,$A366))</f>
        <v/>
      </c>
      <c r="M366" s="12" t="str">
        <f>IF($A366="","",MAX(0,SUMIFS('Purchase orders'!$F$2:$F$1001,'Purchase orders'!$D$2:$D$1001,$A366)-SUMIFS('Purchase orders'!$I$2:$I$1001,'Purchase orders'!$D$2:$D$1001,$A366)))</f>
        <v/>
      </c>
      <c r="N366" s="13" t="str">
        <f>IF($A366="","",L366*G366)</f>
        <v/>
      </c>
      <c r="O366" s="12" t="str">
        <f>IF(OR($A366="",I366=""),"",IF(L366+M366&lt;=I366,"Reorder","OK"))</f>
        <v/>
      </c>
      <c r="P366" s="12" t="str">
        <f>IF(O366="Reorder",COUNTIF($O$2:O366,"Reorder"),"")</f>
        <v/>
      </c>
    </row>
    <row r="367">
      <c r="A367" s="14" t="n"/>
      <c r="B367" s="14" t="n"/>
      <c r="C367" s="14" t="n"/>
      <c r="D367" s="14" t="n"/>
      <c r="E367" s="15" t="n"/>
      <c r="F367" s="14" t="n"/>
      <c r="G367" s="16" t="n"/>
      <c r="H367" s="16" t="n"/>
      <c r="I367" s="14" t="n"/>
      <c r="J367" s="14" t="n"/>
      <c r="K367" s="14" t="n"/>
      <c r="L367" s="12" t="str">
        <f>IF($A367="","",SUMIFS(Movements!$H$2:$H$5001,Movements!$B$2:$B$5001,$A367))</f>
        <v/>
      </c>
      <c r="M367" s="12" t="str">
        <f>IF($A367="","",MAX(0,SUMIFS('Purchase orders'!$F$2:$F$1001,'Purchase orders'!$D$2:$D$1001,$A367)-SUMIFS('Purchase orders'!$I$2:$I$1001,'Purchase orders'!$D$2:$D$1001,$A367)))</f>
        <v/>
      </c>
      <c r="N367" s="13" t="str">
        <f>IF($A367="","",L367*G367)</f>
        <v/>
      </c>
      <c r="O367" s="12" t="str">
        <f>IF(OR($A367="",I367=""),"",IF(L367+M367&lt;=I367,"Reorder","OK"))</f>
        <v/>
      </c>
      <c r="P367" s="12" t="str">
        <f>IF(O367="Reorder",COUNTIF($O$2:O367,"Reorder"),"")</f>
        <v/>
      </c>
    </row>
    <row r="368">
      <c r="A368" s="14" t="n"/>
      <c r="B368" s="14" t="n"/>
      <c r="C368" s="14" t="n"/>
      <c r="D368" s="14" t="n"/>
      <c r="E368" s="15" t="n"/>
      <c r="F368" s="14" t="n"/>
      <c r="G368" s="16" t="n"/>
      <c r="H368" s="16" t="n"/>
      <c r="I368" s="14" t="n"/>
      <c r="J368" s="14" t="n"/>
      <c r="K368" s="14" t="n"/>
      <c r="L368" s="12" t="str">
        <f>IF($A368="","",SUMIFS(Movements!$H$2:$H$5001,Movements!$B$2:$B$5001,$A368))</f>
        <v/>
      </c>
      <c r="M368" s="12" t="str">
        <f>IF($A368="","",MAX(0,SUMIFS('Purchase orders'!$F$2:$F$1001,'Purchase orders'!$D$2:$D$1001,$A368)-SUMIFS('Purchase orders'!$I$2:$I$1001,'Purchase orders'!$D$2:$D$1001,$A368)))</f>
        <v/>
      </c>
      <c r="N368" s="13" t="str">
        <f>IF($A368="","",L368*G368)</f>
        <v/>
      </c>
      <c r="O368" s="12" t="str">
        <f>IF(OR($A368="",I368=""),"",IF(L368+M368&lt;=I368,"Reorder","OK"))</f>
        <v/>
      </c>
      <c r="P368" s="12" t="str">
        <f>IF(O368="Reorder",COUNTIF($O$2:O368,"Reorder"),"")</f>
        <v/>
      </c>
    </row>
    <row r="369">
      <c r="A369" s="14" t="n"/>
      <c r="B369" s="14" t="n"/>
      <c r="C369" s="14" t="n"/>
      <c r="D369" s="14" t="n"/>
      <c r="E369" s="15" t="n"/>
      <c r="F369" s="14" t="n"/>
      <c r="G369" s="16" t="n"/>
      <c r="H369" s="16" t="n"/>
      <c r="I369" s="14" t="n"/>
      <c r="J369" s="14" t="n"/>
      <c r="K369" s="14" t="n"/>
      <c r="L369" s="12" t="str">
        <f>IF($A369="","",SUMIFS(Movements!$H$2:$H$5001,Movements!$B$2:$B$5001,$A369))</f>
        <v/>
      </c>
      <c r="M369" s="12" t="str">
        <f>IF($A369="","",MAX(0,SUMIFS('Purchase orders'!$F$2:$F$1001,'Purchase orders'!$D$2:$D$1001,$A369)-SUMIFS('Purchase orders'!$I$2:$I$1001,'Purchase orders'!$D$2:$D$1001,$A369)))</f>
        <v/>
      </c>
      <c r="N369" s="13" t="str">
        <f>IF($A369="","",L369*G369)</f>
        <v/>
      </c>
      <c r="O369" s="12" t="str">
        <f>IF(OR($A369="",I369=""),"",IF(L369+M369&lt;=I369,"Reorder","OK"))</f>
        <v/>
      </c>
      <c r="P369" s="12" t="str">
        <f>IF(O369="Reorder",COUNTIF($O$2:O369,"Reorder"),"")</f>
        <v/>
      </c>
    </row>
    <row r="370">
      <c r="A370" s="14" t="n"/>
      <c r="B370" s="14" t="n"/>
      <c r="C370" s="14" t="n"/>
      <c r="D370" s="14" t="n"/>
      <c r="E370" s="15" t="n"/>
      <c r="F370" s="14" t="n"/>
      <c r="G370" s="16" t="n"/>
      <c r="H370" s="16" t="n"/>
      <c r="I370" s="14" t="n"/>
      <c r="J370" s="14" t="n"/>
      <c r="K370" s="14" t="n"/>
      <c r="L370" s="12" t="str">
        <f>IF($A370="","",SUMIFS(Movements!$H$2:$H$5001,Movements!$B$2:$B$5001,$A370))</f>
        <v/>
      </c>
      <c r="M370" s="12" t="str">
        <f>IF($A370="","",MAX(0,SUMIFS('Purchase orders'!$F$2:$F$1001,'Purchase orders'!$D$2:$D$1001,$A370)-SUMIFS('Purchase orders'!$I$2:$I$1001,'Purchase orders'!$D$2:$D$1001,$A370)))</f>
        <v/>
      </c>
      <c r="N370" s="13" t="str">
        <f>IF($A370="","",L370*G370)</f>
        <v/>
      </c>
      <c r="O370" s="12" t="str">
        <f>IF(OR($A370="",I370=""),"",IF(L370+M370&lt;=I370,"Reorder","OK"))</f>
        <v/>
      </c>
      <c r="P370" s="12" t="str">
        <f>IF(O370="Reorder",COUNTIF($O$2:O370,"Reorder"),"")</f>
        <v/>
      </c>
    </row>
    <row r="371">
      <c r="A371" s="14" t="n"/>
      <c r="B371" s="14" t="n"/>
      <c r="C371" s="14" t="n"/>
      <c r="D371" s="14" t="n"/>
      <c r="E371" s="15" t="n"/>
      <c r="F371" s="14" t="n"/>
      <c r="G371" s="16" t="n"/>
      <c r="H371" s="16" t="n"/>
      <c r="I371" s="14" t="n"/>
      <c r="J371" s="14" t="n"/>
      <c r="K371" s="14" t="n"/>
      <c r="L371" s="12" t="str">
        <f>IF($A371="","",SUMIFS(Movements!$H$2:$H$5001,Movements!$B$2:$B$5001,$A371))</f>
        <v/>
      </c>
      <c r="M371" s="12" t="str">
        <f>IF($A371="","",MAX(0,SUMIFS('Purchase orders'!$F$2:$F$1001,'Purchase orders'!$D$2:$D$1001,$A371)-SUMIFS('Purchase orders'!$I$2:$I$1001,'Purchase orders'!$D$2:$D$1001,$A371)))</f>
        <v/>
      </c>
      <c r="N371" s="13" t="str">
        <f>IF($A371="","",L371*G371)</f>
        <v/>
      </c>
      <c r="O371" s="12" t="str">
        <f>IF(OR($A371="",I371=""),"",IF(L371+M371&lt;=I371,"Reorder","OK"))</f>
        <v/>
      </c>
      <c r="P371" s="12" t="str">
        <f>IF(O371="Reorder",COUNTIF($O$2:O371,"Reorder"),"")</f>
        <v/>
      </c>
    </row>
    <row r="372">
      <c r="A372" s="14" t="n"/>
      <c r="B372" s="14" t="n"/>
      <c r="C372" s="14" t="n"/>
      <c r="D372" s="14" t="n"/>
      <c r="E372" s="15" t="n"/>
      <c r="F372" s="14" t="n"/>
      <c r="G372" s="16" t="n"/>
      <c r="H372" s="16" t="n"/>
      <c r="I372" s="14" t="n"/>
      <c r="J372" s="14" t="n"/>
      <c r="K372" s="14" t="n"/>
      <c r="L372" s="12" t="str">
        <f>IF($A372="","",SUMIFS(Movements!$H$2:$H$5001,Movements!$B$2:$B$5001,$A372))</f>
        <v/>
      </c>
      <c r="M372" s="12" t="str">
        <f>IF($A372="","",MAX(0,SUMIFS('Purchase orders'!$F$2:$F$1001,'Purchase orders'!$D$2:$D$1001,$A372)-SUMIFS('Purchase orders'!$I$2:$I$1001,'Purchase orders'!$D$2:$D$1001,$A372)))</f>
        <v/>
      </c>
      <c r="N372" s="13" t="str">
        <f>IF($A372="","",L372*G372)</f>
        <v/>
      </c>
      <c r="O372" s="12" t="str">
        <f>IF(OR($A372="",I372=""),"",IF(L372+M372&lt;=I372,"Reorder","OK"))</f>
        <v/>
      </c>
      <c r="P372" s="12" t="str">
        <f>IF(O372="Reorder",COUNTIF($O$2:O372,"Reorder"),"")</f>
        <v/>
      </c>
    </row>
    <row r="373">
      <c r="A373" s="14" t="n"/>
      <c r="B373" s="14" t="n"/>
      <c r="C373" s="14" t="n"/>
      <c r="D373" s="14" t="n"/>
      <c r="E373" s="15" t="n"/>
      <c r="F373" s="14" t="n"/>
      <c r="G373" s="16" t="n"/>
      <c r="H373" s="16" t="n"/>
      <c r="I373" s="14" t="n"/>
      <c r="J373" s="14" t="n"/>
      <c r="K373" s="14" t="n"/>
      <c r="L373" s="12" t="str">
        <f>IF($A373="","",SUMIFS(Movements!$H$2:$H$5001,Movements!$B$2:$B$5001,$A373))</f>
        <v/>
      </c>
      <c r="M373" s="12" t="str">
        <f>IF($A373="","",MAX(0,SUMIFS('Purchase orders'!$F$2:$F$1001,'Purchase orders'!$D$2:$D$1001,$A373)-SUMIFS('Purchase orders'!$I$2:$I$1001,'Purchase orders'!$D$2:$D$1001,$A373)))</f>
        <v/>
      </c>
      <c r="N373" s="13" t="str">
        <f>IF($A373="","",L373*G373)</f>
        <v/>
      </c>
      <c r="O373" s="12" t="str">
        <f>IF(OR($A373="",I373=""),"",IF(L373+M373&lt;=I373,"Reorder","OK"))</f>
        <v/>
      </c>
      <c r="P373" s="12" t="str">
        <f>IF(O373="Reorder",COUNTIF($O$2:O373,"Reorder"),"")</f>
        <v/>
      </c>
    </row>
    <row r="374">
      <c r="A374" s="14" t="n"/>
      <c r="B374" s="14" t="n"/>
      <c r="C374" s="14" t="n"/>
      <c r="D374" s="14" t="n"/>
      <c r="E374" s="15" t="n"/>
      <c r="F374" s="14" t="n"/>
      <c r="G374" s="16" t="n"/>
      <c r="H374" s="16" t="n"/>
      <c r="I374" s="14" t="n"/>
      <c r="J374" s="14" t="n"/>
      <c r="K374" s="14" t="n"/>
      <c r="L374" s="12" t="str">
        <f>IF($A374="","",SUMIFS(Movements!$H$2:$H$5001,Movements!$B$2:$B$5001,$A374))</f>
        <v/>
      </c>
      <c r="M374" s="12" t="str">
        <f>IF($A374="","",MAX(0,SUMIFS('Purchase orders'!$F$2:$F$1001,'Purchase orders'!$D$2:$D$1001,$A374)-SUMIFS('Purchase orders'!$I$2:$I$1001,'Purchase orders'!$D$2:$D$1001,$A374)))</f>
        <v/>
      </c>
      <c r="N374" s="13" t="str">
        <f>IF($A374="","",L374*G374)</f>
        <v/>
      </c>
      <c r="O374" s="12" t="str">
        <f>IF(OR($A374="",I374=""),"",IF(L374+M374&lt;=I374,"Reorder","OK"))</f>
        <v/>
      </c>
      <c r="P374" s="12" t="str">
        <f>IF(O374="Reorder",COUNTIF($O$2:O374,"Reorder"),"")</f>
        <v/>
      </c>
    </row>
    <row r="375">
      <c r="A375" s="14" t="n"/>
      <c r="B375" s="14" t="n"/>
      <c r="C375" s="14" t="n"/>
      <c r="D375" s="14" t="n"/>
      <c r="E375" s="15" t="n"/>
      <c r="F375" s="14" t="n"/>
      <c r="G375" s="16" t="n"/>
      <c r="H375" s="16" t="n"/>
      <c r="I375" s="14" t="n"/>
      <c r="J375" s="14" t="n"/>
      <c r="K375" s="14" t="n"/>
      <c r="L375" s="12" t="str">
        <f>IF($A375="","",SUMIFS(Movements!$H$2:$H$5001,Movements!$B$2:$B$5001,$A375))</f>
        <v/>
      </c>
      <c r="M375" s="12" t="str">
        <f>IF($A375="","",MAX(0,SUMIFS('Purchase orders'!$F$2:$F$1001,'Purchase orders'!$D$2:$D$1001,$A375)-SUMIFS('Purchase orders'!$I$2:$I$1001,'Purchase orders'!$D$2:$D$1001,$A375)))</f>
        <v/>
      </c>
      <c r="N375" s="13" t="str">
        <f>IF($A375="","",L375*G375)</f>
        <v/>
      </c>
      <c r="O375" s="12" t="str">
        <f>IF(OR($A375="",I375=""),"",IF(L375+M375&lt;=I375,"Reorder","OK"))</f>
        <v/>
      </c>
      <c r="P375" s="12" t="str">
        <f>IF(O375="Reorder",COUNTIF($O$2:O375,"Reorder"),"")</f>
        <v/>
      </c>
    </row>
    <row r="376">
      <c r="A376" s="14" t="n"/>
      <c r="B376" s="14" t="n"/>
      <c r="C376" s="14" t="n"/>
      <c r="D376" s="14" t="n"/>
      <c r="E376" s="15" t="n"/>
      <c r="F376" s="14" t="n"/>
      <c r="G376" s="16" t="n"/>
      <c r="H376" s="16" t="n"/>
      <c r="I376" s="14" t="n"/>
      <c r="J376" s="14" t="n"/>
      <c r="K376" s="14" t="n"/>
      <c r="L376" s="12" t="str">
        <f>IF($A376="","",SUMIFS(Movements!$H$2:$H$5001,Movements!$B$2:$B$5001,$A376))</f>
        <v/>
      </c>
      <c r="M376" s="12" t="str">
        <f>IF($A376="","",MAX(0,SUMIFS('Purchase orders'!$F$2:$F$1001,'Purchase orders'!$D$2:$D$1001,$A376)-SUMIFS('Purchase orders'!$I$2:$I$1001,'Purchase orders'!$D$2:$D$1001,$A376)))</f>
        <v/>
      </c>
      <c r="N376" s="13" t="str">
        <f>IF($A376="","",L376*G376)</f>
        <v/>
      </c>
      <c r="O376" s="12" t="str">
        <f>IF(OR($A376="",I376=""),"",IF(L376+M376&lt;=I376,"Reorder","OK"))</f>
        <v/>
      </c>
      <c r="P376" s="12" t="str">
        <f>IF(O376="Reorder",COUNTIF($O$2:O376,"Reorder"),"")</f>
        <v/>
      </c>
    </row>
    <row r="377">
      <c r="A377" s="14" t="n"/>
      <c r="B377" s="14" t="n"/>
      <c r="C377" s="14" t="n"/>
      <c r="D377" s="14" t="n"/>
      <c r="E377" s="15" t="n"/>
      <c r="F377" s="14" t="n"/>
      <c r="G377" s="16" t="n"/>
      <c r="H377" s="16" t="n"/>
      <c r="I377" s="14" t="n"/>
      <c r="J377" s="14" t="n"/>
      <c r="K377" s="14" t="n"/>
      <c r="L377" s="12" t="str">
        <f>IF($A377="","",SUMIFS(Movements!$H$2:$H$5001,Movements!$B$2:$B$5001,$A377))</f>
        <v/>
      </c>
      <c r="M377" s="12" t="str">
        <f>IF($A377="","",MAX(0,SUMIFS('Purchase orders'!$F$2:$F$1001,'Purchase orders'!$D$2:$D$1001,$A377)-SUMIFS('Purchase orders'!$I$2:$I$1001,'Purchase orders'!$D$2:$D$1001,$A377)))</f>
        <v/>
      </c>
      <c r="N377" s="13" t="str">
        <f>IF($A377="","",L377*G377)</f>
        <v/>
      </c>
      <c r="O377" s="12" t="str">
        <f>IF(OR($A377="",I377=""),"",IF(L377+M377&lt;=I377,"Reorder","OK"))</f>
        <v/>
      </c>
      <c r="P377" s="12" t="str">
        <f>IF(O377="Reorder",COUNTIF($O$2:O377,"Reorder"),"")</f>
        <v/>
      </c>
    </row>
    <row r="378">
      <c r="A378" s="14" t="n"/>
      <c r="B378" s="14" t="n"/>
      <c r="C378" s="14" t="n"/>
      <c r="D378" s="14" t="n"/>
      <c r="E378" s="15" t="n"/>
      <c r="F378" s="14" t="n"/>
      <c r="G378" s="16" t="n"/>
      <c r="H378" s="16" t="n"/>
      <c r="I378" s="14" t="n"/>
      <c r="J378" s="14" t="n"/>
      <c r="K378" s="14" t="n"/>
      <c r="L378" s="12" t="str">
        <f>IF($A378="","",SUMIFS(Movements!$H$2:$H$5001,Movements!$B$2:$B$5001,$A378))</f>
        <v/>
      </c>
      <c r="M378" s="12" t="str">
        <f>IF($A378="","",MAX(0,SUMIFS('Purchase orders'!$F$2:$F$1001,'Purchase orders'!$D$2:$D$1001,$A378)-SUMIFS('Purchase orders'!$I$2:$I$1001,'Purchase orders'!$D$2:$D$1001,$A378)))</f>
        <v/>
      </c>
      <c r="N378" s="13" t="str">
        <f>IF($A378="","",L378*G378)</f>
        <v/>
      </c>
      <c r="O378" s="12" t="str">
        <f>IF(OR($A378="",I378=""),"",IF(L378+M378&lt;=I378,"Reorder","OK"))</f>
        <v/>
      </c>
      <c r="P378" s="12" t="str">
        <f>IF(O378="Reorder",COUNTIF($O$2:O378,"Reorder"),"")</f>
        <v/>
      </c>
    </row>
    <row r="379">
      <c r="A379" s="14" t="n"/>
      <c r="B379" s="14" t="n"/>
      <c r="C379" s="14" t="n"/>
      <c r="D379" s="14" t="n"/>
      <c r="E379" s="15" t="n"/>
      <c r="F379" s="14" t="n"/>
      <c r="G379" s="16" t="n"/>
      <c r="H379" s="16" t="n"/>
      <c r="I379" s="14" t="n"/>
      <c r="J379" s="14" t="n"/>
      <c r="K379" s="14" t="n"/>
      <c r="L379" s="12" t="str">
        <f>IF($A379="","",SUMIFS(Movements!$H$2:$H$5001,Movements!$B$2:$B$5001,$A379))</f>
        <v/>
      </c>
      <c r="M379" s="12" t="str">
        <f>IF($A379="","",MAX(0,SUMIFS('Purchase orders'!$F$2:$F$1001,'Purchase orders'!$D$2:$D$1001,$A379)-SUMIFS('Purchase orders'!$I$2:$I$1001,'Purchase orders'!$D$2:$D$1001,$A379)))</f>
        <v/>
      </c>
      <c r="N379" s="13" t="str">
        <f>IF($A379="","",L379*G379)</f>
        <v/>
      </c>
      <c r="O379" s="12" t="str">
        <f>IF(OR($A379="",I379=""),"",IF(L379+M379&lt;=I379,"Reorder","OK"))</f>
        <v/>
      </c>
      <c r="P379" s="12" t="str">
        <f>IF(O379="Reorder",COUNTIF($O$2:O379,"Reorder"),"")</f>
        <v/>
      </c>
    </row>
    <row r="380">
      <c r="A380" s="14" t="n"/>
      <c r="B380" s="14" t="n"/>
      <c r="C380" s="14" t="n"/>
      <c r="D380" s="14" t="n"/>
      <c r="E380" s="15" t="n"/>
      <c r="F380" s="14" t="n"/>
      <c r="G380" s="16" t="n"/>
      <c r="H380" s="16" t="n"/>
      <c r="I380" s="14" t="n"/>
      <c r="J380" s="14" t="n"/>
      <c r="K380" s="14" t="n"/>
      <c r="L380" s="12" t="str">
        <f>IF($A380="","",SUMIFS(Movements!$H$2:$H$5001,Movements!$B$2:$B$5001,$A380))</f>
        <v/>
      </c>
      <c r="M380" s="12" t="str">
        <f>IF($A380="","",MAX(0,SUMIFS('Purchase orders'!$F$2:$F$1001,'Purchase orders'!$D$2:$D$1001,$A380)-SUMIFS('Purchase orders'!$I$2:$I$1001,'Purchase orders'!$D$2:$D$1001,$A380)))</f>
        <v/>
      </c>
      <c r="N380" s="13" t="str">
        <f>IF($A380="","",L380*G380)</f>
        <v/>
      </c>
      <c r="O380" s="12" t="str">
        <f>IF(OR($A380="",I380=""),"",IF(L380+M380&lt;=I380,"Reorder","OK"))</f>
        <v/>
      </c>
      <c r="P380" s="12" t="str">
        <f>IF(O380="Reorder",COUNTIF($O$2:O380,"Reorder"),"")</f>
        <v/>
      </c>
    </row>
    <row r="381">
      <c r="A381" s="14" t="n"/>
      <c r="B381" s="14" t="n"/>
      <c r="C381" s="14" t="n"/>
      <c r="D381" s="14" t="n"/>
      <c r="E381" s="15" t="n"/>
      <c r="F381" s="14" t="n"/>
      <c r="G381" s="16" t="n"/>
      <c r="H381" s="16" t="n"/>
      <c r="I381" s="14" t="n"/>
      <c r="J381" s="14" t="n"/>
      <c r="K381" s="14" t="n"/>
      <c r="L381" s="12" t="str">
        <f>IF($A381="","",SUMIFS(Movements!$H$2:$H$5001,Movements!$B$2:$B$5001,$A381))</f>
        <v/>
      </c>
      <c r="M381" s="12" t="str">
        <f>IF($A381="","",MAX(0,SUMIFS('Purchase orders'!$F$2:$F$1001,'Purchase orders'!$D$2:$D$1001,$A381)-SUMIFS('Purchase orders'!$I$2:$I$1001,'Purchase orders'!$D$2:$D$1001,$A381)))</f>
        <v/>
      </c>
      <c r="N381" s="13" t="str">
        <f>IF($A381="","",L381*G381)</f>
        <v/>
      </c>
      <c r="O381" s="12" t="str">
        <f>IF(OR($A381="",I381=""),"",IF(L381+M381&lt;=I381,"Reorder","OK"))</f>
        <v/>
      </c>
      <c r="P381" s="12" t="str">
        <f>IF(O381="Reorder",COUNTIF($O$2:O381,"Reorder"),"")</f>
        <v/>
      </c>
    </row>
    <row r="382">
      <c r="A382" s="14" t="n"/>
      <c r="B382" s="14" t="n"/>
      <c r="C382" s="14" t="n"/>
      <c r="D382" s="14" t="n"/>
      <c r="E382" s="15" t="n"/>
      <c r="F382" s="14" t="n"/>
      <c r="G382" s="16" t="n"/>
      <c r="H382" s="16" t="n"/>
      <c r="I382" s="14" t="n"/>
      <c r="J382" s="14" t="n"/>
      <c r="K382" s="14" t="n"/>
      <c r="L382" s="12" t="str">
        <f>IF($A382="","",SUMIFS(Movements!$H$2:$H$5001,Movements!$B$2:$B$5001,$A382))</f>
        <v/>
      </c>
      <c r="M382" s="12" t="str">
        <f>IF($A382="","",MAX(0,SUMIFS('Purchase orders'!$F$2:$F$1001,'Purchase orders'!$D$2:$D$1001,$A382)-SUMIFS('Purchase orders'!$I$2:$I$1001,'Purchase orders'!$D$2:$D$1001,$A382)))</f>
        <v/>
      </c>
      <c r="N382" s="13" t="str">
        <f>IF($A382="","",L382*G382)</f>
        <v/>
      </c>
      <c r="O382" s="12" t="str">
        <f>IF(OR($A382="",I382=""),"",IF(L382+M382&lt;=I382,"Reorder","OK"))</f>
        <v/>
      </c>
      <c r="P382" s="12" t="str">
        <f>IF(O382="Reorder",COUNTIF($O$2:O382,"Reorder"),"")</f>
        <v/>
      </c>
    </row>
    <row r="383">
      <c r="A383" s="14" t="n"/>
      <c r="B383" s="14" t="n"/>
      <c r="C383" s="14" t="n"/>
      <c r="D383" s="14" t="n"/>
      <c r="E383" s="15" t="n"/>
      <c r="F383" s="14" t="n"/>
      <c r="G383" s="16" t="n"/>
      <c r="H383" s="16" t="n"/>
      <c r="I383" s="14" t="n"/>
      <c r="J383" s="14" t="n"/>
      <c r="K383" s="14" t="n"/>
      <c r="L383" s="12" t="str">
        <f>IF($A383="","",SUMIFS(Movements!$H$2:$H$5001,Movements!$B$2:$B$5001,$A383))</f>
        <v/>
      </c>
      <c r="M383" s="12" t="str">
        <f>IF($A383="","",MAX(0,SUMIFS('Purchase orders'!$F$2:$F$1001,'Purchase orders'!$D$2:$D$1001,$A383)-SUMIFS('Purchase orders'!$I$2:$I$1001,'Purchase orders'!$D$2:$D$1001,$A383)))</f>
        <v/>
      </c>
      <c r="N383" s="13" t="str">
        <f>IF($A383="","",L383*G383)</f>
        <v/>
      </c>
      <c r="O383" s="12" t="str">
        <f>IF(OR($A383="",I383=""),"",IF(L383+M383&lt;=I383,"Reorder","OK"))</f>
        <v/>
      </c>
      <c r="P383" s="12" t="str">
        <f>IF(O383="Reorder",COUNTIF($O$2:O383,"Reorder"),"")</f>
        <v/>
      </c>
    </row>
    <row r="384">
      <c r="A384" s="14" t="n"/>
      <c r="B384" s="14" t="n"/>
      <c r="C384" s="14" t="n"/>
      <c r="D384" s="14" t="n"/>
      <c r="E384" s="15" t="n"/>
      <c r="F384" s="14" t="n"/>
      <c r="G384" s="16" t="n"/>
      <c r="H384" s="16" t="n"/>
      <c r="I384" s="14" t="n"/>
      <c r="J384" s="14" t="n"/>
      <c r="K384" s="14" t="n"/>
      <c r="L384" s="12" t="str">
        <f>IF($A384="","",SUMIFS(Movements!$H$2:$H$5001,Movements!$B$2:$B$5001,$A384))</f>
        <v/>
      </c>
      <c r="M384" s="12" t="str">
        <f>IF($A384="","",MAX(0,SUMIFS('Purchase orders'!$F$2:$F$1001,'Purchase orders'!$D$2:$D$1001,$A384)-SUMIFS('Purchase orders'!$I$2:$I$1001,'Purchase orders'!$D$2:$D$1001,$A384)))</f>
        <v/>
      </c>
      <c r="N384" s="13" t="str">
        <f>IF($A384="","",L384*G384)</f>
        <v/>
      </c>
      <c r="O384" s="12" t="str">
        <f>IF(OR($A384="",I384=""),"",IF(L384+M384&lt;=I384,"Reorder","OK"))</f>
        <v/>
      </c>
      <c r="P384" s="12" t="str">
        <f>IF(O384="Reorder",COUNTIF($O$2:O384,"Reorder"),"")</f>
        <v/>
      </c>
    </row>
    <row r="385">
      <c r="A385" s="14" t="n"/>
      <c r="B385" s="14" t="n"/>
      <c r="C385" s="14" t="n"/>
      <c r="D385" s="14" t="n"/>
      <c r="E385" s="15" t="n"/>
      <c r="F385" s="14" t="n"/>
      <c r="G385" s="16" t="n"/>
      <c r="H385" s="16" t="n"/>
      <c r="I385" s="14" t="n"/>
      <c r="J385" s="14" t="n"/>
      <c r="K385" s="14" t="n"/>
      <c r="L385" s="12" t="str">
        <f>IF($A385="","",SUMIFS(Movements!$H$2:$H$5001,Movements!$B$2:$B$5001,$A385))</f>
        <v/>
      </c>
      <c r="M385" s="12" t="str">
        <f>IF($A385="","",MAX(0,SUMIFS('Purchase orders'!$F$2:$F$1001,'Purchase orders'!$D$2:$D$1001,$A385)-SUMIFS('Purchase orders'!$I$2:$I$1001,'Purchase orders'!$D$2:$D$1001,$A385)))</f>
        <v/>
      </c>
      <c r="N385" s="13" t="str">
        <f>IF($A385="","",L385*G385)</f>
        <v/>
      </c>
      <c r="O385" s="12" t="str">
        <f>IF(OR($A385="",I385=""),"",IF(L385+M385&lt;=I385,"Reorder","OK"))</f>
        <v/>
      </c>
      <c r="P385" s="12" t="str">
        <f>IF(O385="Reorder",COUNTIF($O$2:O385,"Reorder"),"")</f>
        <v/>
      </c>
    </row>
    <row r="386">
      <c r="A386" s="14" t="n"/>
      <c r="B386" s="14" t="n"/>
      <c r="C386" s="14" t="n"/>
      <c r="D386" s="14" t="n"/>
      <c r="E386" s="15" t="n"/>
      <c r="F386" s="14" t="n"/>
      <c r="G386" s="16" t="n"/>
      <c r="H386" s="16" t="n"/>
      <c r="I386" s="14" t="n"/>
      <c r="J386" s="14" t="n"/>
      <c r="K386" s="14" t="n"/>
      <c r="L386" s="12" t="str">
        <f>IF($A386="","",SUMIFS(Movements!$H$2:$H$5001,Movements!$B$2:$B$5001,$A386))</f>
        <v/>
      </c>
      <c r="M386" s="12" t="str">
        <f>IF($A386="","",MAX(0,SUMIFS('Purchase orders'!$F$2:$F$1001,'Purchase orders'!$D$2:$D$1001,$A386)-SUMIFS('Purchase orders'!$I$2:$I$1001,'Purchase orders'!$D$2:$D$1001,$A386)))</f>
        <v/>
      </c>
      <c r="N386" s="13" t="str">
        <f>IF($A386="","",L386*G386)</f>
        <v/>
      </c>
      <c r="O386" s="12" t="str">
        <f>IF(OR($A386="",I386=""),"",IF(L386+M386&lt;=I386,"Reorder","OK"))</f>
        <v/>
      </c>
      <c r="P386" s="12" t="str">
        <f>IF(O386="Reorder",COUNTIF($O$2:O386,"Reorder"),"")</f>
        <v/>
      </c>
    </row>
    <row r="387">
      <c r="A387" s="14" t="n"/>
      <c r="B387" s="14" t="n"/>
      <c r="C387" s="14" t="n"/>
      <c r="D387" s="14" t="n"/>
      <c r="E387" s="15" t="n"/>
      <c r="F387" s="14" t="n"/>
      <c r="G387" s="16" t="n"/>
      <c r="H387" s="16" t="n"/>
      <c r="I387" s="14" t="n"/>
      <c r="J387" s="14" t="n"/>
      <c r="K387" s="14" t="n"/>
      <c r="L387" s="12" t="str">
        <f>IF($A387="","",SUMIFS(Movements!$H$2:$H$5001,Movements!$B$2:$B$5001,$A387))</f>
        <v/>
      </c>
      <c r="M387" s="12" t="str">
        <f>IF($A387="","",MAX(0,SUMIFS('Purchase orders'!$F$2:$F$1001,'Purchase orders'!$D$2:$D$1001,$A387)-SUMIFS('Purchase orders'!$I$2:$I$1001,'Purchase orders'!$D$2:$D$1001,$A387)))</f>
        <v/>
      </c>
      <c r="N387" s="13" t="str">
        <f>IF($A387="","",L387*G387)</f>
        <v/>
      </c>
      <c r="O387" s="12" t="str">
        <f>IF(OR($A387="",I387=""),"",IF(L387+M387&lt;=I387,"Reorder","OK"))</f>
        <v/>
      </c>
      <c r="P387" s="12" t="str">
        <f>IF(O387="Reorder",COUNTIF($O$2:O387,"Reorder"),"")</f>
        <v/>
      </c>
    </row>
    <row r="388">
      <c r="A388" s="14" t="n"/>
      <c r="B388" s="14" t="n"/>
      <c r="C388" s="14" t="n"/>
      <c r="D388" s="14" t="n"/>
      <c r="E388" s="15" t="n"/>
      <c r="F388" s="14" t="n"/>
      <c r="G388" s="16" t="n"/>
      <c r="H388" s="16" t="n"/>
      <c r="I388" s="14" t="n"/>
      <c r="J388" s="14" t="n"/>
      <c r="K388" s="14" t="n"/>
      <c r="L388" s="12" t="str">
        <f>IF($A388="","",SUMIFS(Movements!$H$2:$H$5001,Movements!$B$2:$B$5001,$A388))</f>
        <v/>
      </c>
      <c r="M388" s="12" t="str">
        <f>IF($A388="","",MAX(0,SUMIFS('Purchase orders'!$F$2:$F$1001,'Purchase orders'!$D$2:$D$1001,$A388)-SUMIFS('Purchase orders'!$I$2:$I$1001,'Purchase orders'!$D$2:$D$1001,$A388)))</f>
        <v/>
      </c>
      <c r="N388" s="13" t="str">
        <f>IF($A388="","",L388*G388)</f>
        <v/>
      </c>
      <c r="O388" s="12" t="str">
        <f>IF(OR($A388="",I388=""),"",IF(L388+M388&lt;=I388,"Reorder","OK"))</f>
        <v/>
      </c>
      <c r="P388" s="12" t="str">
        <f>IF(O388="Reorder",COUNTIF($O$2:O388,"Reorder"),"")</f>
        <v/>
      </c>
    </row>
    <row r="389">
      <c r="A389" s="14" t="n"/>
      <c r="B389" s="14" t="n"/>
      <c r="C389" s="14" t="n"/>
      <c r="D389" s="14" t="n"/>
      <c r="E389" s="15" t="n"/>
      <c r="F389" s="14" t="n"/>
      <c r="G389" s="16" t="n"/>
      <c r="H389" s="16" t="n"/>
      <c r="I389" s="14" t="n"/>
      <c r="J389" s="14" t="n"/>
      <c r="K389" s="14" t="n"/>
      <c r="L389" s="12" t="str">
        <f>IF($A389="","",SUMIFS(Movements!$H$2:$H$5001,Movements!$B$2:$B$5001,$A389))</f>
        <v/>
      </c>
      <c r="M389" s="12" t="str">
        <f>IF($A389="","",MAX(0,SUMIFS('Purchase orders'!$F$2:$F$1001,'Purchase orders'!$D$2:$D$1001,$A389)-SUMIFS('Purchase orders'!$I$2:$I$1001,'Purchase orders'!$D$2:$D$1001,$A389)))</f>
        <v/>
      </c>
      <c r="N389" s="13" t="str">
        <f>IF($A389="","",L389*G389)</f>
        <v/>
      </c>
      <c r="O389" s="12" t="str">
        <f>IF(OR($A389="",I389=""),"",IF(L389+M389&lt;=I389,"Reorder","OK"))</f>
        <v/>
      </c>
      <c r="P389" s="12" t="str">
        <f>IF(O389="Reorder",COUNTIF($O$2:O389,"Reorder"),"")</f>
        <v/>
      </c>
    </row>
    <row r="390">
      <c r="A390" s="14" t="n"/>
      <c r="B390" s="14" t="n"/>
      <c r="C390" s="14" t="n"/>
      <c r="D390" s="14" t="n"/>
      <c r="E390" s="15" t="n"/>
      <c r="F390" s="14" t="n"/>
      <c r="G390" s="16" t="n"/>
      <c r="H390" s="16" t="n"/>
      <c r="I390" s="14" t="n"/>
      <c r="J390" s="14" t="n"/>
      <c r="K390" s="14" t="n"/>
      <c r="L390" s="12" t="str">
        <f>IF($A390="","",SUMIFS(Movements!$H$2:$H$5001,Movements!$B$2:$B$5001,$A390))</f>
        <v/>
      </c>
      <c r="M390" s="12" t="str">
        <f>IF($A390="","",MAX(0,SUMIFS('Purchase orders'!$F$2:$F$1001,'Purchase orders'!$D$2:$D$1001,$A390)-SUMIFS('Purchase orders'!$I$2:$I$1001,'Purchase orders'!$D$2:$D$1001,$A390)))</f>
        <v/>
      </c>
      <c r="N390" s="13" t="str">
        <f>IF($A390="","",L390*G390)</f>
        <v/>
      </c>
      <c r="O390" s="12" t="str">
        <f>IF(OR($A390="",I390=""),"",IF(L390+M390&lt;=I390,"Reorder","OK"))</f>
        <v/>
      </c>
      <c r="P390" s="12" t="str">
        <f>IF(O390="Reorder",COUNTIF($O$2:O390,"Reorder"),"")</f>
        <v/>
      </c>
    </row>
    <row r="391">
      <c r="A391" s="14" t="n"/>
      <c r="B391" s="14" t="n"/>
      <c r="C391" s="14" t="n"/>
      <c r="D391" s="14" t="n"/>
      <c r="E391" s="15" t="n"/>
      <c r="F391" s="14" t="n"/>
      <c r="G391" s="16" t="n"/>
      <c r="H391" s="16" t="n"/>
      <c r="I391" s="14" t="n"/>
      <c r="J391" s="14" t="n"/>
      <c r="K391" s="14" t="n"/>
      <c r="L391" s="12" t="str">
        <f>IF($A391="","",SUMIFS(Movements!$H$2:$H$5001,Movements!$B$2:$B$5001,$A391))</f>
        <v/>
      </c>
      <c r="M391" s="12" t="str">
        <f>IF($A391="","",MAX(0,SUMIFS('Purchase orders'!$F$2:$F$1001,'Purchase orders'!$D$2:$D$1001,$A391)-SUMIFS('Purchase orders'!$I$2:$I$1001,'Purchase orders'!$D$2:$D$1001,$A391)))</f>
        <v/>
      </c>
      <c r="N391" s="13" t="str">
        <f>IF($A391="","",L391*G391)</f>
        <v/>
      </c>
      <c r="O391" s="12" t="str">
        <f>IF(OR($A391="",I391=""),"",IF(L391+M391&lt;=I391,"Reorder","OK"))</f>
        <v/>
      </c>
      <c r="P391" s="12" t="str">
        <f>IF(O391="Reorder",COUNTIF($O$2:O391,"Reorder"),"")</f>
        <v/>
      </c>
    </row>
    <row r="392">
      <c r="A392" s="14" t="n"/>
      <c r="B392" s="14" t="n"/>
      <c r="C392" s="14" t="n"/>
      <c r="D392" s="14" t="n"/>
      <c r="E392" s="15" t="n"/>
      <c r="F392" s="14" t="n"/>
      <c r="G392" s="16" t="n"/>
      <c r="H392" s="16" t="n"/>
      <c r="I392" s="14" t="n"/>
      <c r="J392" s="14" t="n"/>
      <c r="K392" s="14" t="n"/>
      <c r="L392" s="12" t="str">
        <f>IF($A392="","",SUMIFS(Movements!$H$2:$H$5001,Movements!$B$2:$B$5001,$A392))</f>
        <v/>
      </c>
      <c r="M392" s="12" t="str">
        <f>IF($A392="","",MAX(0,SUMIFS('Purchase orders'!$F$2:$F$1001,'Purchase orders'!$D$2:$D$1001,$A392)-SUMIFS('Purchase orders'!$I$2:$I$1001,'Purchase orders'!$D$2:$D$1001,$A392)))</f>
        <v/>
      </c>
      <c r="N392" s="13" t="str">
        <f>IF($A392="","",L392*G392)</f>
        <v/>
      </c>
      <c r="O392" s="12" t="str">
        <f>IF(OR($A392="",I392=""),"",IF(L392+M392&lt;=I392,"Reorder","OK"))</f>
        <v/>
      </c>
      <c r="P392" s="12" t="str">
        <f>IF(O392="Reorder",COUNTIF($O$2:O392,"Reorder"),"")</f>
        <v/>
      </c>
    </row>
    <row r="393">
      <c r="A393" s="14" t="n"/>
      <c r="B393" s="14" t="n"/>
      <c r="C393" s="14" t="n"/>
      <c r="D393" s="14" t="n"/>
      <c r="E393" s="15" t="n"/>
      <c r="F393" s="14" t="n"/>
      <c r="G393" s="16" t="n"/>
      <c r="H393" s="16" t="n"/>
      <c r="I393" s="14" t="n"/>
      <c r="J393" s="14" t="n"/>
      <c r="K393" s="14" t="n"/>
      <c r="L393" s="12" t="str">
        <f>IF($A393="","",SUMIFS(Movements!$H$2:$H$5001,Movements!$B$2:$B$5001,$A393))</f>
        <v/>
      </c>
      <c r="M393" s="12" t="str">
        <f>IF($A393="","",MAX(0,SUMIFS('Purchase orders'!$F$2:$F$1001,'Purchase orders'!$D$2:$D$1001,$A393)-SUMIFS('Purchase orders'!$I$2:$I$1001,'Purchase orders'!$D$2:$D$1001,$A393)))</f>
        <v/>
      </c>
      <c r="N393" s="13" t="str">
        <f>IF($A393="","",L393*G393)</f>
        <v/>
      </c>
      <c r="O393" s="12" t="str">
        <f>IF(OR($A393="",I393=""),"",IF(L393+M393&lt;=I393,"Reorder","OK"))</f>
        <v/>
      </c>
      <c r="P393" s="12" t="str">
        <f>IF(O393="Reorder",COUNTIF($O$2:O393,"Reorder"),"")</f>
        <v/>
      </c>
    </row>
    <row r="394">
      <c r="A394" s="14" t="n"/>
      <c r="B394" s="14" t="n"/>
      <c r="C394" s="14" t="n"/>
      <c r="D394" s="14" t="n"/>
      <c r="E394" s="15" t="n"/>
      <c r="F394" s="14" t="n"/>
      <c r="G394" s="16" t="n"/>
      <c r="H394" s="16" t="n"/>
      <c r="I394" s="14" t="n"/>
      <c r="J394" s="14" t="n"/>
      <c r="K394" s="14" t="n"/>
      <c r="L394" s="12" t="str">
        <f>IF($A394="","",SUMIFS(Movements!$H$2:$H$5001,Movements!$B$2:$B$5001,$A394))</f>
        <v/>
      </c>
      <c r="M394" s="12" t="str">
        <f>IF($A394="","",MAX(0,SUMIFS('Purchase orders'!$F$2:$F$1001,'Purchase orders'!$D$2:$D$1001,$A394)-SUMIFS('Purchase orders'!$I$2:$I$1001,'Purchase orders'!$D$2:$D$1001,$A394)))</f>
        <v/>
      </c>
      <c r="N394" s="13" t="str">
        <f>IF($A394="","",L394*G394)</f>
        <v/>
      </c>
      <c r="O394" s="12" t="str">
        <f>IF(OR($A394="",I394=""),"",IF(L394+M394&lt;=I394,"Reorder","OK"))</f>
        <v/>
      </c>
      <c r="P394" s="12" t="str">
        <f>IF(O394="Reorder",COUNTIF($O$2:O394,"Reorder"),"")</f>
        <v/>
      </c>
    </row>
    <row r="395">
      <c r="A395" s="14" t="n"/>
      <c r="B395" s="14" t="n"/>
      <c r="C395" s="14" t="n"/>
      <c r="D395" s="14" t="n"/>
      <c r="E395" s="15" t="n"/>
      <c r="F395" s="14" t="n"/>
      <c r="G395" s="16" t="n"/>
      <c r="H395" s="16" t="n"/>
      <c r="I395" s="14" t="n"/>
      <c r="J395" s="14" t="n"/>
      <c r="K395" s="14" t="n"/>
      <c r="L395" s="12" t="str">
        <f>IF($A395="","",SUMIFS(Movements!$H$2:$H$5001,Movements!$B$2:$B$5001,$A395))</f>
        <v/>
      </c>
      <c r="M395" s="12" t="str">
        <f>IF($A395="","",MAX(0,SUMIFS('Purchase orders'!$F$2:$F$1001,'Purchase orders'!$D$2:$D$1001,$A395)-SUMIFS('Purchase orders'!$I$2:$I$1001,'Purchase orders'!$D$2:$D$1001,$A395)))</f>
        <v/>
      </c>
      <c r="N395" s="13" t="str">
        <f>IF($A395="","",L395*G395)</f>
        <v/>
      </c>
      <c r="O395" s="12" t="str">
        <f>IF(OR($A395="",I395=""),"",IF(L395+M395&lt;=I395,"Reorder","OK"))</f>
        <v/>
      </c>
      <c r="P395" s="12" t="str">
        <f>IF(O395="Reorder",COUNTIF($O$2:O395,"Reorder"),"")</f>
        <v/>
      </c>
    </row>
    <row r="396">
      <c r="A396" s="14" t="n"/>
      <c r="B396" s="14" t="n"/>
      <c r="C396" s="14" t="n"/>
      <c r="D396" s="14" t="n"/>
      <c r="E396" s="15" t="n"/>
      <c r="F396" s="14" t="n"/>
      <c r="G396" s="16" t="n"/>
      <c r="H396" s="16" t="n"/>
      <c r="I396" s="14" t="n"/>
      <c r="J396" s="14" t="n"/>
      <c r="K396" s="14" t="n"/>
      <c r="L396" s="12" t="str">
        <f>IF($A396="","",SUMIFS(Movements!$H$2:$H$5001,Movements!$B$2:$B$5001,$A396))</f>
        <v/>
      </c>
      <c r="M396" s="12" t="str">
        <f>IF($A396="","",MAX(0,SUMIFS('Purchase orders'!$F$2:$F$1001,'Purchase orders'!$D$2:$D$1001,$A396)-SUMIFS('Purchase orders'!$I$2:$I$1001,'Purchase orders'!$D$2:$D$1001,$A396)))</f>
        <v/>
      </c>
      <c r="N396" s="13" t="str">
        <f>IF($A396="","",L396*G396)</f>
        <v/>
      </c>
      <c r="O396" s="12" t="str">
        <f>IF(OR($A396="",I396=""),"",IF(L396+M396&lt;=I396,"Reorder","OK"))</f>
        <v/>
      </c>
      <c r="P396" s="12" t="str">
        <f>IF(O396="Reorder",COUNTIF($O$2:O396,"Reorder"),"")</f>
        <v/>
      </c>
    </row>
    <row r="397">
      <c r="A397" s="14" t="n"/>
      <c r="B397" s="14" t="n"/>
      <c r="C397" s="14" t="n"/>
      <c r="D397" s="14" t="n"/>
      <c r="E397" s="15" t="n"/>
      <c r="F397" s="14" t="n"/>
      <c r="G397" s="16" t="n"/>
      <c r="H397" s="16" t="n"/>
      <c r="I397" s="14" t="n"/>
      <c r="J397" s="14" t="n"/>
      <c r="K397" s="14" t="n"/>
      <c r="L397" s="12" t="str">
        <f>IF($A397="","",SUMIFS(Movements!$H$2:$H$5001,Movements!$B$2:$B$5001,$A397))</f>
        <v/>
      </c>
      <c r="M397" s="12" t="str">
        <f>IF($A397="","",MAX(0,SUMIFS('Purchase orders'!$F$2:$F$1001,'Purchase orders'!$D$2:$D$1001,$A397)-SUMIFS('Purchase orders'!$I$2:$I$1001,'Purchase orders'!$D$2:$D$1001,$A397)))</f>
        <v/>
      </c>
      <c r="N397" s="13" t="str">
        <f>IF($A397="","",L397*G397)</f>
        <v/>
      </c>
      <c r="O397" s="12" t="str">
        <f>IF(OR($A397="",I397=""),"",IF(L397+M397&lt;=I397,"Reorder","OK"))</f>
        <v/>
      </c>
      <c r="P397" s="12" t="str">
        <f>IF(O397="Reorder",COUNTIF($O$2:O397,"Reorder"),"")</f>
        <v/>
      </c>
    </row>
    <row r="398">
      <c r="A398" s="14" t="n"/>
      <c r="B398" s="14" t="n"/>
      <c r="C398" s="14" t="n"/>
      <c r="D398" s="14" t="n"/>
      <c r="E398" s="15" t="n"/>
      <c r="F398" s="14" t="n"/>
      <c r="G398" s="16" t="n"/>
      <c r="H398" s="16" t="n"/>
      <c r="I398" s="14" t="n"/>
      <c r="J398" s="14" t="n"/>
      <c r="K398" s="14" t="n"/>
      <c r="L398" s="12" t="str">
        <f>IF($A398="","",SUMIFS(Movements!$H$2:$H$5001,Movements!$B$2:$B$5001,$A398))</f>
        <v/>
      </c>
      <c r="M398" s="12" t="str">
        <f>IF($A398="","",MAX(0,SUMIFS('Purchase orders'!$F$2:$F$1001,'Purchase orders'!$D$2:$D$1001,$A398)-SUMIFS('Purchase orders'!$I$2:$I$1001,'Purchase orders'!$D$2:$D$1001,$A398)))</f>
        <v/>
      </c>
      <c r="N398" s="13" t="str">
        <f>IF($A398="","",L398*G398)</f>
        <v/>
      </c>
      <c r="O398" s="12" t="str">
        <f>IF(OR($A398="",I398=""),"",IF(L398+M398&lt;=I398,"Reorder","OK"))</f>
        <v/>
      </c>
      <c r="P398" s="12" t="str">
        <f>IF(O398="Reorder",COUNTIF($O$2:O398,"Reorder"),"")</f>
        <v/>
      </c>
    </row>
    <row r="399">
      <c r="A399" s="14" t="n"/>
      <c r="B399" s="14" t="n"/>
      <c r="C399" s="14" t="n"/>
      <c r="D399" s="14" t="n"/>
      <c r="E399" s="15" t="n"/>
      <c r="F399" s="14" t="n"/>
      <c r="G399" s="16" t="n"/>
      <c r="H399" s="16" t="n"/>
      <c r="I399" s="14" t="n"/>
      <c r="J399" s="14" t="n"/>
      <c r="K399" s="14" t="n"/>
      <c r="L399" s="12" t="str">
        <f>IF($A399="","",SUMIFS(Movements!$H$2:$H$5001,Movements!$B$2:$B$5001,$A399))</f>
        <v/>
      </c>
      <c r="M399" s="12" t="str">
        <f>IF($A399="","",MAX(0,SUMIFS('Purchase orders'!$F$2:$F$1001,'Purchase orders'!$D$2:$D$1001,$A399)-SUMIFS('Purchase orders'!$I$2:$I$1001,'Purchase orders'!$D$2:$D$1001,$A399)))</f>
        <v/>
      </c>
      <c r="N399" s="13" t="str">
        <f>IF($A399="","",L399*G399)</f>
        <v/>
      </c>
      <c r="O399" s="12" t="str">
        <f>IF(OR($A399="",I399=""),"",IF(L399+M399&lt;=I399,"Reorder","OK"))</f>
        <v/>
      </c>
      <c r="P399" s="12" t="str">
        <f>IF(O399="Reorder",COUNTIF($O$2:O399,"Reorder"),"")</f>
        <v/>
      </c>
    </row>
    <row r="400">
      <c r="A400" s="14" t="n"/>
      <c r="B400" s="14" t="n"/>
      <c r="C400" s="14" t="n"/>
      <c r="D400" s="14" t="n"/>
      <c r="E400" s="15" t="n"/>
      <c r="F400" s="14" t="n"/>
      <c r="G400" s="16" t="n"/>
      <c r="H400" s="16" t="n"/>
      <c r="I400" s="14" t="n"/>
      <c r="J400" s="14" t="n"/>
      <c r="K400" s="14" t="n"/>
      <c r="L400" s="12" t="str">
        <f>IF($A400="","",SUMIFS(Movements!$H$2:$H$5001,Movements!$B$2:$B$5001,$A400))</f>
        <v/>
      </c>
      <c r="M400" s="12" t="str">
        <f>IF($A400="","",MAX(0,SUMIFS('Purchase orders'!$F$2:$F$1001,'Purchase orders'!$D$2:$D$1001,$A400)-SUMIFS('Purchase orders'!$I$2:$I$1001,'Purchase orders'!$D$2:$D$1001,$A400)))</f>
        <v/>
      </c>
      <c r="N400" s="13" t="str">
        <f>IF($A400="","",L400*G400)</f>
        <v/>
      </c>
      <c r="O400" s="12" t="str">
        <f>IF(OR($A400="",I400=""),"",IF(L400+M400&lt;=I400,"Reorder","OK"))</f>
        <v/>
      </c>
      <c r="P400" s="12" t="str">
        <f>IF(O400="Reorder",COUNTIF($O$2:O400,"Reorder"),"")</f>
        <v/>
      </c>
    </row>
    <row r="401">
      <c r="A401" s="14" t="n"/>
      <c r="B401" s="14" t="n"/>
      <c r="C401" s="14" t="n"/>
      <c r="D401" s="14" t="n"/>
      <c r="E401" s="15" t="n"/>
      <c r="F401" s="14" t="n"/>
      <c r="G401" s="16" t="n"/>
      <c r="H401" s="16" t="n"/>
      <c r="I401" s="14" t="n"/>
      <c r="J401" s="14" t="n"/>
      <c r="K401" s="14" t="n"/>
      <c r="L401" s="12" t="str">
        <f>IF($A401="","",SUMIFS(Movements!$H$2:$H$5001,Movements!$B$2:$B$5001,$A401))</f>
        <v/>
      </c>
      <c r="M401" s="12" t="str">
        <f>IF($A401="","",MAX(0,SUMIFS('Purchase orders'!$F$2:$F$1001,'Purchase orders'!$D$2:$D$1001,$A401)-SUMIFS('Purchase orders'!$I$2:$I$1001,'Purchase orders'!$D$2:$D$1001,$A401)))</f>
        <v/>
      </c>
      <c r="N401" s="13" t="str">
        <f>IF($A401="","",L401*G401)</f>
        <v/>
      </c>
      <c r="O401" s="12" t="str">
        <f>IF(OR($A401="",I401=""),"",IF(L401+M401&lt;=I401,"Reorder","OK"))</f>
        <v/>
      </c>
      <c r="P401" s="12" t="str">
        <f>IF(O401="Reorder",COUNTIF($O$2:O401,"Reorder"),"")</f>
        <v/>
      </c>
    </row>
    <row r="402">
      <c r="A402" s="14" t="n"/>
      <c r="B402" s="14" t="n"/>
      <c r="C402" s="14" t="n"/>
      <c r="D402" s="14" t="n"/>
      <c r="E402" s="15" t="n"/>
      <c r="F402" s="14" t="n"/>
      <c r="G402" s="16" t="n"/>
      <c r="H402" s="16" t="n"/>
      <c r="I402" s="14" t="n"/>
      <c r="J402" s="14" t="n"/>
      <c r="K402" s="14" t="n"/>
      <c r="L402" s="12" t="str">
        <f>IF($A402="","",SUMIFS(Movements!$H$2:$H$5001,Movements!$B$2:$B$5001,$A402))</f>
        <v/>
      </c>
      <c r="M402" s="12" t="str">
        <f>IF($A402="","",MAX(0,SUMIFS('Purchase orders'!$F$2:$F$1001,'Purchase orders'!$D$2:$D$1001,$A402)-SUMIFS('Purchase orders'!$I$2:$I$1001,'Purchase orders'!$D$2:$D$1001,$A402)))</f>
        <v/>
      </c>
      <c r="N402" s="13" t="str">
        <f>IF($A402="","",L402*G402)</f>
        <v/>
      </c>
      <c r="O402" s="12" t="str">
        <f>IF(OR($A402="",I402=""),"",IF(L402+M402&lt;=I402,"Reorder","OK"))</f>
        <v/>
      </c>
      <c r="P402" s="12" t="str">
        <f>IF(O402="Reorder",COUNTIF($O$2:O402,"Reorder"),"")</f>
        <v/>
      </c>
    </row>
    <row r="403">
      <c r="A403" s="14" t="n"/>
      <c r="B403" s="14" t="n"/>
      <c r="C403" s="14" t="n"/>
      <c r="D403" s="14" t="n"/>
      <c r="E403" s="15" t="n"/>
      <c r="F403" s="14" t="n"/>
      <c r="G403" s="16" t="n"/>
      <c r="H403" s="16" t="n"/>
      <c r="I403" s="14" t="n"/>
      <c r="J403" s="14" t="n"/>
      <c r="K403" s="14" t="n"/>
      <c r="L403" s="12" t="str">
        <f>IF($A403="","",SUMIFS(Movements!$H$2:$H$5001,Movements!$B$2:$B$5001,$A403))</f>
        <v/>
      </c>
      <c r="M403" s="12" t="str">
        <f>IF($A403="","",MAX(0,SUMIFS('Purchase orders'!$F$2:$F$1001,'Purchase orders'!$D$2:$D$1001,$A403)-SUMIFS('Purchase orders'!$I$2:$I$1001,'Purchase orders'!$D$2:$D$1001,$A403)))</f>
        <v/>
      </c>
      <c r="N403" s="13" t="str">
        <f>IF($A403="","",L403*G403)</f>
        <v/>
      </c>
      <c r="O403" s="12" t="str">
        <f>IF(OR($A403="",I403=""),"",IF(L403+M403&lt;=I403,"Reorder","OK"))</f>
        <v/>
      </c>
      <c r="P403" s="12" t="str">
        <f>IF(O403="Reorder",COUNTIF($O$2:O403,"Reorder"),"")</f>
        <v/>
      </c>
    </row>
    <row r="404">
      <c r="A404" s="14" t="n"/>
      <c r="B404" s="14" t="n"/>
      <c r="C404" s="14" t="n"/>
      <c r="D404" s="14" t="n"/>
      <c r="E404" s="15" t="n"/>
      <c r="F404" s="14" t="n"/>
      <c r="G404" s="16" t="n"/>
      <c r="H404" s="16" t="n"/>
      <c r="I404" s="14" t="n"/>
      <c r="J404" s="14" t="n"/>
      <c r="K404" s="14" t="n"/>
      <c r="L404" s="12" t="str">
        <f>IF($A404="","",SUMIFS(Movements!$H$2:$H$5001,Movements!$B$2:$B$5001,$A404))</f>
        <v/>
      </c>
      <c r="M404" s="12" t="str">
        <f>IF($A404="","",MAX(0,SUMIFS('Purchase orders'!$F$2:$F$1001,'Purchase orders'!$D$2:$D$1001,$A404)-SUMIFS('Purchase orders'!$I$2:$I$1001,'Purchase orders'!$D$2:$D$1001,$A404)))</f>
        <v/>
      </c>
      <c r="N404" s="13" t="str">
        <f>IF($A404="","",L404*G404)</f>
        <v/>
      </c>
      <c r="O404" s="12" t="str">
        <f>IF(OR($A404="",I404=""),"",IF(L404+M404&lt;=I404,"Reorder","OK"))</f>
        <v/>
      </c>
      <c r="P404" s="12" t="str">
        <f>IF(O404="Reorder",COUNTIF($O$2:O404,"Reorder"),"")</f>
        <v/>
      </c>
    </row>
    <row r="405">
      <c r="A405" s="14" t="n"/>
      <c r="B405" s="14" t="n"/>
      <c r="C405" s="14" t="n"/>
      <c r="D405" s="14" t="n"/>
      <c r="E405" s="15" t="n"/>
      <c r="F405" s="14" t="n"/>
      <c r="G405" s="16" t="n"/>
      <c r="H405" s="16" t="n"/>
      <c r="I405" s="14" t="n"/>
      <c r="J405" s="14" t="n"/>
      <c r="K405" s="14" t="n"/>
      <c r="L405" s="12" t="str">
        <f>IF($A405="","",SUMIFS(Movements!$H$2:$H$5001,Movements!$B$2:$B$5001,$A405))</f>
        <v/>
      </c>
      <c r="M405" s="12" t="str">
        <f>IF($A405="","",MAX(0,SUMIFS('Purchase orders'!$F$2:$F$1001,'Purchase orders'!$D$2:$D$1001,$A405)-SUMIFS('Purchase orders'!$I$2:$I$1001,'Purchase orders'!$D$2:$D$1001,$A405)))</f>
        <v/>
      </c>
      <c r="N405" s="13" t="str">
        <f>IF($A405="","",L405*G405)</f>
        <v/>
      </c>
      <c r="O405" s="12" t="str">
        <f>IF(OR($A405="",I405=""),"",IF(L405+M405&lt;=I405,"Reorder","OK"))</f>
        <v/>
      </c>
      <c r="P405" s="12" t="str">
        <f>IF(O405="Reorder",COUNTIF($O$2:O405,"Reorder"),"")</f>
        <v/>
      </c>
    </row>
    <row r="406">
      <c r="A406" s="14" t="n"/>
      <c r="B406" s="14" t="n"/>
      <c r="C406" s="14" t="n"/>
      <c r="D406" s="14" t="n"/>
      <c r="E406" s="15" t="n"/>
      <c r="F406" s="14" t="n"/>
      <c r="G406" s="16" t="n"/>
      <c r="H406" s="16" t="n"/>
      <c r="I406" s="14" t="n"/>
      <c r="J406" s="14" t="n"/>
      <c r="K406" s="14" t="n"/>
      <c r="L406" s="12" t="str">
        <f>IF($A406="","",SUMIFS(Movements!$H$2:$H$5001,Movements!$B$2:$B$5001,$A406))</f>
        <v/>
      </c>
      <c r="M406" s="12" t="str">
        <f>IF($A406="","",MAX(0,SUMIFS('Purchase orders'!$F$2:$F$1001,'Purchase orders'!$D$2:$D$1001,$A406)-SUMIFS('Purchase orders'!$I$2:$I$1001,'Purchase orders'!$D$2:$D$1001,$A406)))</f>
        <v/>
      </c>
      <c r="N406" s="13" t="str">
        <f>IF($A406="","",L406*G406)</f>
        <v/>
      </c>
      <c r="O406" s="12" t="str">
        <f>IF(OR($A406="",I406=""),"",IF(L406+M406&lt;=I406,"Reorder","OK"))</f>
        <v/>
      </c>
      <c r="P406" s="12" t="str">
        <f>IF(O406="Reorder",COUNTIF($O$2:O406,"Reorder"),"")</f>
        <v/>
      </c>
    </row>
    <row r="407">
      <c r="A407" s="14" t="n"/>
      <c r="B407" s="14" t="n"/>
      <c r="C407" s="14" t="n"/>
      <c r="D407" s="14" t="n"/>
      <c r="E407" s="15" t="n"/>
      <c r="F407" s="14" t="n"/>
      <c r="G407" s="16" t="n"/>
      <c r="H407" s="16" t="n"/>
      <c r="I407" s="14" t="n"/>
      <c r="J407" s="14" t="n"/>
      <c r="K407" s="14" t="n"/>
      <c r="L407" s="12" t="str">
        <f>IF($A407="","",SUMIFS(Movements!$H$2:$H$5001,Movements!$B$2:$B$5001,$A407))</f>
        <v/>
      </c>
      <c r="M407" s="12" t="str">
        <f>IF($A407="","",MAX(0,SUMIFS('Purchase orders'!$F$2:$F$1001,'Purchase orders'!$D$2:$D$1001,$A407)-SUMIFS('Purchase orders'!$I$2:$I$1001,'Purchase orders'!$D$2:$D$1001,$A407)))</f>
        <v/>
      </c>
      <c r="N407" s="13" t="str">
        <f>IF($A407="","",L407*G407)</f>
        <v/>
      </c>
      <c r="O407" s="12" t="str">
        <f>IF(OR($A407="",I407=""),"",IF(L407+M407&lt;=I407,"Reorder","OK"))</f>
        <v/>
      </c>
      <c r="P407" s="12" t="str">
        <f>IF(O407="Reorder",COUNTIF($O$2:O407,"Reorder"),"")</f>
        <v/>
      </c>
    </row>
    <row r="408">
      <c r="A408" s="14" t="n"/>
      <c r="B408" s="14" t="n"/>
      <c r="C408" s="14" t="n"/>
      <c r="D408" s="14" t="n"/>
      <c r="E408" s="15" t="n"/>
      <c r="F408" s="14" t="n"/>
      <c r="G408" s="16" t="n"/>
      <c r="H408" s="16" t="n"/>
      <c r="I408" s="14" t="n"/>
      <c r="J408" s="14" t="n"/>
      <c r="K408" s="14" t="n"/>
      <c r="L408" s="12" t="str">
        <f>IF($A408="","",SUMIFS(Movements!$H$2:$H$5001,Movements!$B$2:$B$5001,$A408))</f>
        <v/>
      </c>
      <c r="M408" s="12" t="str">
        <f>IF($A408="","",MAX(0,SUMIFS('Purchase orders'!$F$2:$F$1001,'Purchase orders'!$D$2:$D$1001,$A408)-SUMIFS('Purchase orders'!$I$2:$I$1001,'Purchase orders'!$D$2:$D$1001,$A408)))</f>
        <v/>
      </c>
      <c r="N408" s="13" t="str">
        <f>IF($A408="","",L408*G408)</f>
        <v/>
      </c>
      <c r="O408" s="12" t="str">
        <f>IF(OR($A408="",I408=""),"",IF(L408+M408&lt;=I408,"Reorder","OK"))</f>
        <v/>
      </c>
      <c r="P408" s="12" t="str">
        <f>IF(O408="Reorder",COUNTIF($O$2:O408,"Reorder"),"")</f>
        <v/>
      </c>
    </row>
    <row r="409">
      <c r="A409" s="14" t="n"/>
      <c r="B409" s="14" t="n"/>
      <c r="C409" s="14" t="n"/>
      <c r="D409" s="14" t="n"/>
      <c r="E409" s="15" t="n"/>
      <c r="F409" s="14" t="n"/>
      <c r="G409" s="16" t="n"/>
      <c r="H409" s="16" t="n"/>
      <c r="I409" s="14" t="n"/>
      <c r="J409" s="14" t="n"/>
      <c r="K409" s="14" t="n"/>
      <c r="L409" s="12" t="str">
        <f>IF($A409="","",SUMIFS(Movements!$H$2:$H$5001,Movements!$B$2:$B$5001,$A409))</f>
        <v/>
      </c>
      <c r="M409" s="12" t="str">
        <f>IF($A409="","",MAX(0,SUMIFS('Purchase orders'!$F$2:$F$1001,'Purchase orders'!$D$2:$D$1001,$A409)-SUMIFS('Purchase orders'!$I$2:$I$1001,'Purchase orders'!$D$2:$D$1001,$A409)))</f>
        <v/>
      </c>
      <c r="N409" s="13" t="str">
        <f>IF($A409="","",L409*G409)</f>
        <v/>
      </c>
      <c r="O409" s="12" t="str">
        <f>IF(OR($A409="",I409=""),"",IF(L409+M409&lt;=I409,"Reorder","OK"))</f>
        <v/>
      </c>
      <c r="P409" s="12" t="str">
        <f>IF(O409="Reorder",COUNTIF($O$2:O409,"Reorder"),"")</f>
        <v/>
      </c>
    </row>
    <row r="410">
      <c r="A410" s="14" t="n"/>
      <c r="B410" s="14" t="n"/>
      <c r="C410" s="14" t="n"/>
      <c r="D410" s="14" t="n"/>
      <c r="E410" s="15" t="n"/>
      <c r="F410" s="14" t="n"/>
      <c r="G410" s="16" t="n"/>
      <c r="H410" s="16" t="n"/>
      <c r="I410" s="14" t="n"/>
      <c r="J410" s="14" t="n"/>
      <c r="K410" s="14" t="n"/>
      <c r="L410" s="12" t="str">
        <f>IF($A410="","",SUMIFS(Movements!$H$2:$H$5001,Movements!$B$2:$B$5001,$A410))</f>
        <v/>
      </c>
      <c r="M410" s="12" t="str">
        <f>IF($A410="","",MAX(0,SUMIFS('Purchase orders'!$F$2:$F$1001,'Purchase orders'!$D$2:$D$1001,$A410)-SUMIFS('Purchase orders'!$I$2:$I$1001,'Purchase orders'!$D$2:$D$1001,$A410)))</f>
        <v/>
      </c>
      <c r="N410" s="13" t="str">
        <f>IF($A410="","",L410*G410)</f>
        <v/>
      </c>
      <c r="O410" s="12" t="str">
        <f>IF(OR($A410="",I410=""),"",IF(L410+M410&lt;=I410,"Reorder","OK"))</f>
        <v/>
      </c>
      <c r="P410" s="12" t="str">
        <f>IF(O410="Reorder",COUNTIF($O$2:O410,"Reorder"),"")</f>
        <v/>
      </c>
    </row>
    <row r="411">
      <c r="A411" s="14" t="n"/>
      <c r="B411" s="14" t="n"/>
      <c r="C411" s="14" t="n"/>
      <c r="D411" s="14" t="n"/>
      <c r="E411" s="15" t="n"/>
      <c r="F411" s="14" t="n"/>
      <c r="G411" s="16" t="n"/>
      <c r="H411" s="16" t="n"/>
      <c r="I411" s="14" t="n"/>
      <c r="J411" s="14" t="n"/>
      <c r="K411" s="14" t="n"/>
      <c r="L411" s="12" t="str">
        <f>IF($A411="","",SUMIFS(Movements!$H$2:$H$5001,Movements!$B$2:$B$5001,$A411))</f>
        <v/>
      </c>
      <c r="M411" s="12" t="str">
        <f>IF($A411="","",MAX(0,SUMIFS('Purchase orders'!$F$2:$F$1001,'Purchase orders'!$D$2:$D$1001,$A411)-SUMIFS('Purchase orders'!$I$2:$I$1001,'Purchase orders'!$D$2:$D$1001,$A411)))</f>
        <v/>
      </c>
      <c r="N411" s="13" t="str">
        <f>IF($A411="","",L411*G411)</f>
        <v/>
      </c>
      <c r="O411" s="12" t="str">
        <f>IF(OR($A411="",I411=""),"",IF(L411+M411&lt;=I411,"Reorder","OK"))</f>
        <v/>
      </c>
      <c r="P411" s="12" t="str">
        <f>IF(O411="Reorder",COUNTIF($O$2:O411,"Reorder"),"")</f>
        <v/>
      </c>
    </row>
    <row r="412">
      <c r="A412" s="14" t="n"/>
      <c r="B412" s="14" t="n"/>
      <c r="C412" s="14" t="n"/>
      <c r="D412" s="14" t="n"/>
      <c r="E412" s="15" t="n"/>
      <c r="F412" s="14" t="n"/>
      <c r="G412" s="16" t="n"/>
      <c r="H412" s="16" t="n"/>
      <c r="I412" s="14" t="n"/>
      <c r="J412" s="14" t="n"/>
      <c r="K412" s="14" t="n"/>
      <c r="L412" s="12" t="str">
        <f>IF($A412="","",SUMIFS(Movements!$H$2:$H$5001,Movements!$B$2:$B$5001,$A412))</f>
        <v/>
      </c>
      <c r="M412" s="12" t="str">
        <f>IF($A412="","",MAX(0,SUMIFS('Purchase orders'!$F$2:$F$1001,'Purchase orders'!$D$2:$D$1001,$A412)-SUMIFS('Purchase orders'!$I$2:$I$1001,'Purchase orders'!$D$2:$D$1001,$A412)))</f>
        <v/>
      </c>
      <c r="N412" s="13" t="str">
        <f>IF($A412="","",L412*G412)</f>
        <v/>
      </c>
      <c r="O412" s="12" t="str">
        <f>IF(OR($A412="",I412=""),"",IF(L412+M412&lt;=I412,"Reorder","OK"))</f>
        <v/>
      </c>
      <c r="P412" s="12" t="str">
        <f>IF(O412="Reorder",COUNTIF($O$2:O412,"Reorder"),"")</f>
        <v/>
      </c>
    </row>
    <row r="413">
      <c r="A413" s="14" t="n"/>
      <c r="B413" s="14" t="n"/>
      <c r="C413" s="14" t="n"/>
      <c r="D413" s="14" t="n"/>
      <c r="E413" s="15" t="n"/>
      <c r="F413" s="14" t="n"/>
      <c r="G413" s="16" t="n"/>
      <c r="H413" s="16" t="n"/>
      <c r="I413" s="14" t="n"/>
      <c r="J413" s="14" t="n"/>
      <c r="K413" s="14" t="n"/>
      <c r="L413" s="12" t="str">
        <f>IF($A413="","",SUMIFS(Movements!$H$2:$H$5001,Movements!$B$2:$B$5001,$A413))</f>
        <v/>
      </c>
      <c r="M413" s="12" t="str">
        <f>IF($A413="","",MAX(0,SUMIFS('Purchase orders'!$F$2:$F$1001,'Purchase orders'!$D$2:$D$1001,$A413)-SUMIFS('Purchase orders'!$I$2:$I$1001,'Purchase orders'!$D$2:$D$1001,$A413)))</f>
        <v/>
      </c>
      <c r="N413" s="13" t="str">
        <f>IF($A413="","",L413*G413)</f>
        <v/>
      </c>
      <c r="O413" s="12" t="str">
        <f>IF(OR($A413="",I413=""),"",IF(L413+M413&lt;=I413,"Reorder","OK"))</f>
        <v/>
      </c>
      <c r="P413" s="12" t="str">
        <f>IF(O413="Reorder",COUNTIF($O$2:O413,"Reorder"),"")</f>
        <v/>
      </c>
    </row>
    <row r="414">
      <c r="A414" s="14" t="n"/>
      <c r="B414" s="14" t="n"/>
      <c r="C414" s="14" t="n"/>
      <c r="D414" s="14" t="n"/>
      <c r="E414" s="15" t="n"/>
      <c r="F414" s="14" t="n"/>
      <c r="G414" s="16" t="n"/>
      <c r="H414" s="16" t="n"/>
      <c r="I414" s="14" t="n"/>
      <c r="J414" s="14" t="n"/>
      <c r="K414" s="14" t="n"/>
      <c r="L414" s="12" t="str">
        <f>IF($A414="","",SUMIFS(Movements!$H$2:$H$5001,Movements!$B$2:$B$5001,$A414))</f>
        <v/>
      </c>
      <c r="M414" s="12" t="str">
        <f>IF($A414="","",MAX(0,SUMIFS('Purchase orders'!$F$2:$F$1001,'Purchase orders'!$D$2:$D$1001,$A414)-SUMIFS('Purchase orders'!$I$2:$I$1001,'Purchase orders'!$D$2:$D$1001,$A414)))</f>
        <v/>
      </c>
      <c r="N414" s="13" t="str">
        <f>IF($A414="","",L414*G414)</f>
        <v/>
      </c>
      <c r="O414" s="12" t="str">
        <f>IF(OR($A414="",I414=""),"",IF(L414+M414&lt;=I414,"Reorder","OK"))</f>
        <v/>
      </c>
      <c r="P414" s="12" t="str">
        <f>IF(O414="Reorder",COUNTIF($O$2:O414,"Reorder"),"")</f>
        <v/>
      </c>
    </row>
    <row r="415">
      <c r="A415" s="14" t="n"/>
      <c r="B415" s="14" t="n"/>
      <c r="C415" s="14" t="n"/>
      <c r="D415" s="14" t="n"/>
      <c r="E415" s="15" t="n"/>
      <c r="F415" s="14" t="n"/>
      <c r="G415" s="16" t="n"/>
      <c r="H415" s="16" t="n"/>
      <c r="I415" s="14" t="n"/>
      <c r="J415" s="14" t="n"/>
      <c r="K415" s="14" t="n"/>
      <c r="L415" s="12" t="str">
        <f>IF($A415="","",SUMIFS(Movements!$H$2:$H$5001,Movements!$B$2:$B$5001,$A415))</f>
        <v/>
      </c>
      <c r="M415" s="12" t="str">
        <f>IF($A415="","",MAX(0,SUMIFS('Purchase orders'!$F$2:$F$1001,'Purchase orders'!$D$2:$D$1001,$A415)-SUMIFS('Purchase orders'!$I$2:$I$1001,'Purchase orders'!$D$2:$D$1001,$A415)))</f>
        <v/>
      </c>
      <c r="N415" s="13" t="str">
        <f>IF($A415="","",L415*G415)</f>
        <v/>
      </c>
      <c r="O415" s="12" t="str">
        <f>IF(OR($A415="",I415=""),"",IF(L415+M415&lt;=I415,"Reorder","OK"))</f>
        <v/>
      </c>
      <c r="P415" s="12" t="str">
        <f>IF(O415="Reorder",COUNTIF($O$2:O415,"Reorder"),"")</f>
        <v/>
      </c>
    </row>
    <row r="416">
      <c r="A416" s="14" t="n"/>
      <c r="B416" s="14" t="n"/>
      <c r="C416" s="14" t="n"/>
      <c r="D416" s="14" t="n"/>
      <c r="E416" s="15" t="n"/>
      <c r="F416" s="14" t="n"/>
      <c r="G416" s="16" t="n"/>
      <c r="H416" s="16" t="n"/>
      <c r="I416" s="14" t="n"/>
      <c r="J416" s="14" t="n"/>
      <c r="K416" s="14" t="n"/>
      <c r="L416" s="12" t="str">
        <f>IF($A416="","",SUMIFS(Movements!$H$2:$H$5001,Movements!$B$2:$B$5001,$A416))</f>
        <v/>
      </c>
      <c r="M416" s="12" t="str">
        <f>IF($A416="","",MAX(0,SUMIFS('Purchase orders'!$F$2:$F$1001,'Purchase orders'!$D$2:$D$1001,$A416)-SUMIFS('Purchase orders'!$I$2:$I$1001,'Purchase orders'!$D$2:$D$1001,$A416)))</f>
        <v/>
      </c>
      <c r="N416" s="13" t="str">
        <f>IF($A416="","",L416*G416)</f>
        <v/>
      </c>
      <c r="O416" s="12" t="str">
        <f>IF(OR($A416="",I416=""),"",IF(L416+M416&lt;=I416,"Reorder","OK"))</f>
        <v/>
      </c>
      <c r="P416" s="12" t="str">
        <f>IF(O416="Reorder",COUNTIF($O$2:O416,"Reorder"),"")</f>
        <v/>
      </c>
    </row>
    <row r="417">
      <c r="A417" s="14" t="n"/>
      <c r="B417" s="14" t="n"/>
      <c r="C417" s="14" t="n"/>
      <c r="D417" s="14" t="n"/>
      <c r="E417" s="15" t="n"/>
      <c r="F417" s="14" t="n"/>
      <c r="G417" s="16" t="n"/>
      <c r="H417" s="16" t="n"/>
      <c r="I417" s="14" t="n"/>
      <c r="J417" s="14" t="n"/>
      <c r="K417" s="14" t="n"/>
      <c r="L417" s="12" t="str">
        <f>IF($A417="","",SUMIFS(Movements!$H$2:$H$5001,Movements!$B$2:$B$5001,$A417))</f>
        <v/>
      </c>
      <c r="M417" s="12" t="str">
        <f>IF($A417="","",MAX(0,SUMIFS('Purchase orders'!$F$2:$F$1001,'Purchase orders'!$D$2:$D$1001,$A417)-SUMIFS('Purchase orders'!$I$2:$I$1001,'Purchase orders'!$D$2:$D$1001,$A417)))</f>
        <v/>
      </c>
      <c r="N417" s="13" t="str">
        <f>IF($A417="","",L417*G417)</f>
        <v/>
      </c>
      <c r="O417" s="12" t="str">
        <f>IF(OR($A417="",I417=""),"",IF(L417+M417&lt;=I417,"Reorder","OK"))</f>
        <v/>
      </c>
      <c r="P417" s="12" t="str">
        <f>IF(O417="Reorder",COUNTIF($O$2:O417,"Reorder"),"")</f>
        <v/>
      </c>
    </row>
    <row r="418">
      <c r="A418" s="14" t="n"/>
      <c r="B418" s="14" t="n"/>
      <c r="C418" s="14" t="n"/>
      <c r="D418" s="14" t="n"/>
      <c r="E418" s="15" t="n"/>
      <c r="F418" s="14" t="n"/>
      <c r="G418" s="16" t="n"/>
      <c r="H418" s="16" t="n"/>
      <c r="I418" s="14" t="n"/>
      <c r="J418" s="14" t="n"/>
      <c r="K418" s="14" t="n"/>
      <c r="L418" s="12" t="str">
        <f>IF($A418="","",SUMIFS(Movements!$H$2:$H$5001,Movements!$B$2:$B$5001,$A418))</f>
        <v/>
      </c>
      <c r="M418" s="12" t="str">
        <f>IF($A418="","",MAX(0,SUMIFS('Purchase orders'!$F$2:$F$1001,'Purchase orders'!$D$2:$D$1001,$A418)-SUMIFS('Purchase orders'!$I$2:$I$1001,'Purchase orders'!$D$2:$D$1001,$A418)))</f>
        <v/>
      </c>
      <c r="N418" s="13" t="str">
        <f>IF($A418="","",L418*G418)</f>
        <v/>
      </c>
      <c r="O418" s="12" t="str">
        <f>IF(OR($A418="",I418=""),"",IF(L418+M418&lt;=I418,"Reorder","OK"))</f>
        <v/>
      </c>
      <c r="P418" s="12" t="str">
        <f>IF(O418="Reorder",COUNTIF($O$2:O418,"Reorder"),"")</f>
        <v/>
      </c>
    </row>
    <row r="419">
      <c r="A419" s="14" t="n"/>
      <c r="B419" s="14" t="n"/>
      <c r="C419" s="14" t="n"/>
      <c r="D419" s="14" t="n"/>
      <c r="E419" s="15" t="n"/>
      <c r="F419" s="14" t="n"/>
      <c r="G419" s="16" t="n"/>
      <c r="H419" s="16" t="n"/>
      <c r="I419" s="14" t="n"/>
      <c r="J419" s="14" t="n"/>
      <c r="K419" s="14" t="n"/>
      <c r="L419" s="12" t="str">
        <f>IF($A419="","",SUMIFS(Movements!$H$2:$H$5001,Movements!$B$2:$B$5001,$A419))</f>
        <v/>
      </c>
      <c r="M419" s="12" t="str">
        <f>IF($A419="","",MAX(0,SUMIFS('Purchase orders'!$F$2:$F$1001,'Purchase orders'!$D$2:$D$1001,$A419)-SUMIFS('Purchase orders'!$I$2:$I$1001,'Purchase orders'!$D$2:$D$1001,$A419)))</f>
        <v/>
      </c>
      <c r="N419" s="13" t="str">
        <f>IF($A419="","",L419*G419)</f>
        <v/>
      </c>
      <c r="O419" s="12" t="str">
        <f>IF(OR($A419="",I419=""),"",IF(L419+M419&lt;=I419,"Reorder","OK"))</f>
        <v/>
      </c>
      <c r="P419" s="12" t="str">
        <f>IF(O419="Reorder",COUNTIF($O$2:O419,"Reorder"),"")</f>
        <v/>
      </c>
    </row>
    <row r="420">
      <c r="A420" s="14" t="n"/>
      <c r="B420" s="14" t="n"/>
      <c r="C420" s="14" t="n"/>
      <c r="D420" s="14" t="n"/>
      <c r="E420" s="15" t="n"/>
      <c r="F420" s="14" t="n"/>
      <c r="G420" s="16" t="n"/>
      <c r="H420" s="16" t="n"/>
      <c r="I420" s="14" t="n"/>
      <c r="J420" s="14" t="n"/>
      <c r="K420" s="14" t="n"/>
      <c r="L420" s="12" t="str">
        <f>IF($A420="","",SUMIFS(Movements!$H$2:$H$5001,Movements!$B$2:$B$5001,$A420))</f>
        <v/>
      </c>
      <c r="M420" s="12" t="str">
        <f>IF($A420="","",MAX(0,SUMIFS('Purchase orders'!$F$2:$F$1001,'Purchase orders'!$D$2:$D$1001,$A420)-SUMIFS('Purchase orders'!$I$2:$I$1001,'Purchase orders'!$D$2:$D$1001,$A420)))</f>
        <v/>
      </c>
      <c r="N420" s="13" t="str">
        <f>IF($A420="","",L420*G420)</f>
        <v/>
      </c>
      <c r="O420" s="12" t="str">
        <f>IF(OR($A420="",I420=""),"",IF(L420+M420&lt;=I420,"Reorder","OK"))</f>
        <v/>
      </c>
      <c r="P420" s="12" t="str">
        <f>IF(O420="Reorder",COUNTIF($O$2:O420,"Reorder"),"")</f>
        <v/>
      </c>
    </row>
    <row r="421">
      <c r="A421" s="14" t="n"/>
      <c r="B421" s="14" t="n"/>
      <c r="C421" s="14" t="n"/>
      <c r="D421" s="14" t="n"/>
      <c r="E421" s="15" t="n"/>
      <c r="F421" s="14" t="n"/>
      <c r="G421" s="16" t="n"/>
      <c r="H421" s="16" t="n"/>
      <c r="I421" s="14" t="n"/>
      <c r="J421" s="14" t="n"/>
      <c r="K421" s="14" t="n"/>
      <c r="L421" s="12" t="str">
        <f>IF($A421="","",SUMIFS(Movements!$H$2:$H$5001,Movements!$B$2:$B$5001,$A421))</f>
        <v/>
      </c>
      <c r="M421" s="12" t="str">
        <f>IF($A421="","",MAX(0,SUMIFS('Purchase orders'!$F$2:$F$1001,'Purchase orders'!$D$2:$D$1001,$A421)-SUMIFS('Purchase orders'!$I$2:$I$1001,'Purchase orders'!$D$2:$D$1001,$A421)))</f>
        <v/>
      </c>
      <c r="N421" s="13" t="str">
        <f>IF($A421="","",L421*G421)</f>
        <v/>
      </c>
      <c r="O421" s="12" t="str">
        <f>IF(OR($A421="",I421=""),"",IF(L421+M421&lt;=I421,"Reorder","OK"))</f>
        <v/>
      </c>
      <c r="P421" s="12" t="str">
        <f>IF(O421="Reorder",COUNTIF($O$2:O421,"Reorder"),"")</f>
        <v/>
      </c>
    </row>
    <row r="422">
      <c r="A422" s="14" t="n"/>
      <c r="B422" s="14" t="n"/>
      <c r="C422" s="14" t="n"/>
      <c r="D422" s="14" t="n"/>
      <c r="E422" s="15" t="n"/>
      <c r="F422" s="14" t="n"/>
      <c r="G422" s="16" t="n"/>
      <c r="H422" s="16" t="n"/>
      <c r="I422" s="14" t="n"/>
      <c r="J422" s="14" t="n"/>
      <c r="K422" s="14" t="n"/>
      <c r="L422" s="12" t="str">
        <f>IF($A422="","",SUMIFS(Movements!$H$2:$H$5001,Movements!$B$2:$B$5001,$A422))</f>
        <v/>
      </c>
      <c r="M422" s="12" t="str">
        <f>IF($A422="","",MAX(0,SUMIFS('Purchase orders'!$F$2:$F$1001,'Purchase orders'!$D$2:$D$1001,$A422)-SUMIFS('Purchase orders'!$I$2:$I$1001,'Purchase orders'!$D$2:$D$1001,$A422)))</f>
        <v/>
      </c>
      <c r="N422" s="13" t="str">
        <f>IF($A422="","",L422*G422)</f>
        <v/>
      </c>
      <c r="O422" s="12" t="str">
        <f>IF(OR($A422="",I422=""),"",IF(L422+M422&lt;=I422,"Reorder","OK"))</f>
        <v/>
      </c>
      <c r="P422" s="12" t="str">
        <f>IF(O422="Reorder",COUNTIF($O$2:O422,"Reorder"),"")</f>
        <v/>
      </c>
    </row>
    <row r="423">
      <c r="A423" s="14" t="n"/>
      <c r="B423" s="14" t="n"/>
      <c r="C423" s="14" t="n"/>
      <c r="D423" s="14" t="n"/>
      <c r="E423" s="15" t="n"/>
      <c r="F423" s="14" t="n"/>
      <c r="G423" s="16" t="n"/>
      <c r="H423" s="16" t="n"/>
      <c r="I423" s="14" t="n"/>
      <c r="J423" s="14" t="n"/>
      <c r="K423" s="14" t="n"/>
      <c r="L423" s="12" t="str">
        <f>IF($A423="","",SUMIFS(Movements!$H$2:$H$5001,Movements!$B$2:$B$5001,$A423))</f>
        <v/>
      </c>
      <c r="M423" s="12" t="str">
        <f>IF($A423="","",MAX(0,SUMIFS('Purchase orders'!$F$2:$F$1001,'Purchase orders'!$D$2:$D$1001,$A423)-SUMIFS('Purchase orders'!$I$2:$I$1001,'Purchase orders'!$D$2:$D$1001,$A423)))</f>
        <v/>
      </c>
      <c r="N423" s="13" t="str">
        <f>IF($A423="","",L423*G423)</f>
        <v/>
      </c>
      <c r="O423" s="12" t="str">
        <f>IF(OR($A423="",I423=""),"",IF(L423+M423&lt;=I423,"Reorder","OK"))</f>
        <v/>
      </c>
      <c r="P423" s="12" t="str">
        <f>IF(O423="Reorder",COUNTIF($O$2:O423,"Reorder"),"")</f>
        <v/>
      </c>
    </row>
    <row r="424">
      <c r="A424" s="14" t="n"/>
      <c r="B424" s="14" t="n"/>
      <c r="C424" s="14" t="n"/>
      <c r="D424" s="14" t="n"/>
      <c r="E424" s="15" t="n"/>
      <c r="F424" s="14" t="n"/>
      <c r="G424" s="16" t="n"/>
      <c r="H424" s="16" t="n"/>
      <c r="I424" s="14" t="n"/>
      <c r="J424" s="14" t="n"/>
      <c r="K424" s="14" t="n"/>
      <c r="L424" s="12" t="str">
        <f>IF($A424="","",SUMIFS(Movements!$H$2:$H$5001,Movements!$B$2:$B$5001,$A424))</f>
        <v/>
      </c>
      <c r="M424" s="12" t="str">
        <f>IF($A424="","",MAX(0,SUMIFS('Purchase orders'!$F$2:$F$1001,'Purchase orders'!$D$2:$D$1001,$A424)-SUMIFS('Purchase orders'!$I$2:$I$1001,'Purchase orders'!$D$2:$D$1001,$A424)))</f>
        <v/>
      </c>
      <c r="N424" s="13" t="str">
        <f>IF($A424="","",L424*G424)</f>
        <v/>
      </c>
      <c r="O424" s="12" t="str">
        <f>IF(OR($A424="",I424=""),"",IF(L424+M424&lt;=I424,"Reorder","OK"))</f>
        <v/>
      </c>
      <c r="P424" s="12" t="str">
        <f>IF(O424="Reorder",COUNTIF($O$2:O424,"Reorder"),"")</f>
        <v/>
      </c>
    </row>
    <row r="425">
      <c r="A425" s="14" t="n"/>
      <c r="B425" s="14" t="n"/>
      <c r="C425" s="14" t="n"/>
      <c r="D425" s="14" t="n"/>
      <c r="E425" s="15" t="n"/>
      <c r="F425" s="14" t="n"/>
      <c r="G425" s="16" t="n"/>
      <c r="H425" s="16" t="n"/>
      <c r="I425" s="14" t="n"/>
      <c r="J425" s="14" t="n"/>
      <c r="K425" s="14" t="n"/>
      <c r="L425" s="12" t="str">
        <f>IF($A425="","",SUMIFS(Movements!$H$2:$H$5001,Movements!$B$2:$B$5001,$A425))</f>
        <v/>
      </c>
      <c r="M425" s="12" t="str">
        <f>IF($A425="","",MAX(0,SUMIFS('Purchase orders'!$F$2:$F$1001,'Purchase orders'!$D$2:$D$1001,$A425)-SUMIFS('Purchase orders'!$I$2:$I$1001,'Purchase orders'!$D$2:$D$1001,$A425)))</f>
        <v/>
      </c>
      <c r="N425" s="13" t="str">
        <f>IF($A425="","",L425*G425)</f>
        <v/>
      </c>
      <c r="O425" s="12" t="str">
        <f>IF(OR($A425="",I425=""),"",IF(L425+M425&lt;=I425,"Reorder","OK"))</f>
        <v/>
      </c>
      <c r="P425" s="12" t="str">
        <f>IF(O425="Reorder",COUNTIF($O$2:O425,"Reorder"),"")</f>
        <v/>
      </c>
    </row>
    <row r="426">
      <c r="A426" s="14" t="n"/>
      <c r="B426" s="14" t="n"/>
      <c r="C426" s="14" t="n"/>
      <c r="D426" s="14" t="n"/>
      <c r="E426" s="15" t="n"/>
      <c r="F426" s="14" t="n"/>
      <c r="G426" s="16" t="n"/>
      <c r="H426" s="16" t="n"/>
      <c r="I426" s="14" t="n"/>
      <c r="J426" s="14" t="n"/>
      <c r="K426" s="14" t="n"/>
      <c r="L426" s="12" t="str">
        <f>IF($A426="","",SUMIFS(Movements!$H$2:$H$5001,Movements!$B$2:$B$5001,$A426))</f>
        <v/>
      </c>
      <c r="M426" s="12" t="str">
        <f>IF($A426="","",MAX(0,SUMIFS('Purchase orders'!$F$2:$F$1001,'Purchase orders'!$D$2:$D$1001,$A426)-SUMIFS('Purchase orders'!$I$2:$I$1001,'Purchase orders'!$D$2:$D$1001,$A426)))</f>
        <v/>
      </c>
      <c r="N426" s="13" t="str">
        <f>IF($A426="","",L426*G426)</f>
        <v/>
      </c>
      <c r="O426" s="12" t="str">
        <f>IF(OR($A426="",I426=""),"",IF(L426+M426&lt;=I426,"Reorder","OK"))</f>
        <v/>
      </c>
      <c r="P426" s="12" t="str">
        <f>IF(O426="Reorder",COUNTIF($O$2:O426,"Reorder"),"")</f>
        <v/>
      </c>
    </row>
    <row r="427">
      <c r="A427" s="14" t="n"/>
      <c r="B427" s="14" t="n"/>
      <c r="C427" s="14" t="n"/>
      <c r="D427" s="14" t="n"/>
      <c r="E427" s="15" t="n"/>
      <c r="F427" s="14" t="n"/>
      <c r="G427" s="16" t="n"/>
      <c r="H427" s="16" t="n"/>
      <c r="I427" s="14" t="n"/>
      <c r="J427" s="14" t="n"/>
      <c r="K427" s="14" t="n"/>
      <c r="L427" s="12" t="str">
        <f>IF($A427="","",SUMIFS(Movements!$H$2:$H$5001,Movements!$B$2:$B$5001,$A427))</f>
        <v/>
      </c>
      <c r="M427" s="12" t="str">
        <f>IF($A427="","",MAX(0,SUMIFS('Purchase orders'!$F$2:$F$1001,'Purchase orders'!$D$2:$D$1001,$A427)-SUMIFS('Purchase orders'!$I$2:$I$1001,'Purchase orders'!$D$2:$D$1001,$A427)))</f>
        <v/>
      </c>
      <c r="N427" s="13" t="str">
        <f>IF($A427="","",L427*G427)</f>
        <v/>
      </c>
      <c r="O427" s="12" t="str">
        <f>IF(OR($A427="",I427=""),"",IF(L427+M427&lt;=I427,"Reorder","OK"))</f>
        <v/>
      </c>
      <c r="P427" s="12" t="str">
        <f>IF(O427="Reorder",COUNTIF($O$2:O427,"Reorder"),"")</f>
        <v/>
      </c>
    </row>
    <row r="428">
      <c r="A428" s="14" t="n"/>
      <c r="B428" s="14" t="n"/>
      <c r="C428" s="14" t="n"/>
      <c r="D428" s="14" t="n"/>
      <c r="E428" s="15" t="n"/>
      <c r="F428" s="14" t="n"/>
      <c r="G428" s="16" t="n"/>
      <c r="H428" s="16" t="n"/>
      <c r="I428" s="14" t="n"/>
      <c r="J428" s="14" t="n"/>
      <c r="K428" s="14" t="n"/>
      <c r="L428" s="12" t="str">
        <f>IF($A428="","",SUMIFS(Movements!$H$2:$H$5001,Movements!$B$2:$B$5001,$A428))</f>
        <v/>
      </c>
      <c r="M428" s="12" t="str">
        <f>IF($A428="","",MAX(0,SUMIFS('Purchase orders'!$F$2:$F$1001,'Purchase orders'!$D$2:$D$1001,$A428)-SUMIFS('Purchase orders'!$I$2:$I$1001,'Purchase orders'!$D$2:$D$1001,$A428)))</f>
        <v/>
      </c>
      <c r="N428" s="13" t="str">
        <f>IF($A428="","",L428*G428)</f>
        <v/>
      </c>
      <c r="O428" s="12" t="str">
        <f>IF(OR($A428="",I428=""),"",IF(L428+M428&lt;=I428,"Reorder","OK"))</f>
        <v/>
      </c>
      <c r="P428" s="12" t="str">
        <f>IF(O428="Reorder",COUNTIF($O$2:O428,"Reorder"),"")</f>
        <v/>
      </c>
    </row>
    <row r="429">
      <c r="A429" s="14" t="n"/>
      <c r="B429" s="14" t="n"/>
      <c r="C429" s="14" t="n"/>
      <c r="D429" s="14" t="n"/>
      <c r="E429" s="15" t="n"/>
      <c r="F429" s="14" t="n"/>
      <c r="G429" s="16" t="n"/>
      <c r="H429" s="16" t="n"/>
      <c r="I429" s="14" t="n"/>
      <c r="J429" s="14" t="n"/>
      <c r="K429" s="14" t="n"/>
      <c r="L429" s="12" t="str">
        <f>IF($A429="","",SUMIFS(Movements!$H$2:$H$5001,Movements!$B$2:$B$5001,$A429))</f>
        <v/>
      </c>
      <c r="M429" s="12" t="str">
        <f>IF($A429="","",MAX(0,SUMIFS('Purchase orders'!$F$2:$F$1001,'Purchase orders'!$D$2:$D$1001,$A429)-SUMIFS('Purchase orders'!$I$2:$I$1001,'Purchase orders'!$D$2:$D$1001,$A429)))</f>
        <v/>
      </c>
      <c r="N429" s="13" t="str">
        <f>IF($A429="","",L429*G429)</f>
        <v/>
      </c>
      <c r="O429" s="12" t="str">
        <f>IF(OR($A429="",I429=""),"",IF(L429+M429&lt;=I429,"Reorder","OK"))</f>
        <v/>
      </c>
      <c r="P429" s="12" t="str">
        <f>IF(O429="Reorder",COUNTIF($O$2:O429,"Reorder"),"")</f>
        <v/>
      </c>
    </row>
    <row r="430">
      <c r="A430" s="14" t="n"/>
      <c r="B430" s="14" t="n"/>
      <c r="C430" s="14" t="n"/>
      <c r="D430" s="14" t="n"/>
      <c r="E430" s="15" t="n"/>
      <c r="F430" s="14" t="n"/>
      <c r="G430" s="16" t="n"/>
      <c r="H430" s="16" t="n"/>
      <c r="I430" s="14" t="n"/>
      <c r="J430" s="14" t="n"/>
      <c r="K430" s="14" t="n"/>
      <c r="L430" s="12" t="str">
        <f>IF($A430="","",SUMIFS(Movements!$H$2:$H$5001,Movements!$B$2:$B$5001,$A430))</f>
        <v/>
      </c>
      <c r="M430" s="12" t="str">
        <f>IF($A430="","",MAX(0,SUMIFS('Purchase orders'!$F$2:$F$1001,'Purchase orders'!$D$2:$D$1001,$A430)-SUMIFS('Purchase orders'!$I$2:$I$1001,'Purchase orders'!$D$2:$D$1001,$A430)))</f>
        <v/>
      </c>
      <c r="N430" s="13" t="str">
        <f>IF($A430="","",L430*G430)</f>
        <v/>
      </c>
      <c r="O430" s="12" t="str">
        <f>IF(OR($A430="",I430=""),"",IF(L430+M430&lt;=I430,"Reorder","OK"))</f>
        <v/>
      </c>
      <c r="P430" s="12" t="str">
        <f>IF(O430="Reorder",COUNTIF($O$2:O430,"Reorder"),"")</f>
        <v/>
      </c>
    </row>
    <row r="431">
      <c r="A431" s="14" t="n"/>
      <c r="B431" s="14" t="n"/>
      <c r="C431" s="14" t="n"/>
      <c r="D431" s="14" t="n"/>
      <c r="E431" s="15" t="n"/>
      <c r="F431" s="14" t="n"/>
      <c r="G431" s="16" t="n"/>
      <c r="H431" s="16" t="n"/>
      <c r="I431" s="14" t="n"/>
      <c r="J431" s="14" t="n"/>
      <c r="K431" s="14" t="n"/>
      <c r="L431" s="12" t="str">
        <f>IF($A431="","",SUMIFS(Movements!$H$2:$H$5001,Movements!$B$2:$B$5001,$A431))</f>
        <v/>
      </c>
      <c r="M431" s="12" t="str">
        <f>IF($A431="","",MAX(0,SUMIFS('Purchase orders'!$F$2:$F$1001,'Purchase orders'!$D$2:$D$1001,$A431)-SUMIFS('Purchase orders'!$I$2:$I$1001,'Purchase orders'!$D$2:$D$1001,$A431)))</f>
        <v/>
      </c>
      <c r="N431" s="13" t="str">
        <f>IF($A431="","",L431*G431)</f>
        <v/>
      </c>
      <c r="O431" s="12" t="str">
        <f>IF(OR($A431="",I431=""),"",IF(L431+M431&lt;=I431,"Reorder","OK"))</f>
        <v/>
      </c>
      <c r="P431" s="12" t="str">
        <f>IF(O431="Reorder",COUNTIF($O$2:O431,"Reorder"),"")</f>
        <v/>
      </c>
    </row>
    <row r="432">
      <c r="A432" s="14" t="n"/>
      <c r="B432" s="14" t="n"/>
      <c r="C432" s="14" t="n"/>
      <c r="D432" s="14" t="n"/>
      <c r="E432" s="15" t="n"/>
      <c r="F432" s="14" t="n"/>
      <c r="G432" s="16" t="n"/>
      <c r="H432" s="16" t="n"/>
      <c r="I432" s="14" t="n"/>
      <c r="J432" s="14" t="n"/>
      <c r="K432" s="14" t="n"/>
      <c r="L432" s="12" t="str">
        <f>IF($A432="","",SUMIFS(Movements!$H$2:$H$5001,Movements!$B$2:$B$5001,$A432))</f>
        <v/>
      </c>
      <c r="M432" s="12" t="str">
        <f>IF($A432="","",MAX(0,SUMIFS('Purchase orders'!$F$2:$F$1001,'Purchase orders'!$D$2:$D$1001,$A432)-SUMIFS('Purchase orders'!$I$2:$I$1001,'Purchase orders'!$D$2:$D$1001,$A432)))</f>
        <v/>
      </c>
      <c r="N432" s="13" t="str">
        <f>IF($A432="","",L432*G432)</f>
        <v/>
      </c>
      <c r="O432" s="12" t="str">
        <f>IF(OR($A432="",I432=""),"",IF(L432+M432&lt;=I432,"Reorder","OK"))</f>
        <v/>
      </c>
      <c r="P432" s="12" t="str">
        <f>IF(O432="Reorder",COUNTIF($O$2:O432,"Reorder"),"")</f>
        <v/>
      </c>
    </row>
    <row r="433">
      <c r="A433" s="14" t="n"/>
      <c r="B433" s="14" t="n"/>
      <c r="C433" s="14" t="n"/>
      <c r="D433" s="14" t="n"/>
      <c r="E433" s="15" t="n"/>
      <c r="F433" s="14" t="n"/>
      <c r="G433" s="16" t="n"/>
      <c r="H433" s="16" t="n"/>
      <c r="I433" s="14" t="n"/>
      <c r="J433" s="14" t="n"/>
      <c r="K433" s="14" t="n"/>
      <c r="L433" s="12" t="str">
        <f>IF($A433="","",SUMIFS(Movements!$H$2:$H$5001,Movements!$B$2:$B$5001,$A433))</f>
        <v/>
      </c>
      <c r="M433" s="12" t="str">
        <f>IF($A433="","",MAX(0,SUMIFS('Purchase orders'!$F$2:$F$1001,'Purchase orders'!$D$2:$D$1001,$A433)-SUMIFS('Purchase orders'!$I$2:$I$1001,'Purchase orders'!$D$2:$D$1001,$A433)))</f>
        <v/>
      </c>
      <c r="N433" s="13" t="str">
        <f>IF($A433="","",L433*G433)</f>
        <v/>
      </c>
      <c r="O433" s="12" t="str">
        <f>IF(OR($A433="",I433=""),"",IF(L433+M433&lt;=I433,"Reorder","OK"))</f>
        <v/>
      </c>
      <c r="P433" s="12" t="str">
        <f>IF(O433="Reorder",COUNTIF($O$2:O433,"Reorder"),"")</f>
        <v/>
      </c>
    </row>
    <row r="434">
      <c r="A434" s="14" t="n"/>
      <c r="B434" s="14" t="n"/>
      <c r="C434" s="14" t="n"/>
      <c r="D434" s="14" t="n"/>
      <c r="E434" s="15" t="n"/>
      <c r="F434" s="14" t="n"/>
      <c r="G434" s="16" t="n"/>
      <c r="H434" s="16" t="n"/>
      <c r="I434" s="14" t="n"/>
      <c r="J434" s="14" t="n"/>
      <c r="K434" s="14" t="n"/>
      <c r="L434" s="12" t="str">
        <f>IF($A434="","",SUMIFS(Movements!$H$2:$H$5001,Movements!$B$2:$B$5001,$A434))</f>
        <v/>
      </c>
      <c r="M434" s="12" t="str">
        <f>IF($A434="","",MAX(0,SUMIFS('Purchase orders'!$F$2:$F$1001,'Purchase orders'!$D$2:$D$1001,$A434)-SUMIFS('Purchase orders'!$I$2:$I$1001,'Purchase orders'!$D$2:$D$1001,$A434)))</f>
        <v/>
      </c>
      <c r="N434" s="13" t="str">
        <f>IF($A434="","",L434*G434)</f>
        <v/>
      </c>
      <c r="O434" s="12" t="str">
        <f>IF(OR($A434="",I434=""),"",IF(L434+M434&lt;=I434,"Reorder","OK"))</f>
        <v/>
      </c>
      <c r="P434" s="12" t="str">
        <f>IF(O434="Reorder",COUNTIF($O$2:O434,"Reorder"),"")</f>
        <v/>
      </c>
    </row>
    <row r="435">
      <c r="A435" s="14" t="n"/>
      <c r="B435" s="14" t="n"/>
      <c r="C435" s="14" t="n"/>
      <c r="D435" s="14" t="n"/>
      <c r="E435" s="15" t="n"/>
      <c r="F435" s="14" t="n"/>
      <c r="G435" s="16" t="n"/>
      <c r="H435" s="16" t="n"/>
      <c r="I435" s="14" t="n"/>
      <c r="J435" s="14" t="n"/>
      <c r="K435" s="14" t="n"/>
      <c r="L435" s="12" t="str">
        <f>IF($A435="","",SUMIFS(Movements!$H$2:$H$5001,Movements!$B$2:$B$5001,$A435))</f>
        <v/>
      </c>
      <c r="M435" s="12" t="str">
        <f>IF($A435="","",MAX(0,SUMIFS('Purchase orders'!$F$2:$F$1001,'Purchase orders'!$D$2:$D$1001,$A435)-SUMIFS('Purchase orders'!$I$2:$I$1001,'Purchase orders'!$D$2:$D$1001,$A435)))</f>
        <v/>
      </c>
      <c r="N435" s="13" t="str">
        <f>IF($A435="","",L435*G435)</f>
        <v/>
      </c>
      <c r="O435" s="12" t="str">
        <f>IF(OR($A435="",I435=""),"",IF(L435+M435&lt;=I435,"Reorder","OK"))</f>
        <v/>
      </c>
      <c r="P435" s="12" t="str">
        <f>IF(O435="Reorder",COUNTIF($O$2:O435,"Reorder"),"")</f>
        <v/>
      </c>
    </row>
    <row r="436">
      <c r="A436" s="14" t="n"/>
      <c r="B436" s="14" t="n"/>
      <c r="C436" s="14" t="n"/>
      <c r="D436" s="14" t="n"/>
      <c r="E436" s="15" t="n"/>
      <c r="F436" s="14" t="n"/>
      <c r="G436" s="16" t="n"/>
      <c r="H436" s="16" t="n"/>
      <c r="I436" s="14" t="n"/>
      <c r="J436" s="14" t="n"/>
      <c r="K436" s="14" t="n"/>
      <c r="L436" s="12" t="str">
        <f>IF($A436="","",SUMIFS(Movements!$H$2:$H$5001,Movements!$B$2:$B$5001,$A436))</f>
        <v/>
      </c>
      <c r="M436" s="12" t="str">
        <f>IF($A436="","",MAX(0,SUMIFS('Purchase orders'!$F$2:$F$1001,'Purchase orders'!$D$2:$D$1001,$A436)-SUMIFS('Purchase orders'!$I$2:$I$1001,'Purchase orders'!$D$2:$D$1001,$A436)))</f>
        <v/>
      </c>
      <c r="N436" s="13" t="str">
        <f>IF($A436="","",L436*G436)</f>
        <v/>
      </c>
      <c r="O436" s="12" t="str">
        <f>IF(OR($A436="",I436=""),"",IF(L436+M436&lt;=I436,"Reorder","OK"))</f>
        <v/>
      </c>
      <c r="P436" s="12" t="str">
        <f>IF(O436="Reorder",COUNTIF($O$2:O436,"Reorder"),"")</f>
        <v/>
      </c>
    </row>
    <row r="437">
      <c r="A437" s="14" t="n"/>
      <c r="B437" s="14" t="n"/>
      <c r="C437" s="14" t="n"/>
      <c r="D437" s="14" t="n"/>
      <c r="E437" s="15" t="n"/>
      <c r="F437" s="14" t="n"/>
      <c r="G437" s="16" t="n"/>
      <c r="H437" s="16" t="n"/>
      <c r="I437" s="14" t="n"/>
      <c r="J437" s="14" t="n"/>
      <c r="K437" s="14" t="n"/>
      <c r="L437" s="12" t="str">
        <f>IF($A437="","",SUMIFS(Movements!$H$2:$H$5001,Movements!$B$2:$B$5001,$A437))</f>
        <v/>
      </c>
      <c r="M437" s="12" t="str">
        <f>IF($A437="","",MAX(0,SUMIFS('Purchase orders'!$F$2:$F$1001,'Purchase orders'!$D$2:$D$1001,$A437)-SUMIFS('Purchase orders'!$I$2:$I$1001,'Purchase orders'!$D$2:$D$1001,$A437)))</f>
        <v/>
      </c>
      <c r="N437" s="13" t="str">
        <f>IF($A437="","",L437*G437)</f>
        <v/>
      </c>
      <c r="O437" s="12" t="str">
        <f>IF(OR($A437="",I437=""),"",IF(L437+M437&lt;=I437,"Reorder","OK"))</f>
        <v/>
      </c>
      <c r="P437" s="12" t="str">
        <f>IF(O437="Reorder",COUNTIF($O$2:O437,"Reorder"),"")</f>
        <v/>
      </c>
    </row>
    <row r="438">
      <c r="A438" s="14" t="n"/>
      <c r="B438" s="14" t="n"/>
      <c r="C438" s="14" t="n"/>
      <c r="D438" s="14" t="n"/>
      <c r="E438" s="15" t="n"/>
      <c r="F438" s="14" t="n"/>
      <c r="G438" s="16" t="n"/>
      <c r="H438" s="16" t="n"/>
      <c r="I438" s="14" t="n"/>
      <c r="J438" s="14" t="n"/>
      <c r="K438" s="14" t="n"/>
      <c r="L438" s="12" t="str">
        <f>IF($A438="","",SUMIFS(Movements!$H$2:$H$5001,Movements!$B$2:$B$5001,$A438))</f>
        <v/>
      </c>
      <c r="M438" s="12" t="str">
        <f>IF($A438="","",MAX(0,SUMIFS('Purchase orders'!$F$2:$F$1001,'Purchase orders'!$D$2:$D$1001,$A438)-SUMIFS('Purchase orders'!$I$2:$I$1001,'Purchase orders'!$D$2:$D$1001,$A438)))</f>
        <v/>
      </c>
      <c r="N438" s="13" t="str">
        <f>IF($A438="","",L438*G438)</f>
        <v/>
      </c>
      <c r="O438" s="12" t="str">
        <f>IF(OR($A438="",I438=""),"",IF(L438+M438&lt;=I438,"Reorder","OK"))</f>
        <v/>
      </c>
      <c r="P438" s="12" t="str">
        <f>IF(O438="Reorder",COUNTIF($O$2:O438,"Reorder"),"")</f>
        <v/>
      </c>
    </row>
    <row r="439">
      <c r="A439" s="14" t="n"/>
      <c r="B439" s="14" t="n"/>
      <c r="C439" s="14" t="n"/>
      <c r="D439" s="14" t="n"/>
      <c r="E439" s="15" t="n"/>
      <c r="F439" s="14" t="n"/>
      <c r="G439" s="16" t="n"/>
      <c r="H439" s="16" t="n"/>
      <c r="I439" s="14" t="n"/>
      <c r="J439" s="14" t="n"/>
      <c r="K439" s="14" t="n"/>
      <c r="L439" s="12" t="str">
        <f>IF($A439="","",SUMIFS(Movements!$H$2:$H$5001,Movements!$B$2:$B$5001,$A439))</f>
        <v/>
      </c>
      <c r="M439" s="12" t="str">
        <f>IF($A439="","",MAX(0,SUMIFS('Purchase orders'!$F$2:$F$1001,'Purchase orders'!$D$2:$D$1001,$A439)-SUMIFS('Purchase orders'!$I$2:$I$1001,'Purchase orders'!$D$2:$D$1001,$A439)))</f>
        <v/>
      </c>
      <c r="N439" s="13" t="str">
        <f>IF($A439="","",L439*G439)</f>
        <v/>
      </c>
      <c r="O439" s="12" t="str">
        <f>IF(OR($A439="",I439=""),"",IF(L439+M439&lt;=I439,"Reorder","OK"))</f>
        <v/>
      </c>
      <c r="P439" s="12" t="str">
        <f>IF(O439="Reorder",COUNTIF($O$2:O439,"Reorder"),"")</f>
        <v/>
      </c>
    </row>
    <row r="440">
      <c r="A440" s="14" t="n"/>
      <c r="B440" s="14" t="n"/>
      <c r="C440" s="14" t="n"/>
      <c r="D440" s="14" t="n"/>
      <c r="E440" s="15" t="n"/>
      <c r="F440" s="14" t="n"/>
      <c r="G440" s="16" t="n"/>
      <c r="H440" s="16" t="n"/>
      <c r="I440" s="14" t="n"/>
      <c r="J440" s="14" t="n"/>
      <c r="K440" s="14" t="n"/>
      <c r="L440" s="12" t="str">
        <f>IF($A440="","",SUMIFS(Movements!$H$2:$H$5001,Movements!$B$2:$B$5001,$A440))</f>
        <v/>
      </c>
      <c r="M440" s="12" t="str">
        <f>IF($A440="","",MAX(0,SUMIFS('Purchase orders'!$F$2:$F$1001,'Purchase orders'!$D$2:$D$1001,$A440)-SUMIFS('Purchase orders'!$I$2:$I$1001,'Purchase orders'!$D$2:$D$1001,$A440)))</f>
        <v/>
      </c>
      <c r="N440" s="13" t="str">
        <f>IF($A440="","",L440*G440)</f>
        <v/>
      </c>
      <c r="O440" s="12" t="str">
        <f>IF(OR($A440="",I440=""),"",IF(L440+M440&lt;=I440,"Reorder","OK"))</f>
        <v/>
      </c>
      <c r="P440" s="12" t="str">
        <f>IF(O440="Reorder",COUNTIF($O$2:O440,"Reorder"),"")</f>
        <v/>
      </c>
    </row>
    <row r="441">
      <c r="A441" s="14" t="n"/>
      <c r="B441" s="14" t="n"/>
      <c r="C441" s="14" t="n"/>
      <c r="D441" s="14" t="n"/>
      <c r="E441" s="15" t="n"/>
      <c r="F441" s="14" t="n"/>
      <c r="G441" s="16" t="n"/>
      <c r="H441" s="16" t="n"/>
      <c r="I441" s="14" t="n"/>
      <c r="J441" s="14" t="n"/>
      <c r="K441" s="14" t="n"/>
      <c r="L441" s="12" t="str">
        <f>IF($A441="","",SUMIFS(Movements!$H$2:$H$5001,Movements!$B$2:$B$5001,$A441))</f>
        <v/>
      </c>
      <c r="M441" s="12" t="str">
        <f>IF($A441="","",MAX(0,SUMIFS('Purchase orders'!$F$2:$F$1001,'Purchase orders'!$D$2:$D$1001,$A441)-SUMIFS('Purchase orders'!$I$2:$I$1001,'Purchase orders'!$D$2:$D$1001,$A441)))</f>
        <v/>
      </c>
      <c r="N441" s="13" t="str">
        <f>IF($A441="","",L441*G441)</f>
        <v/>
      </c>
      <c r="O441" s="12" t="str">
        <f>IF(OR($A441="",I441=""),"",IF(L441+M441&lt;=I441,"Reorder","OK"))</f>
        <v/>
      </c>
      <c r="P441" s="12" t="str">
        <f>IF(O441="Reorder",COUNTIF($O$2:O441,"Reorder"),"")</f>
        <v/>
      </c>
    </row>
    <row r="442">
      <c r="A442" s="14" t="n"/>
      <c r="B442" s="14" t="n"/>
      <c r="C442" s="14" t="n"/>
      <c r="D442" s="14" t="n"/>
      <c r="E442" s="15" t="n"/>
      <c r="F442" s="14" t="n"/>
      <c r="G442" s="16" t="n"/>
      <c r="H442" s="16" t="n"/>
      <c r="I442" s="14" t="n"/>
      <c r="J442" s="14" t="n"/>
      <c r="K442" s="14" t="n"/>
      <c r="L442" s="12" t="str">
        <f>IF($A442="","",SUMIFS(Movements!$H$2:$H$5001,Movements!$B$2:$B$5001,$A442))</f>
        <v/>
      </c>
      <c r="M442" s="12" t="str">
        <f>IF($A442="","",MAX(0,SUMIFS('Purchase orders'!$F$2:$F$1001,'Purchase orders'!$D$2:$D$1001,$A442)-SUMIFS('Purchase orders'!$I$2:$I$1001,'Purchase orders'!$D$2:$D$1001,$A442)))</f>
        <v/>
      </c>
      <c r="N442" s="13" t="str">
        <f>IF($A442="","",L442*G442)</f>
        <v/>
      </c>
      <c r="O442" s="12" t="str">
        <f>IF(OR($A442="",I442=""),"",IF(L442+M442&lt;=I442,"Reorder","OK"))</f>
        <v/>
      </c>
      <c r="P442" s="12" t="str">
        <f>IF(O442="Reorder",COUNTIF($O$2:O442,"Reorder"),"")</f>
        <v/>
      </c>
    </row>
    <row r="443">
      <c r="A443" s="14" t="n"/>
      <c r="B443" s="14" t="n"/>
      <c r="C443" s="14" t="n"/>
      <c r="D443" s="14" t="n"/>
      <c r="E443" s="15" t="n"/>
      <c r="F443" s="14" t="n"/>
      <c r="G443" s="16" t="n"/>
      <c r="H443" s="16" t="n"/>
      <c r="I443" s="14" t="n"/>
      <c r="J443" s="14" t="n"/>
      <c r="K443" s="14" t="n"/>
      <c r="L443" s="12" t="str">
        <f>IF($A443="","",SUMIFS(Movements!$H$2:$H$5001,Movements!$B$2:$B$5001,$A443))</f>
        <v/>
      </c>
      <c r="M443" s="12" t="str">
        <f>IF($A443="","",MAX(0,SUMIFS('Purchase orders'!$F$2:$F$1001,'Purchase orders'!$D$2:$D$1001,$A443)-SUMIFS('Purchase orders'!$I$2:$I$1001,'Purchase orders'!$D$2:$D$1001,$A443)))</f>
        <v/>
      </c>
      <c r="N443" s="13" t="str">
        <f>IF($A443="","",L443*G443)</f>
        <v/>
      </c>
      <c r="O443" s="12" t="str">
        <f>IF(OR($A443="",I443=""),"",IF(L443+M443&lt;=I443,"Reorder","OK"))</f>
        <v/>
      </c>
      <c r="P443" s="12" t="str">
        <f>IF(O443="Reorder",COUNTIF($O$2:O443,"Reorder"),"")</f>
        <v/>
      </c>
    </row>
    <row r="444">
      <c r="A444" s="14" t="n"/>
      <c r="B444" s="14" t="n"/>
      <c r="C444" s="14" t="n"/>
      <c r="D444" s="14" t="n"/>
      <c r="E444" s="15" t="n"/>
      <c r="F444" s="14" t="n"/>
      <c r="G444" s="16" t="n"/>
      <c r="H444" s="16" t="n"/>
      <c r="I444" s="14" t="n"/>
      <c r="J444" s="14" t="n"/>
      <c r="K444" s="14" t="n"/>
      <c r="L444" s="12" t="str">
        <f>IF($A444="","",SUMIFS(Movements!$H$2:$H$5001,Movements!$B$2:$B$5001,$A444))</f>
        <v/>
      </c>
      <c r="M444" s="12" t="str">
        <f>IF($A444="","",MAX(0,SUMIFS('Purchase orders'!$F$2:$F$1001,'Purchase orders'!$D$2:$D$1001,$A444)-SUMIFS('Purchase orders'!$I$2:$I$1001,'Purchase orders'!$D$2:$D$1001,$A444)))</f>
        <v/>
      </c>
      <c r="N444" s="13" t="str">
        <f>IF($A444="","",L444*G444)</f>
        <v/>
      </c>
      <c r="O444" s="12" t="str">
        <f>IF(OR($A444="",I444=""),"",IF(L444+M444&lt;=I444,"Reorder","OK"))</f>
        <v/>
      </c>
      <c r="P444" s="12" t="str">
        <f>IF(O444="Reorder",COUNTIF($O$2:O444,"Reorder"),"")</f>
        <v/>
      </c>
    </row>
    <row r="445">
      <c r="A445" s="14" t="n"/>
      <c r="B445" s="14" t="n"/>
      <c r="C445" s="14" t="n"/>
      <c r="D445" s="14" t="n"/>
      <c r="E445" s="15" t="n"/>
      <c r="F445" s="14" t="n"/>
      <c r="G445" s="16" t="n"/>
      <c r="H445" s="16" t="n"/>
      <c r="I445" s="14" t="n"/>
      <c r="J445" s="14" t="n"/>
      <c r="K445" s="14" t="n"/>
      <c r="L445" s="12" t="str">
        <f>IF($A445="","",SUMIFS(Movements!$H$2:$H$5001,Movements!$B$2:$B$5001,$A445))</f>
        <v/>
      </c>
      <c r="M445" s="12" t="str">
        <f>IF($A445="","",MAX(0,SUMIFS('Purchase orders'!$F$2:$F$1001,'Purchase orders'!$D$2:$D$1001,$A445)-SUMIFS('Purchase orders'!$I$2:$I$1001,'Purchase orders'!$D$2:$D$1001,$A445)))</f>
        <v/>
      </c>
      <c r="N445" s="13" t="str">
        <f>IF($A445="","",L445*G445)</f>
        <v/>
      </c>
      <c r="O445" s="12" t="str">
        <f>IF(OR($A445="",I445=""),"",IF(L445+M445&lt;=I445,"Reorder","OK"))</f>
        <v/>
      </c>
      <c r="P445" s="12" t="str">
        <f>IF(O445="Reorder",COUNTIF($O$2:O445,"Reorder"),"")</f>
        <v/>
      </c>
    </row>
    <row r="446">
      <c r="A446" s="14" t="n"/>
      <c r="B446" s="14" t="n"/>
      <c r="C446" s="14" t="n"/>
      <c r="D446" s="14" t="n"/>
      <c r="E446" s="15" t="n"/>
      <c r="F446" s="14" t="n"/>
      <c r="G446" s="16" t="n"/>
      <c r="H446" s="16" t="n"/>
      <c r="I446" s="14" t="n"/>
      <c r="J446" s="14" t="n"/>
      <c r="K446" s="14" t="n"/>
      <c r="L446" s="12" t="str">
        <f>IF($A446="","",SUMIFS(Movements!$H$2:$H$5001,Movements!$B$2:$B$5001,$A446))</f>
        <v/>
      </c>
      <c r="M446" s="12" t="str">
        <f>IF($A446="","",MAX(0,SUMIFS('Purchase orders'!$F$2:$F$1001,'Purchase orders'!$D$2:$D$1001,$A446)-SUMIFS('Purchase orders'!$I$2:$I$1001,'Purchase orders'!$D$2:$D$1001,$A446)))</f>
        <v/>
      </c>
      <c r="N446" s="13" t="str">
        <f>IF($A446="","",L446*G446)</f>
        <v/>
      </c>
      <c r="O446" s="12" t="str">
        <f>IF(OR($A446="",I446=""),"",IF(L446+M446&lt;=I446,"Reorder","OK"))</f>
        <v/>
      </c>
      <c r="P446" s="12" t="str">
        <f>IF(O446="Reorder",COUNTIF($O$2:O446,"Reorder"),"")</f>
        <v/>
      </c>
    </row>
    <row r="447">
      <c r="A447" s="14" t="n"/>
      <c r="B447" s="14" t="n"/>
      <c r="C447" s="14" t="n"/>
      <c r="D447" s="14" t="n"/>
      <c r="E447" s="15" t="n"/>
      <c r="F447" s="14" t="n"/>
      <c r="G447" s="16" t="n"/>
      <c r="H447" s="16" t="n"/>
      <c r="I447" s="14" t="n"/>
      <c r="J447" s="14" t="n"/>
      <c r="K447" s="14" t="n"/>
      <c r="L447" s="12" t="str">
        <f>IF($A447="","",SUMIFS(Movements!$H$2:$H$5001,Movements!$B$2:$B$5001,$A447))</f>
        <v/>
      </c>
      <c r="M447" s="12" t="str">
        <f>IF($A447="","",MAX(0,SUMIFS('Purchase orders'!$F$2:$F$1001,'Purchase orders'!$D$2:$D$1001,$A447)-SUMIFS('Purchase orders'!$I$2:$I$1001,'Purchase orders'!$D$2:$D$1001,$A447)))</f>
        <v/>
      </c>
      <c r="N447" s="13" t="str">
        <f>IF($A447="","",L447*G447)</f>
        <v/>
      </c>
      <c r="O447" s="12" t="str">
        <f>IF(OR($A447="",I447=""),"",IF(L447+M447&lt;=I447,"Reorder","OK"))</f>
        <v/>
      </c>
      <c r="P447" s="12" t="str">
        <f>IF(O447="Reorder",COUNTIF($O$2:O447,"Reorder"),"")</f>
        <v/>
      </c>
    </row>
    <row r="448">
      <c r="A448" s="14" t="n"/>
      <c r="B448" s="14" t="n"/>
      <c r="C448" s="14" t="n"/>
      <c r="D448" s="14" t="n"/>
      <c r="E448" s="15" t="n"/>
      <c r="F448" s="14" t="n"/>
      <c r="G448" s="16" t="n"/>
      <c r="H448" s="16" t="n"/>
      <c r="I448" s="14" t="n"/>
      <c r="J448" s="14" t="n"/>
      <c r="K448" s="14" t="n"/>
      <c r="L448" s="12" t="str">
        <f>IF($A448="","",SUMIFS(Movements!$H$2:$H$5001,Movements!$B$2:$B$5001,$A448))</f>
        <v/>
      </c>
      <c r="M448" s="12" t="str">
        <f>IF($A448="","",MAX(0,SUMIFS('Purchase orders'!$F$2:$F$1001,'Purchase orders'!$D$2:$D$1001,$A448)-SUMIFS('Purchase orders'!$I$2:$I$1001,'Purchase orders'!$D$2:$D$1001,$A448)))</f>
        <v/>
      </c>
      <c r="N448" s="13" t="str">
        <f>IF($A448="","",L448*G448)</f>
        <v/>
      </c>
      <c r="O448" s="12" t="str">
        <f>IF(OR($A448="",I448=""),"",IF(L448+M448&lt;=I448,"Reorder","OK"))</f>
        <v/>
      </c>
      <c r="P448" s="12" t="str">
        <f>IF(O448="Reorder",COUNTIF($O$2:O448,"Reorder"),"")</f>
        <v/>
      </c>
    </row>
    <row r="449">
      <c r="A449" s="14" t="n"/>
      <c r="B449" s="14" t="n"/>
      <c r="C449" s="14" t="n"/>
      <c r="D449" s="14" t="n"/>
      <c r="E449" s="15" t="n"/>
      <c r="F449" s="14" t="n"/>
      <c r="G449" s="16" t="n"/>
      <c r="H449" s="16" t="n"/>
      <c r="I449" s="14" t="n"/>
      <c r="J449" s="14" t="n"/>
      <c r="K449" s="14" t="n"/>
      <c r="L449" s="12" t="str">
        <f>IF($A449="","",SUMIFS(Movements!$H$2:$H$5001,Movements!$B$2:$B$5001,$A449))</f>
        <v/>
      </c>
      <c r="M449" s="12" t="str">
        <f>IF($A449="","",MAX(0,SUMIFS('Purchase orders'!$F$2:$F$1001,'Purchase orders'!$D$2:$D$1001,$A449)-SUMIFS('Purchase orders'!$I$2:$I$1001,'Purchase orders'!$D$2:$D$1001,$A449)))</f>
        <v/>
      </c>
      <c r="N449" s="13" t="str">
        <f>IF($A449="","",L449*G449)</f>
        <v/>
      </c>
      <c r="O449" s="12" t="str">
        <f>IF(OR($A449="",I449=""),"",IF(L449+M449&lt;=I449,"Reorder","OK"))</f>
        <v/>
      </c>
      <c r="P449" s="12" t="str">
        <f>IF(O449="Reorder",COUNTIF($O$2:O449,"Reorder"),"")</f>
        <v/>
      </c>
    </row>
    <row r="450">
      <c r="A450" s="14" t="n"/>
      <c r="B450" s="14" t="n"/>
      <c r="C450" s="14" t="n"/>
      <c r="D450" s="14" t="n"/>
      <c r="E450" s="15" t="n"/>
      <c r="F450" s="14" t="n"/>
      <c r="G450" s="16" t="n"/>
      <c r="H450" s="16" t="n"/>
      <c r="I450" s="14" t="n"/>
      <c r="J450" s="14" t="n"/>
      <c r="K450" s="14" t="n"/>
      <c r="L450" s="12" t="str">
        <f>IF($A450="","",SUMIFS(Movements!$H$2:$H$5001,Movements!$B$2:$B$5001,$A450))</f>
        <v/>
      </c>
      <c r="M450" s="12" t="str">
        <f>IF($A450="","",MAX(0,SUMIFS('Purchase orders'!$F$2:$F$1001,'Purchase orders'!$D$2:$D$1001,$A450)-SUMIFS('Purchase orders'!$I$2:$I$1001,'Purchase orders'!$D$2:$D$1001,$A450)))</f>
        <v/>
      </c>
      <c r="N450" s="13" t="str">
        <f>IF($A450="","",L450*G450)</f>
        <v/>
      </c>
      <c r="O450" s="12" t="str">
        <f>IF(OR($A450="",I450=""),"",IF(L450+M450&lt;=I450,"Reorder","OK"))</f>
        <v/>
      </c>
      <c r="P450" s="12" t="str">
        <f>IF(O450="Reorder",COUNTIF($O$2:O450,"Reorder"),"")</f>
        <v/>
      </c>
    </row>
    <row r="451">
      <c r="A451" s="14" t="n"/>
      <c r="B451" s="14" t="n"/>
      <c r="C451" s="14" t="n"/>
      <c r="D451" s="14" t="n"/>
      <c r="E451" s="15" t="n"/>
      <c r="F451" s="14" t="n"/>
      <c r="G451" s="16" t="n"/>
      <c r="H451" s="16" t="n"/>
      <c r="I451" s="14" t="n"/>
      <c r="J451" s="14" t="n"/>
      <c r="K451" s="14" t="n"/>
      <c r="L451" s="12" t="str">
        <f>IF($A451="","",SUMIFS(Movements!$H$2:$H$5001,Movements!$B$2:$B$5001,$A451))</f>
        <v/>
      </c>
      <c r="M451" s="12" t="str">
        <f>IF($A451="","",MAX(0,SUMIFS('Purchase orders'!$F$2:$F$1001,'Purchase orders'!$D$2:$D$1001,$A451)-SUMIFS('Purchase orders'!$I$2:$I$1001,'Purchase orders'!$D$2:$D$1001,$A451)))</f>
        <v/>
      </c>
      <c r="N451" s="13" t="str">
        <f>IF($A451="","",L451*G451)</f>
        <v/>
      </c>
      <c r="O451" s="12" t="str">
        <f>IF(OR($A451="",I451=""),"",IF(L451+M451&lt;=I451,"Reorder","OK"))</f>
        <v/>
      </c>
      <c r="P451" s="12" t="str">
        <f>IF(O451="Reorder",COUNTIF($O$2:O451,"Reorder"),"")</f>
        <v/>
      </c>
    </row>
    <row r="452">
      <c r="A452" s="14" t="n"/>
      <c r="B452" s="14" t="n"/>
      <c r="C452" s="14" t="n"/>
      <c r="D452" s="14" t="n"/>
      <c r="E452" s="15" t="n"/>
      <c r="F452" s="14" t="n"/>
      <c r="G452" s="16" t="n"/>
      <c r="H452" s="16" t="n"/>
      <c r="I452" s="14" t="n"/>
      <c r="J452" s="14" t="n"/>
      <c r="K452" s="14" t="n"/>
      <c r="L452" s="12" t="str">
        <f>IF($A452="","",SUMIFS(Movements!$H$2:$H$5001,Movements!$B$2:$B$5001,$A452))</f>
        <v/>
      </c>
      <c r="M452" s="12" t="str">
        <f>IF($A452="","",MAX(0,SUMIFS('Purchase orders'!$F$2:$F$1001,'Purchase orders'!$D$2:$D$1001,$A452)-SUMIFS('Purchase orders'!$I$2:$I$1001,'Purchase orders'!$D$2:$D$1001,$A452)))</f>
        <v/>
      </c>
      <c r="N452" s="13" t="str">
        <f>IF($A452="","",L452*G452)</f>
        <v/>
      </c>
      <c r="O452" s="12" t="str">
        <f>IF(OR($A452="",I452=""),"",IF(L452+M452&lt;=I452,"Reorder","OK"))</f>
        <v/>
      </c>
      <c r="P452" s="12" t="str">
        <f>IF(O452="Reorder",COUNTIF($O$2:O452,"Reorder"),"")</f>
        <v/>
      </c>
    </row>
    <row r="453">
      <c r="A453" s="14" t="n"/>
      <c r="B453" s="14" t="n"/>
      <c r="C453" s="14" t="n"/>
      <c r="D453" s="14" t="n"/>
      <c r="E453" s="15" t="n"/>
      <c r="F453" s="14" t="n"/>
      <c r="G453" s="16" t="n"/>
      <c r="H453" s="16" t="n"/>
      <c r="I453" s="14" t="n"/>
      <c r="J453" s="14" t="n"/>
      <c r="K453" s="14" t="n"/>
      <c r="L453" s="12" t="str">
        <f>IF($A453="","",SUMIFS(Movements!$H$2:$H$5001,Movements!$B$2:$B$5001,$A453))</f>
        <v/>
      </c>
      <c r="M453" s="12" t="str">
        <f>IF($A453="","",MAX(0,SUMIFS('Purchase orders'!$F$2:$F$1001,'Purchase orders'!$D$2:$D$1001,$A453)-SUMIFS('Purchase orders'!$I$2:$I$1001,'Purchase orders'!$D$2:$D$1001,$A453)))</f>
        <v/>
      </c>
      <c r="N453" s="13" t="str">
        <f>IF($A453="","",L453*G453)</f>
        <v/>
      </c>
      <c r="O453" s="12" t="str">
        <f>IF(OR($A453="",I453=""),"",IF(L453+M453&lt;=I453,"Reorder","OK"))</f>
        <v/>
      </c>
      <c r="P453" s="12" t="str">
        <f>IF(O453="Reorder",COUNTIF($O$2:O453,"Reorder"),"")</f>
        <v/>
      </c>
    </row>
    <row r="454">
      <c r="A454" s="14" t="n"/>
      <c r="B454" s="14" t="n"/>
      <c r="C454" s="14" t="n"/>
      <c r="D454" s="14" t="n"/>
      <c r="E454" s="15" t="n"/>
      <c r="F454" s="14" t="n"/>
      <c r="G454" s="16" t="n"/>
      <c r="H454" s="16" t="n"/>
      <c r="I454" s="14" t="n"/>
      <c r="J454" s="14" t="n"/>
      <c r="K454" s="14" t="n"/>
      <c r="L454" s="12" t="str">
        <f>IF($A454="","",SUMIFS(Movements!$H$2:$H$5001,Movements!$B$2:$B$5001,$A454))</f>
        <v/>
      </c>
      <c r="M454" s="12" t="str">
        <f>IF($A454="","",MAX(0,SUMIFS('Purchase orders'!$F$2:$F$1001,'Purchase orders'!$D$2:$D$1001,$A454)-SUMIFS('Purchase orders'!$I$2:$I$1001,'Purchase orders'!$D$2:$D$1001,$A454)))</f>
        <v/>
      </c>
      <c r="N454" s="13" t="str">
        <f>IF($A454="","",L454*G454)</f>
        <v/>
      </c>
      <c r="O454" s="12" t="str">
        <f>IF(OR($A454="",I454=""),"",IF(L454+M454&lt;=I454,"Reorder","OK"))</f>
        <v/>
      </c>
      <c r="P454" s="12" t="str">
        <f>IF(O454="Reorder",COUNTIF($O$2:O454,"Reorder"),"")</f>
        <v/>
      </c>
    </row>
    <row r="455">
      <c r="A455" s="14" t="n"/>
      <c r="B455" s="14" t="n"/>
      <c r="C455" s="14" t="n"/>
      <c r="D455" s="14" t="n"/>
      <c r="E455" s="15" t="n"/>
      <c r="F455" s="14" t="n"/>
      <c r="G455" s="16" t="n"/>
      <c r="H455" s="16" t="n"/>
      <c r="I455" s="14" t="n"/>
      <c r="J455" s="14" t="n"/>
      <c r="K455" s="14" t="n"/>
      <c r="L455" s="12" t="str">
        <f>IF($A455="","",SUMIFS(Movements!$H$2:$H$5001,Movements!$B$2:$B$5001,$A455))</f>
        <v/>
      </c>
      <c r="M455" s="12" t="str">
        <f>IF($A455="","",MAX(0,SUMIFS('Purchase orders'!$F$2:$F$1001,'Purchase orders'!$D$2:$D$1001,$A455)-SUMIFS('Purchase orders'!$I$2:$I$1001,'Purchase orders'!$D$2:$D$1001,$A455)))</f>
        <v/>
      </c>
      <c r="N455" s="13" t="str">
        <f>IF($A455="","",L455*G455)</f>
        <v/>
      </c>
      <c r="O455" s="12" t="str">
        <f>IF(OR($A455="",I455=""),"",IF(L455+M455&lt;=I455,"Reorder","OK"))</f>
        <v/>
      </c>
      <c r="P455" s="12" t="str">
        <f>IF(O455="Reorder",COUNTIF($O$2:O455,"Reorder"),"")</f>
        <v/>
      </c>
    </row>
    <row r="456">
      <c r="A456" s="14" t="n"/>
      <c r="B456" s="14" t="n"/>
      <c r="C456" s="14" t="n"/>
      <c r="D456" s="14" t="n"/>
      <c r="E456" s="15" t="n"/>
      <c r="F456" s="14" t="n"/>
      <c r="G456" s="16" t="n"/>
      <c r="H456" s="16" t="n"/>
      <c r="I456" s="14" t="n"/>
      <c r="J456" s="14" t="n"/>
      <c r="K456" s="14" t="n"/>
      <c r="L456" s="12" t="str">
        <f>IF($A456="","",SUMIFS(Movements!$H$2:$H$5001,Movements!$B$2:$B$5001,$A456))</f>
        <v/>
      </c>
      <c r="M456" s="12" t="str">
        <f>IF($A456="","",MAX(0,SUMIFS('Purchase orders'!$F$2:$F$1001,'Purchase orders'!$D$2:$D$1001,$A456)-SUMIFS('Purchase orders'!$I$2:$I$1001,'Purchase orders'!$D$2:$D$1001,$A456)))</f>
        <v/>
      </c>
      <c r="N456" s="13" t="str">
        <f>IF($A456="","",L456*G456)</f>
        <v/>
      </c>
      <c r="O456" s="12" t="str">
        <f>IF(OR($A456="",I456=""),"",IF(L456+M456&lt;=I456,"Reorder","OK"))</f>
        <v/>
      </c>
      <c r="P456" s="12" t="str">
        <f>IF(O456="Reorder",COUNTIF($O$2:O456,"Reorder"),"")</f>
        <v/>
      </c>
    </row>
    <row r="457">
      <c r="A457" s="14" t="n"/>
      <c r="B457" s="14" t="n"/>
      <c r="C457" s="14" t="n"/>
      <c r="D457" s="14" t="n"/>
      <c r="E457" s="15" t="n"/>
      <c r="F457" s="14" t="n"/>
      <c r="G457" s="16" t="n"/>
      <c r="H457" s="16" t="n"/>
      <c r="I457" s="14" t="n"/>
      <c r="J457" s="14" t="n"/>
      <c r="K457" s="14" t="n"/>
      <c r="L457" s="12" t="str">
        <f>IF($A457="","",SUMIFS(Movements!$H$2:$H$5001,Movements!$B$2:$B$5001,$A457))</f>
        <v/>
      </c>
      <c r="M457" s="12" t="str">
        <f>IF($A457="","",MAX(0,SUMIFS('Purchase orders'!$F$2:$F$1001,'Purchase orders'!$D$2:$D$1001,$A457)-SUMIFS('Purchase orders'!$I$2:$I$1001,'Purchase orders'!$D$2:$D$1001,$A457)))</f>
        <v/>
      </c>
      <c r="N457" s="13" t="str">
        <f>IF($A457="","",L457*G457)</f>
        <v/>
      </c>
      <c r="O457" s="12" t="str">
        <f>IF(OR($A457="",I457=""),"",IF(L457+M457&lt;=I457,"Reorder","OK"))</f>
        <v/>
      </c>
      <c r="P457" s="12" t="str">
        <f>IF(O457="Reorder",COUNTIF($O$2:O457,"Reorder"),"")</f>
        <v/>
      </c>
    </row>
    <row r="458">
      <c r="A458" s="14" t="n"/>
      <c r="B458" s="14" t="n"/>
      <c r="C458" s="14" t="n"/>
      <c r="D458" s="14" t="n"/>
      <c r="E458" s="15" t="n"/>
      <c r="F458" s="14" t="n"/>
      <c r="G458" s="16" t="n"/>
      <c r="H458" s="16" t="n"/>
      <c r="I458" s="14" t="n"/>
      <c r="J458" s="14" t="n"/>
      <c r="K458" s="14" t="n"/>
      <c r="L458" s="12" t="str">
        <f>IF($A458="","",SUMIFS(Movements!$H$2:$H$5001,Movements!$B$2:$B$5001,$A458))</f>
        <v/>
      </c>
      <c r="M458" s="12" t="str">
        <f>IF($A458="","",MAX(0,SUMIFS('Purchase orders'!$F$2:$F$1001,'Purchase orders'!$D$2:$D$1001,$A458)-SUMIFS('Purchase orders'!$I$2:$I$1001,'Purchase orders'!$D$2:$D$1001,$A458)))</f>
        <v/>
      </c>
      <c r="N458" s="13" t="str">
        <f>IF($A458="","",L458*G458)</f>
        <v/>
      </c>
      <c r="O458" s="12" t="str">
        <f>IF(OR($A458="",I458=""),"",IF(L458+M458&lt;=I458,"Reorder","OK"))</f>
        <v/>
      </c>
      <c r="P458" s="12" t="str">
        <f>IF(O458="Reorder",COUNTIF($O$2:O458,"Reorder"),"")</f>
        <v/>
      </c>
    </row>
    <row r="459">
      <c r="A459" s="14" t="n"/>
      <c r="B459" s="14" t="n"/>
      <c r="C459" s="14" t="n"/>
      <c r="D459" s="14" t="n"/>
      <c r="E459" s="15" t="n"/>
      <c r="F459" s="14" t="n"/>
      <c r="G459" s="16" t="n"/>
      <c r="H459" s="16" t="n"/>
      <c r="I459" s="14" t="n"/>
      <c r="J459" s="14" t="n"/>
      <c r="K459" s="14" t="n"/>
      <c r="L459" s="12" t="str">
        <f>IF($A459="","",SUMIFS(Movements!$H$2:$H$5001,Movements!$B$2:$B$5001,$A459))</f>
        <v/>
      </c>
      <c r="M459" s="12" t="str">
        <f>IF($A459="","",MAX(0,SUMIFS('Purchase orders'!$F$2:$F$1001,'Purchase orders'!$D$2:$D$1001,$A459)-SUMIFS('Purchase orders'!$I$2:$I$1001,'Purchase orders'!$D$2:$D$1001,$A459)))</f>
        <v/>
      </c>
      <c r="N459" s="13" t="str">
        <f>IF($A459="","",L459*G459)</f>
        <v/>
      </c>
      <c r="O459" s="12" t="str">
        <f>IF(OR($A459="",I459=""),"",IF(L459+M459&lt;=I459,"Reorder","OK"))</f>
        <v/>
      </c>
      <c r="P459" s="12" t="str">
        <f>IF(O459="Reorder",COUNTIF($O$2:O459,"Reorder"),"")</f>
        <v/>
      </c>
    </row>
    <row r="460">
      <c r="A460" s="14" t="n"/>
      <c r="B460" s="14" t="n"/>
      <c r="C460" s="14" t="n"/>
      <c r="D460" s="14" t="n"/>
      <c r="E460" s="15" t="n"/>
      <c r="F460" s="14" t="n"/>
      <c r="G460" s="16" t="n"/>
      <c r="H460" s="16" t="n"/>
      <c r="I460" s="14" t="n"/>
      <c r="J460" s="14" t="n"/>
      <c r="K460" s="14" t="n"/>
      <c r="L460" s="12" t="str">
        <f>IF($A460="","",SUMIFS(Movements!$H$2:$H$5001,Movements!$B$2:$B$5001,$A460))</f>
        <v/>
      </c>
      <c r="M460" s="12" t="str">
        <f>IF($A460="","",MAX(0,SUMIFS('Purchase orders'!$F$2:$F$1001,'Purchase orders'!$D$2:$D$1001,$A460)-SUMIFS('Purchase orders'!$I$2:$I$1001,'Purchase orders'!$D$2:$D$1001,$A460)))</f>
        <v/>
      </c>
      <c r="N460" s="13" t="str">
        <f>IF($A460="","",L460*G460)</f>
        <v/>
      </c>
      <c r="O460" s="12" t="str">
        <f>IF(OR($A460="",I460=""),"",IF(L460+M460&lt;=I460,"Reorder","OK"))</f>
        <v/>
      </c>
      <c r="P460" s="12" t="str">
        <f>IF(O460="Reorder",COUNTIF($O$2:O460,"Reorder"),"")</f>
        <v/>
      </c>
    </row>
    <row r="461">
      <c r="A461" s="14" t="n"/>
      <c r="B461" s="14" t="n"/>
      <c r="C461" s="14" t="n"/>
      <c r="D461" s="14" t="n"/>
      <c r="E461" s="15" t="n"/>
      <c r="F461" s="14" t="n"/>
      <c r="G461" s="16" t="n"/>
      <c r="H461" s="16" t="n"/>
      <c r="I461" s="14" t="n"/>
      <c r="J461" s="14" t="n"/>
      <c r="K461" s="14" t="n"/>
      <c r="L461" s="12" t="str">
        <f>IF($A461="","",SUMIFS(Movements!$H$2:$H$5001,Movements!$B$2:$B$5001,$A461))</f>
        <v/>
      </c>
      <c r="M461" s="12" t="str">
        <f>IF($A461="","",MAX(0,SUMIFS('Purchase orders'!$F$2:$F$1001,'Purchase orders'!$D$2:$D$1001,$A461)-SUMIFS('Purchase orders'!$I$2:$I$1001,'Purchase orders'!$D$2:$D$1001,$A461)))</f>
        <v/>
      </c>
      <c r="N461" s="13" t="str">
        <f>IF($A461="","",L461*G461)</f>
        <v/>
      </c>
      <c r="O461" s="12" t="str">
        <f>IF(OR($A461="",I461=""),"",IF(L461+M461&lt;=I461,"Reorder","OK"))</f>
        <v/>
      </c>
      <c r="P461" s="12" t="str">
        <f>IF(O461="Reorder",COUNTIF($O$2:O461,"Reorder"),"")</f>
        <v/>
      </c>
    </row>
    <row r="462">
      <c r="A462" s="14" t="n"/>
      <c r="B462" s="14" t="n"/>
      <c r="C462" s="14" t="n"/>
      <c r="D462" s="14" t="n"/>
      <c r="E462" s="15" t="n"/>
      <c r="F462" s="14" t="n"/>
      <c r="G462" s="16" t="n"/>
      <c r="H462" s="16" t="n"/>
      <c r="I462" s="14" t="n"/>
      <c r="J462" s="14" t="n"/>
      <c r="K462" s="14" t="n"/>
      <c r="L462" s="12" t="str">
        <f>IF($A462="","",SUMIFS(Movements!$H$2:$H$5001,Movements!$B$2:$B$5001,$A462))</f>
        <v/>
      </c>
      <c r="M462" s="12" t="str">
        <f>IF($A462="","",MAX(0,SUMIFS('Purchase orders'!$F$2:$F$1001,'Purchase orders'!$D$2:$D$1001,$A462)-SUMIFS('Purchase orders'!$I$2:$I$1001,'Purchase orders'!$D$2:$D$1001,$A462)))</f>
        <v/>
      </c>
      <c r="N462" s="13" t="str">
        <f>IF($A462="","",L462*G462)</f>
        <v/>
      </c>
      <c r="O462" s="12" t="str">
        <f>IF(OR($A462="",I462=""),"",IF(L462+M462&lt;=I462,"Reorder","OK"))</f>
        <v/>
      </c>
      <c r="P462" s="12" t="str">
        <f>IF(O462="Reorder",COUNTIF($O$2:O462,"Reorder"),"")</f>
        <v/>
      </c>
    </row>
    <row r="463">
      <c r="A463" s="14" t="n"/>
      <c r="B463" s="14" t="n"/>
      <c r="C463" s="14" t="n"/>
      <c r="D463" s="14" t="n"/>
      <c r="E463" s="15" t="n"/>
      <c r="F463" s="14" t="n"/>
      <c r="G463" s="16" t="n"/>
      <c r="H463" s="16" t="n"/>
      <c r="I463" s="14" t="n"/>
      <c r="J463" s="14" t="n"/>
      <c r="K463" s="14" t="n"/>
      <c r="L463" s="12" t="str">
        <f>IF($A463="","",SUMIFS(Movements!$H$2:$H$5001,Movements!$B$2:$B$5001,$A463))</f>
        <v/>
      </c>
      <c r="M463" s="12" t="str">
        <f>IF($A463="","",MAX(0,SUMIFS('Purchase orders'!$F$2:$F$1001,'Purchase orders'!$D$2:$D$1001,$A463)-SUMIFS('Purchase orders'!$I$2:$I$1001,'Purchase orders'!$D$2:$D$1001,$A463)))</f>
        <v/>
      </c>
      <c r="N463" s="13" t="str">
        <f>IF($A463="","",L463*G463)</f>
        <v/>
      </c>
      <c r="O463" s="12" t="str">
        <f>IF(OR($A463="",I463=""),"",IF(L463+M463&lt;=I463,"Reorder","OK"))</f>
        <v/>
      </c>
      <c r="P463" s="12" t="str">
        <f>IF(O463="Reorder",COUNTIF($O$2:O463,"Reorder"),"")</f>
        <v/>
      </c>
    </row>
    <row r="464">
      <c r="A464" s="14" t="n"/>
      <c r="B464" s="14" t="n"/>
      <c r="C464" s="14" t="n"/>
      <c r="D464" s="14" t="n"/>
      <c r="E464" s="15" t="n"/>
      <c r="F464" s="14" t="n"/>
      <c r="G464" s="16" t="n"/>
      <c r="H464" s="16" t="n"/>
      <c r="I464" s="14" t="n"/>
      <c r="J464" s="14" t="n"/>
      <c r="K464" s="14" t="n"/>
      <c r="L464" s="12" t="str">
        <f>IF($A464="","",SUMIFS(Movements!$H$2:$H$5001,Movements!$B$2:$B$5001,$A464))</f>
        <v/>
      </c>
      <c r="M464" s="12" t="str">
        <f>IF($A464="","",MAX(0,SUMIFS('Purchase orders'!$F$2:$F$1001,'Purchase orders'!$D$2:$D$1001,$A464)-SUMIFS('Purchase orders'!$I$2:$I$1001,'Purchase orders'!$D$2:$D$1001,$A464)))</f>
        <v/>
      </c>
      <c r="N464" s="13" t="str">
        <f>IF($A464="","",L464*G464)</f>
        <v/>
      </c>
      <c r="O464" s="12" t="str">
        <f>IF(OR($A464="",I464=""),"",IF(L464+M464&lt;=I464,"Reorder","OK"))</f>
        <v/>
      </c>
      <c r="P464" s="12" t="str">
        <f>IF(O464="Reorder",COUNTIF($O$2:O464,"Reorder"),"")</f>
        <v/>
      </c>
    </row>
    <row r="465">
      <c r="A465" s="14" t="n"/>
      <c r="B465" s="14" t="n"/>
      <c r="C465" s="14" t="n"/>
      <c r="D465" s="14" t="n"/>
      <c r="E465" s="15" t="n"/>
      <c r="F465" s="14" t="n"/>
      <c r="G465" s="16" t="n"/>
      <c r="H465" s="16" t="n"/>
      <c r="I465" s="14" t="n"/>
      <c r="J465" s="14" t="n"/>
      <c r="K465" s="14" t="n"/>
      <c r="L465" s="12" t="str">
        <f>IF($A465="","",SUMIFS(Movements!$H$2:$H$5001,Movements!$B$2:$B$5001,$A465))</f>
        <v/>
      </c>
      <c r="M465" s="12" t="str">
        <f>IF($A465="","",MAX(0,SUMIFS('Purchase orders'!$F$2:$F$1001,'Purchase orders'!$D$2:$D$1001,$A465)-SUMIFS('Purchase orders'!$I$2:$I$1001,'Purchase orders'!$D$2:$D$1001,$A465)))</f>
        <v/>
      </c>
      <c r="N465" s="13" t="str">
        <f>IF($A465="","",L465*G465)</f>
        <v/>
      </c>
      <c r="O465" s="12" t="str">
        <f>IF(OR($A465="",I465=""),"",IF(L465+M465&lt;=I465,"Reorder","OK"))</f>
        <v/>
      </c>
      <c r="P465" s="12" t="str">
        <f>IF(O465="Reorder",COUNTIF($O$2:O465,"Reorder"),"")</f>
        <v/>
      </c>
    </row>
    <row r="466">
      <c r="A466" s="14" t="n"/>
      <c r="B466" s="14" t="n"/>
      <c r="C466" s="14" t="n"/>
      <c r="D466" s="14" t="n"/>
      <c r="E466" s="15" t="n"/>
      <c r="F466" s="14" t="n"/>
      <c r="G466" s="16" t="n"/>
      <c r="H466" s="16" t="n"/>
      <c r="I466" s="14" t="n"/>
      <c r="J466" s="14" t="n"/>
      <c r="K466" s="14" t="n"/>
      <c r="L466" s="12" t="str">
        <f>IF($A466="","",SUMIFS(Movements!$H$2:$H$5001,Movements!$B$2:$B$5001,$A466))</f>
        <v/>
      </c>
      <c r="M466" s="12" t="str">
        <f>IF($A466="","",MAX(0,SUMIFS('Purchase orders'!$F$2:$F$1001,'Purchase orders'!$D$2:$D$1001,$A466)-SUMIFS('Purchase orders'!$I$2:$I$1001,'Purchase orders'!$D$2:$D$1001,$A466)))</f>
        <v/>
      </c>
      <c r="N466" s="13" t="str">
        <f>IF($A466="","",L466*G466)</f>
        <v/>
      </c>
      <c r="O466" s="12" t="str">
        <f>IF(OR($A466="",I466=""),"",IF(L466+M466&lt;=I466,"Reorder","OK"))</f>
        <v/>
      </c>
      <c r="P466" s="12" t="str">
        <f>IF(O466="Reorder",COUNTIF($O$2:O466,"Reorder"),"")</f>
        <v/>
      </c>
    </row>
    <row r="467">
      <c r="A467" s="14" t="n"/>
      <c r="B467" s="14" t="n"/>
      <c r="C467" s="14" t="n"/>
      <c r="D467" s="14" t="n"/>
      <c r="E467" s="15" t="n"/>
      <c r="F467" s="14" t="n"/>
      <c r="G467" s="16" t="n"/>
      <c r="H467" s="16" t="n"/>
      <c r="I467" s="14" t="n"/>
      <c r="J467" s="14" t="n"/>
      <c r="K467" s="14" t="n"/>
      <c r="L467" s="12" t="str">
        <f>IF($A467="","",SUMIFS(Movements!$H$2:$H$5001,Movements!$B$2:$B$5001,$A467))</f>
        <v/>
      </c>
      <c r="M467" s="12" t="str">
        <f>IF($A467="","",MAX(0,SUMIFS('Purchase orders'!$F$2:$F$1001,'Purchase orders'!$D$2:$D$1001,$A467)-SUMIFS('Purchase orders'!$I$2:$I$1001,'Purchase orders'!$D$2:$D$1001,$A467)))</f>
        <v/>
      </c>
      <c r="N467" s="13" t="str">
        <f>IF($A467="","",L467*G467)</f>
        <v/>
      </c>
      <c r="O467" s="12" t="str">
        <f>IF(OR($A467="",I467=""),"",IF(L467+M467&lt;=I467,"Reorder","OK"))</f>
        <v/>
      </c>
      <c r="P467" s="12" t="str">
        <f>IF(O467="Reorder",COUNTIF($O$2:O467,"Reorder"),"")</f>
        <v/>
      </c>
    </row>
    <row r="468">
      <c r="A468" s="14" t="n"/>
      <c r="B468" s="14" t="n"/>
      <c r="C468" s="14" t="n"/>
      <c r="D468" s="14" t="n"/>
      <c r="E468" s="15" t="n"/>
      <c r="F468" s="14" t="n"/>
      <c r="G468" s="16" t="n"/>
      <c r="H468" s="16" t="n"/>
      <c r="I468" s="14" t="n"/>
      <c r="J468" s="14" t="n"/>
      <c r="K468" s="14" t="n"/>
      <c r="L468" s="12" t="str">
        <f>IF($A468="","",SUMIFS(Movements!$H$2:$H$5001,Movements!$B$2:$B$5001,$A468))</f>
        <v/>
      </c>
      <c r="M468" s="12" t="str">
        <f>IF($A468="","",MAX(0,SUMIFS('Purchase orders'!$F$2:$F$1001,'Purchase orders'!$D$2:$D$1001,$A468)-SUMIFS('Purchase orders'!$I$2:$I$1001,'Purchase orders'!$D$2:$D$1001,$A468)))</f>
        <v/>
      </c>
      <c r="N468" s="13" t="str">
        <f>IF($A468="","",L468*G468)</f>
        <v/>
      </c>
      <c r="O468" s="12" t="str">
        <f>IF(OR($A468="",I468=""),"",IF(L468+M468&lt;=I468,"Reorder","OK"))</f>
        <v/>
      </c>
      <c r="P468" s="12" t="str">
        <f>IF(O468="Reorder",COUNTIF($O$2:O468,"Reorder"),"")</f>
        <v/>
      </c>
    </row>
    <row r="469">
      <c r="A469" s="14" t="n"/>
      <c r="B469" s="14" t="n"/>
      <c r="C469" s="14" t="n"/>
      <c r="D469" s="14" t="n"/>
      <c r="E469" s="15" t="n"/>
      <c r="F469" s="14" t="n"/>
      <c r="G469" s="16" t="n"/>
      <c r="H469" s="16" t="n"/>
      <c r="I469" s="14" t="n"/>
      <c r="J469" s="14" t="n"/>
      <c r="K469" s="14" t="n"/>
      <c r="L469" s="12" t="str">
        <f>IF($A469="","",SUMIFS(Movements!$H$2:$H$5001,Movements!$B$2:$B$5001,$A469))</f>
        <v/>
      </c>
      <c r="M469" s="12" t="str">
        <f>IF($A469="","",MAX(0,SUMIFS('Purchase orders'!$F$2:$F$1001,'Purchase orders'!$D$2:$D$1001,$A469)-SUMIFS('Purchase orders'!$I$2:$I$1001,'Purchase orders'!$D$2:$D$1001,$A469)))</f>
        <v/>
      </c>
      <c r="N469" s="13" t="str">
        <f>IF($A469="","",L469*G469)</f>
        <v/>
      </c>
      <c r="O469" s="12" t="str">
        <f>IF(OR($A469="",I469=""),"",IF(L469+M469&lt;=I469,"Reorder","OK"))</f>
        <v/>
      </c>
      <c r="P469" s="12" t="str">
        <f>IF(O469="Reorder",COUNTIF($O$2:O469,"Reorder"),"")</f>
        <v/>
      </c>
    </row>
    <row r="470">
      <c r="A470" s="14" t="n"/>
      <c r="B470" s="14" t="n"/>
      <c r="C470" s="14" t="n"/>
      <c r="D470" s="14" t="n"/>
      <c r="E470" s="15" t="n"/>
      <c r="F470" s="14" t="n"/>
      <c r="G470" s="16" t="n"/>
      <c r="H470" s="16" t="n"/>
      <c r="I470" s="14" t="n"/>
      <c r="J470" s="14" t="n"/>
      <c r="K470" s="14" t="n"/>
      <c r="L470" s="12" t="str">
        <f>IF($A470="","",SUMIFS(Movements!$H$2:$H$5001,Movements!$B$2:$B$5001,$A470))</f>
        <v/>
      </c>
      <c r="M470" s="12" t="str">
        <f>IF($A470="","",MAX(0,SUMIFS('Purchase orders'!$F$2:$F$1001,'Purchase orders'!$D$2:$D$1001,$A470)-SUMIFS('Purchase orders'!$I$2:$I$1001,'Purchase orders'!$D$2:$D$1001,$A470)))</f>
        <v/>
      </c>
      <c r="N470" s="13" t="str">
        <f>IF($A470="","",L470*G470)</f>
        <v/>
      </c>
      <c r="O470" s="12" t="str">
        <f>IF(OR($A470="",I470=""),"",IF(L470+M470&lt;=I470,"Reorder","OK"))</f>
        <v/>
      </c>
      <c r="P470" s="12" t="str">
        <f>IF(O470="Reorder",COUNTIF($O$2:O470,"Reorder"),"")</f>
        <v/>
      </c>
    </row>
    <row r="471">
      <c r="A471" s="14" t="n"/>
      <c r="B471" s="14" t="n"/>
      <c r="C471" s="14" t="n"/>
      <c r="D471" s="14" t="n"/>
      <c r="E471" s="15" t="n"/>
      <c r="F471" s="14" t="n"/>
      <c r="G471" s="16" t="n"/>
      <c r="H471" s="16" t="n"/>
      <c r="I471" s="14" t="n"/>
      <c r="J471" s="14" t="n"/>
      <c r="K471" s="14" t="n"/>
      <c r="L471" s="12" t="str">
        <f>IF($A471="","",SUMIFS(Movements!$H$2:$H$5001,Movements!$B$2:$B$5001,$A471))</f>
        <v/>
      </c>
      <c r="M471" s="12" t="str">
        <f>IF($A471="","",MAX(0,SUMIFS('Purchase orders'!$F$2:$F$1001,'Purchase orders'!$D$2:$D$1001,$A471)-SUMIFS('Purchase orders'!$I$2:$I$1001,'Purchase orders'!$D$2:$D$1001,$A471)))</f>
        <v/>
      </c>
      <c r="N471" s="13" t="str">
        <f>IF($A471="","",L471*G471)</f>
        <v/>
      </c>
      <c r="O471" s="12" t="str">
        <f>IF(OR($A471="",I471=""),"",IF(L471+M471&lt;=I471,"Reorder","OK"))</f>
        <v/>
      </c>
      <c r="P471" s="12" t="str">
        <f>IF(O471="Reorder",COUNTIF($O$2:O471,"Reorder"),"")</f>
        <v/>
      </c>
    </row>
    <row r="472">
      <c r="A472" s="14" t="n"/>
      <c r="B472" s="14" t="n"/>
      <c r="C472" s="14" t="n"/>
      <c r="D472" s="14" t="n"/>
      <c r="E472" s="15" t="n"/>
      <c r="F472" s="14" t="n"/>
      <c r="G472" s="16" t="n"/>
      <c r="H472" s="16" t="n"/>
      <c r="I472" s="14" t="n"/>
      <c r="J472" s="14" t="n"/>
      <c r="K472" s="14" t="n"/>
      <c r="L472" s="12" t="str">
        <f>IF($A472="","",SUMIFS(Movements!$H$2:$H$5001,Movements!$B$2:$B$5001,$A472))</f>
        <v/>
      </c>
      <c r="M472" s="12" t="str">
        <f>IF($A472="","",MAX(0,SUMIFS('Purchase orders'!$F$2:$F$1001,'Purchase orders'!$D$2:$D$1001,$A472)-SUMIFS('Purchase orders'!$I$2:$I$1001,'Purchase orders'!$D$2:$D$1001,$A472)))</f>
        <v/>
      </c>
      <c r="N472" s="13" t="str">
        <f>IF($A472="","",L472*G472)</f>
        <v/>
      </c>
      <c r="O472" s="12" t="str">
        <f>IF(OR($A472="",I472=""),"",IF(L472+M472&lt;=I472,"Reorder","OK"))</f>
        <v/>
      </c>
      <c r="P472" s="12" t="str">
        <f>IF(O472="Reorder",COUNTIF($O$2:O472,"Reorder"),"")</f>
        <v/>
      </c>
    </row>
    <row r="473">
      <c r="A473" s="14" t="n"/>
      <c r="B473" s="14" t="n"/>
      <c r="C473" s="14" t="n"/>
      <c r="D473" s="14" t="n"/>
      <c r="E473" s="15" t="n"/>
      <c r="F473" s="14" t="n"/>
      <c r="G473" s="16" t="n"/>
      <c r="H473" s="16" t="n"/>
      <c r="I473" s="14" t="n"/>
      <c r="J473" s="14" t="n"/>
      <c r="K473" s="14" t="n"/>
      <c r="L473" s="12" t="str">
        <f>IF($A473="","",SUMIFS(Movements!$H$2:$H$5001,Movements!$B$2:$B$5001,$A473))</f>
        <v/>
      </c>
      <c r="M473" s="12" t="str">
        <f>IF($A473="","",MAX(0,SUMIFS('Purchase orders'!$F$2:$F$1001,'Purchase orders'!$D$2:$D$1001,$A473)-SUMIFS('Purchase orders'!$I$2:$I$1001,'Purchase orders'!$D$2:$D$1001,$A473)))</f>
        <v/>
      </c>
      <c r="N473" s="13" t="str">
        <f>IF($A473="","",L473*G473)</f>
        <v/>
      </c>
      <c r="O473" s="12" t="str">
        <f>IF(OR($A473="",I473=""),"",IF(L473+M473&lt;=I473,"Reorder","OK"))</f>
        <v/>
      </c>
      <c r="P473" s="12" t="str">
        <f>IF(O473="Reorder",COUNTIF($O$2:O473,"Reorder"),"")</f>
        <v/>
      </c>
    </row>
    <row r="474">
      <c r="A474" s="14" t="n"/>
      <c r="B474" s="14" t="n"/>
      <c r="C474" s="14" t="n"/>
      <c r="D474" s="14" t="n"/>
      <c r="E474" s="15" t="n"/>
      <c r="F474" s="14" t="n"/>
      <c r="G474" s="16" t="n"/>
      <c r="H474" s="16" t="n"/>
      <c r="I474" s="14" t="n"/>
      <c r="J474" s="14" t="n"/>
      <c r="K474" s="14" t="n"/>
      <c r="L474" s="12" t="str">
        <f>IF($A474="","",SUMIFS(Movements!$H$2:$H$5001,Movements!$B$2:$B$5001,$A474))</f>
        <v/>
      </c>
      <c r="M474" s="12" t="str">
        <f>IF($A474="","",MAX(0,SUMIFS('Purchase orders'!$F$2:$F$1001,'Purchase orders'!$D$2:$D$1001,$A474)-SUMIFS('Purchase orders'!$I$2:$I$1001,'Purchase orders'!$D$2:$D$1001,$A474)))</f>
        <v/>
      </c>
      <c r="N474" s="13" t="str">
        <f>IF($A474="","",L474*G474)</f>
        <v/>
      </c>
      <c r="O474" s="12" t="str">
        <f>IF(OR($A474="",I474=""),"",IF(L474+M474&lt;=I474,"Reorder","OK"))</f>
        <v/>
      </c>
      <c r="P474" s="12" t="str">
        <f>IF(O474="Reorder",COUNTIF($O$2:O474,"Reorder"),"")</f>
        <v/>
      </c>
    </row>
    <row r="475">
      <c r="A475" s="14" t="n"/>
      <c r="B475" s="14" t="n"/>
      <c r="C475" s="14" t="n"/>
      <c r="D475" s="14" t="n"/>
      <c r="E475" s="15" t="n"/>
      <c r="F475" s="14" t="n"/>
      <c r="G475" s="16" t="n"/>
      <c r="H475" s="16" t="n"/>
      <c r="I475" s="14" t="n"/>
      <c r="J475" s="14" t="n"/>
      <c r="K475" s="14" t="n"/>
      <c r="L475" s="12" t="str">
        <f>IF($A475="","",SUMIFS(Movements!$H$2:$H$5001,Movements!$B$2:$B$5001,$A475))</f>
        <v/>
      </c>
      <c r="M475" s="12" t="str">
        <f>IF($A475="","",MAX(0,SUMIFS('Purchase orders'!$F$2:$F$1001,'Purchase orders'!$D$2:$D$1001,$A475)-SUMIFS('Purchase orders'!$I$2:$I$1001,'Purchase orders'!$D$2:$D$1001,$A475)))</f>
        <v/>
      </c>
      <c r="N475" s="13" t="str">
        <f>IF($A475="","",L475*G475)</f>
        <v/>
      </c>
      <c r="O475" s="12" t="str">
        <f>IF(OR($A475="",I475=""),"",IF(L475+M475&lt;=I475,"Reorder","OK"))</f>
        <v/>
      </c>
      <c r="P475" s="12" t="str">
        <f>IF(O475="Reorder",COUNTIF($O$2:O475,"Reorder"),"")</f>
        <v/>
      </c>
    </row>
    <row r="476">
      <c r="A476" s="14" t="n"/>
      <c r="B476" s="14" t="n"/>
      <c r="C476" s="14" t="n"/>
      <c r="D476" s="14" t="n"/>
      <c r="E476" s="15" t="n"/>
      <c r="F476" s="14" t="n"/>
      <c r="G476" s="16" t="n"/>
      <c r="H476" s="16" t="n"/>
      <c r="I476" s="14" t="n"/>
      <c r="J476" s="14" t="n"/>
      <c r="K476" s="14" t="n"/>
      <c r="L476" s="12" t="str">
        <f>IF($A476="","",SUMIFS(Movements!$H$2:$H$5001,Movements!$B$2:$B$5001,$A476))</f>
        <v/>
      </c>
      <c r="M476" s="12" t="str">
        <f>IF($A476="","",MAX(0,SUMIFS('Purchase orders'!$F$2:$F$1001,'Purchase orders'!$D$2:$D$1001,$A476)-SUMIFS('Purchase orders'!$I$2:$I$1001,'Purchase orders'!$D$2:$D$1001,$A476)))</f>
        <v/>
      </c>
      <c r="N476" s="13" t="str">
        <f>IF($A476="","",L476*G476)</f>
        <v/>
      </c>
      <c r="O476" s="12" t="str">
        <f>IF(OR($A476="",I476=""),"",IF(L476+M476&lt;=I476,"Reorder","OK"))</f>
        <v/>
      </c>
      <c r="P476" s="12" t="str">
        <f>IF(O476="Reorder",COUNTIF($O$2:O476,"Reorder"),"")</f>
        <v/>
      </c>
    </row>
    <row r="477">
      <c r="A477" s="14" t="n"/>
      <c r="B477" s="14" t="n"/>
      <c r="C477" s="14" t="n"/>
      <c r="D477" s="14" t="n"/>
      <c r="E477" s="15" t="n"/>
      <c r="F477" s="14" t="n"/>
      <c r="G477" s="16" t="n"/>
      <c r="H477" s="16" t="n"/>
      <c r="I477" s="14" t="n"/>
      <c r="J477" s="14" t="n"/>
      <c r="K477" s="14" t="n"/>
      <c r="L477" s="12" t="str">
        <f>IF($A477="","",SUMIFS(Movements!$H$2:$H$5001,Movements!$B$2:$B$5001,$A477))</f>
        <v/>
      </c>
      <c r="M477" s="12" t="str">
        <f>IF($A477="","",MAX(0,SUMIFS('Purchase orders'!$F$2:$F$1001,'Purchase orders'!$D$2:$D$1001,$A477)-SUMIFS('Purchase orders'!$I$2:$I$1001,'Purchase orders'!$D$2:$D$1001,$A477)))</f>
        <v/>
      </c>
      <c r="N477" s="13" t="str">
        <f>IF($A477="","",L477*G477)</f>
        <v/>
      </c>
      <c r="O477" s="12" t="str">
        <f>IF(OR($A477="",I477=""),"",IF(L477+M477&lt;=I477,"Reorder","OK"))</f>
        <v/>
      </c>
      <c r="P477" s="12" t="str">
        <f>IF(O477="Reorder",COUNTIF($O$2:O477,"Reorder"),"")</f>
        <v/>
      </c>
    </row>
    <row r="478">
      <c r="A478" s="14" t="n"/>
      <c r="B478" s="14" t="n"/>
      <c r="C478" s="14" t="n"/>
      <c r="D478" s="14" t="n"/>
      <c r="E478" s="15" t="n"/>
      <c r="F478" s="14" t="n"/>
      <c r="G478" s="16" t="n"/>
      <c r="H478" s="16" t="n"/>
      <c r="I478" s="14" t="n"/>
      <c r="J478" s="14" t="n"/>
      <c r="K478" s="14" t="n"/>
      <c r="L478" s="12" t="str">
        <f>IF($A478="","",SUMIFS(Movements!$H$2:$H$5001,Movements!$B$2:$B$5001,$A478))</f>
        <v/>
      </c>
      <c r="M478" s="12" t="str">
        <f>IF($A478="","",MAX(0,SUMIFS('Purchase orders'!$F$2:$F$1001,'Purchase orders'!$D$2:$D$1001,$A478)-SUMIFS('Purchase orders'!$I$2:$I$1001,'Purchase orders'!$D$2:$D$1001,$A478)))</f>
        <v/>
      </c>
      <c r="N478" s="13" t="str">
        <f>IF($A478="","",L478*G478)</f>
        <v/>
      </c>
      <c r="O478" s="12" t="str">
        <f>IF(OR($A478="",I478=""),"",IF(L478+M478&lt;=I478,"Reorder","OK"))</f>
        <v/>
      </c>
      <c r="P478" s="12" t="str">
        <f>IF(O478="Reorder",COUNTIF($O$2:O478,"Reorder"),"")</f>
        <v/>
      </c>
    </row>
    <row r="479">
      <c r="A479" s="14" t="n"/>
      <c r="B479" s="14" t="n"/>
      <c r="C479" s="14" t="n"/>
      <c r="D479" s="14" t="n"/>
      <c r="E479" s="15" t="n"/>
      <c r="F479" s="14" t="n"/>
      <c r="G479" s="16" t="n"/>
      <c r="H479" s="16" t="n"/>
      <c r="I479" s="14" t="n"/>
      <c r="J479" s="14" t="n"/>
      <c r="K479" s="14" t="n"/>
      <c r="L479" s="12" t="str">
        <f>IF($A479="","",SUMIFS(Movements!$H$2:$H$5001,Movements!$B$2:$B$5001,$A479))</f>
        <v/>
      </c>
      <c r="M479" s="12" t="str">
        <f>IF($A479="","",MAX(0,SUMIFS('Purchase orders'!$F$2:$F$1001,'Purchase orders'!$D$2:$D$1001,$A479)-SUMIFS('Purchase orders'!$I$2:$I$1001,'Purchase orders'!$D$2:$D$1001,$A479)))</f>
        <v/>
      </c>
      <c r="N479" s="13" t="str">
        <f>IF($A479="","",L479*G479)</f>
        <v/>
      </c>
      <c r="O479" s="12" t="str">
        <f>IF(OR($A479="",I479=""),"",IF(L479+M479&lt;=I479,"Reorder","OK"))</f>
        <v/>
      </c>
      <c r="P479" s="12" t="str">
        <f>IF(O479="Reorder",COUNTIF($O$2:O479,"Reorder"),"")</f>
        <v/>
      </c>
    </row>
    <row r="480">
      <c r="A480" s="14" t="n"/>
      <c r="B480" s="14" t="n"/>
      <c r="C480" s="14" t="n"/>
      <c r="D480" s="14" t="n"/>
      <c r="E480" s="15" t="n"/>
      <c r="F480" s="14" t="n"/>
      <c r="G480" s="16" t="n"/>
      <c r="H480" s="16" t="n"/>
      <c r="I480" s="14" t="n"/>
      <c r="J480" s="14" t="n"/>
      <c r="K480" s="14" t="n"/>
      <c r="L480" s="12" t="str">
        <f>IF($A480="","",SUMIFS(Movements!$H$2:$H$5001,Movements!$B$2:$B$5001,$A480))</f>
        <v/>
      </c>
      <c r="M480" s="12" t="str">
        <f>IF($A480="","",MAX(0,SUMIFS('Purchase orders'!$F$2:$F$1001,'Purchase orders'!$D$2:$D$1001,$A480)-SUMIFS('Purchase orders'!$I$2:$I$1001,'Purchase orders'!$D$2:$D$1001,$A480)))</f>
        <v/>
      </c>
      <c r="N480" s="13" t="str">
        <f>IF($A480="","",L480*G480)</f>
        <v/>
      </c>
      <c r="O480" s="12" t="str">
        <f>IF(OR($A480="",I480=""),"",IF(L480+M480&lt;=I480,"Reorder","OK"))</f>
        <v/>
      </c>
      <c r="P480" s="12" t="str">
        <f>IF(O480="Reorder",COUNTIF($O$2:O480,"Reorder"),"")</f>
        <v/>
      </c>
    </row>
    <row r="481">
      <c r="A481" s="14" t="n"/>
      <c r="B481" s="14" t="n"/>
      <c r="C481" s="14" t="n"/>
      <c r="D481" s="14" t="n"/>
      <c r="E481" s="15" t="n"/>
      <c r="F481" s="14" t="n"/>
      <c r="G481" s="16" t="n"/>
      <c r="H481" s="16" t="n"/>
      <c r="I481" s="14" t="n"/>
      <c r="J481" s="14" t="n"/>
      <c r="K481" s="14" t="n"/>
      <c r="L481" s="12" t="str">
        <f>IF($A481="","",SUMIFS(Movements!$H$2:$H$5001,Movements!$B$2:$B$5001,$A481))</f>
        <v/>
      </c>
      <c r="M481" s="12" t="str">
        <f>IF($A481="","",MAX(0,SUMIFS('Purchase orders'!$F$2:$F$1001,'Purchase orders'!$D$2:$D$1001,$A481)-SUMIFS('Purchase orders'!$I$2:$I$1001,'Purchase orders'!$D$2:$D$1001,$A481)))</f>
        <v/>
      </c>
      <c r="N481" s="13" t="str">
        <f>IF($A481="","",L481*G481)</f>
        <v/>
      </c>
      <c r="O481" s="12" t="str">
        <f>IF(OR($A481="",I481=""),"",IF(L481+M481&lt;=I481,"Reorder","OK"))</f>
        <v/>
      </c>
      <c r="P481" s="12" t="str">
        <f>IF(O481="Reorder",COUNTIF($O$2:O481,"Reorder"),"")</f>
        <v/>
      </c>
    </row>
    <row r="482">
      <c r="A482" s="14" t="n"/>
      <c r="B482" s="14" t="n"/>
      <c r="C482" s="14" t="n"/>
      <c r="D482" s="14" t="n"/>
      <c r="E482" s="15" t="n"/>
      <c r="F482" s="14" t="n"/>
      <c r="G482" s="16" t="n"/>
      <c r="H482" s="16" t="n"/>
      <c r="I482" s="14" t="n"/>
      <c r="J482" s="14" t="n"/>
      <c r="K482" s="14" t="n"/>
      <c r="L482" s="12" t="str">
        <f>IF($A482="","",SUMIFS(Movements!$H$2:$H$5001,Movements!$B$2:$B$5001,$A482))</f>
        <v/>
      </c>
      <c r="M482" s="12" t="str">
        <f>IF($A482="","",MAX(0,SUMIFS('Purchase orders'!$F$2:$F$1001,'Purchase orders'!$D$2:$D$1001,$A482)-SUMIFS('Purchase orders'!$I$2:$I$1001,'Purchase orders'!$D$2:$D$1001,$A482)))</f>
        <v/>
      </c>
      <c r="N482" s="13" t="str">
        <f>IF($A482="","",L482*G482)</f>
        <v/>
      </c>
      <c r="O482" s="12" t="str">
        <f>IF(OR($A482="",I482=""),"",IF(L482+M482&lt;=I482,"Reorder","OK"))</f>
        <v/>
      </c>
      <c r="P482" s="12" t="str">
        <f>IF(O482="Reorder",COUNTIF($O$2:O482,"Reorder"),"")</f>
        <v/>
      </c>
    </row>
    <row r="483">
      <c r="A483" s="14" t="n"/>
      <c r="B483" s="14" t="n"/>
      <c r="C483" s="14" t="n"/>
      <c r="D483" s="14" t="n"/>
      <c r="E483" s="15" t="n"/>
      <c r="F483" s="14" t="n"/>
      <c r="G483" s="16" t="n"/>
      <c r="H483" s="16" t="n"/>
      <c r="I483" s="14" t="n"/>
      <c r="J483" s="14" t="n"/>
      <c r="K483" s="14" t="n"/>
      <c r="L483" s="12" t="str">
        <f>IF($A483="","",SUMIFS(Movements!$H$2:$H$5001,Movements!$B$2:$B$5001,$A483))</f>
        <v/>
      </c>
      <c r="M483" s="12" t="str">
        <f>IF($A483="","",MAX(0,SUMIFS('Purchase orders'!$F$2:$F$1001,'Purchase orders'!$D$2:$D$1001,$A483)-SUMIFS('Purchase orders'!$I$2:$I$1001,'Purchase orders'!$D$2:$D$1001,$A483)))</f>
        <v/>
      </c>
      <c r="N483" s="13" t="str">
        <f>IF($A483="","",L483*G483)</f>
        <v/>
      </c>
      <c r="O483" s="12" t="str">
        <f>IF(OR($A483="",I483=""),"",IF(L483+M483&lt;=I483,"Reorder","OK"))</f>
        <v/>
      </c>
      <c r="P483" s="12" t="str">
        <f>IF(O483="Reorder",COUNTIF($O$2:O483,"Reorder"),"")</f>
        <v/>
      </c>
    </row>
    <row r="484">
      <c r="A484" s="14" t="n"/>
      <c r="B484" s="14" t="n"/>
      <c r="C484" s="14" t="n"/>
      <c r="D484" s="14" t="n"/>
      <c r="E484" s="15" t="n"/>
      <c r="F484" s="14" t="n"/>
      <c r="G484" s="16" t="n"/>
      <c r="H484" s="16" t="n"/>
      <c r="I484" s="14" t="n"/>
      <c r="J484" s="14" t="n"/>
      <c r="K484" s="14" t="n"/>
      <c r="L484" s="12" t="str">
        <f>IF($A484="","",SUMIFS(Movements!$H$2:$H$5001,Movements!$B$2:$B$5001,$A484))</f>
        <v/>
      </c>
      <c r="M484" s="12" t="str">
        <f>IF($A484="","",MAX(0,SUMIFS('Purchase orders'!$F$2:$F$1001,'Purchase orders'!$D$2:$D$1001,$A484)-SUMIFS('Purchase orders'!$I$2:$I$1001,'Purchase orders'!$D$2:$D$1001,$A484)))</f>
        <v/>
      </c>
      <c r="N484" s="13" t="str">
        <f>IF($A484="","",L484*G484)</f>
        <v/>
      </c>
      <c r="O484" s="12" t="str">
        <f>IF(OR($A484="",I484=""),"",IF(L484+M484&lt;=I484,"Reorder","OK"))</f>
        <v/>
      </c>
      <c r="P484" s="12" t="str">
        <f>IF(O484="Reorder",COUNTIF($O$2:O484,"Reorder"),"")</f>
        <v/>
      </c>
    </row>
    <row r="485">
      <c r="A485" s="14" t="n"/>
      <c r="B485" s="14" t="n"/>
      <c r="C485" s="14" t="n"/>
      <c r="D485" s="14" t="n"/>
      <c r="E485" s="15" t="n"/>
      <c r="F485" s="14" t="n"/>
      <c r="G485" s="16" t="n"/>
      <c r="H485" s="16" t="n"/>
      <c r="I485" s="14" t="n"/>
      <c r="J485" s="14" t="n"/>
      <c r="K485" s="14" t="n"/>
      <c r="L485" s="12" t="str">
        <f>IF($A485="","",SUMIFS(Movements!$H$2:$H$5001,Movements!$B$2:$B$5001,$A485))</f>
        <v/>
      </c>
      <c r="M485" s="12" t="str">
        <f>IF($A485="","",MAX(0,SUMIFS('Purchase orders'!$F$2:$F$1001,'Purchase orders'!$D$2:$D$1001,$A485)-SUMIFS('Purchase orders'!$I$2:$I$1001,'Purchase orders'!$D$2:$D$1001,$A485)))</f>
        <v/>
      </c>
      <c r="N485" s="13" t="str">
        <f>IF($A485="","",L485*G485)</f>
        <v/>
      </c>
      <c r="O485" s="12" t="str">
        <f>IF(OR($A485="",I485=""),"",IF(L485+M485&lt;=I485,"Reorder","OK"))</f>
        <v/>
      </c>
      <c r="P485" s="12" t="str">
        <f>IF(O485="Reorder",COUNTIF($O$2:O485,"Reorder"),"")</f>
        <v/>
      </c>
    </row>
    <row r="486">
      <c r="A486" s="14" t="n"/>
      <c r="B486" s="14" t="n"/>
      <c r="C486" s="14" t="n"/>
      <c r="D486" s="14" t="n"/>
      <c r="E486" s="15" t="n"/>
      <c r="F486" s="14" t="n"/>
      <c r="G486" s="16" t="n"/>
      <c r="H486" s="16" t="n"/>
      <c r="I486" s="14" t="n"/>
      <c r="J486" s="14" t="n"/>
      <c r="K486" s="14" t="n"/>
      <c r="L486" s="12" t="str">
        <f>IF($A486="","",SUMIFS(Movements!$H$2:$H$5001,Movements!$B$2:$B$5001,$A486))</f>
        <v/>
      </c>
      <c r="M486" s="12" t="str">
        <f>IF($A486="","",MAX(0,SUMIFS('Purchase orders'!$F$2:$F$1001,'Purchase orders'!$D$2:$D$1001,$A486)-SUMIFS('Purchase orders'!$I$2:$I$1001,'Purchase orders'!$D$2:$D$1001,$A486)))</f>
        <v/>
      </c>
      <c r="N486" s="13" t="str">
        <f>IF($A486="","",L486*G486)</f>
        <v/>
      </c>
      <c r="O486" s="12" t="str">
        <f>IF(OR($A486="",I486=""),"",IF(L486+M486&lt;=I486,"Reorder","OK"))</f>
        <v/>
      </c>
      <c r="P486" s="12" t="str">
        <f>IF(O486="Reorder",COUNTIF($O$2:O486,"Reorder"),"")</f>
        <v/>
      </c>
    </row>
    <row r="487">
      <c r="A487" s="14" t="n"/>
      <c r="B487" s="14" t="n"/>
      <c r="C487" s="14" t="n"/>
      <c r="D487" s="14" t="n"/>
      <c r="E487" s="15" t="n"/>
      <c r="F487" s="14" t="n"/>
      <c r="G487" s="16" t="n"/>
      <c r="H487" s="16" t="n"/>
      <c r="I487" s="14" t="n"/>
      <c r="J487" s="14" t="n"/>
      <c r="K487" s="14" t="n"/>
      <c r="L487" s="12" t="str">
        <f>IF($A487="","",SUMIFS(Movements!$H$2:$H$5001,Movements!$B$2:$B$5001,$A487))</f>
        <v/>
      </c>
      <c r="M487" s="12" t="str">
        <f>IF($A487="","",MAX(0,SUMIFS('Purchase orders'!$F$2:$F$1001,'Purchase orders'!$D$2:$D$1001,$A487)-SUMIFS('Purchase orders'!$I$2:$I$1001,'Purchase orders'!$D$2:$D$1001,$A487)))</f>
        <v/>
      </c>
      <c r="N487" s="13" t="str">
        <f>IF($A487="","",L487*G487)</f>
        <v/>
      </c>
      <c r="O487" s="12" t="str">
        <f>IF(OR($A487="",I487=""),"",IF(L487+M487&lt;=I487,"Reorder","OK"))</f>
        <v/>
      </c>
      <c r="P487" s="12" t="str">
        <f>IF(O487="Reorder",COUNTIF($O$2:O487,"Reorder"),"")</f>
        <v/>
      </c>
    </row>
    <row r="488">
      <c r="A488" s="14" t="n"/>
      <c r="B488" s="14" t="n"/>
      <c r="C488" s="14" t="n"/>
      <c r="D488" s="14" t="n"/>
      <c r="E488" s="15" t="n"/>
      <c r="F488" s="14" t="n"/>
      <c r="G488" s="16" t="n"/>
      <c r="H488" s="16" t="n"/>
      <c r="I488" s="14" t="n"/>
      <c r="J488" s="14" t="n"/>
      <c r="K488" s="14" t="n"/>
      <c r="L488" s="12" t="str">
        <f>IF($A488="","",SUMIFS(Movements!$H$2:$H$5001,Movements!$B$2:$B$5001,$A488))</f>
        <v/>
      </c>
      <c r="M488" s="12" t="str">
        <f>IF($A488="","",MAX(0,SUMIFS('Purchase orders'!$F$2:$F$1001,'Purchase orders'!$D$2:$D$1001,$A488)-SUMIFS('Purchase orders'!$I$2:$I$1001,'Purchase orders'!$D$2:$D$1001,$A488)))</f>
        <v/>
      </c>
      <c r="N488" s="13" t="str">
        <f>IF($A488="","",L488*G488)</f>
        <v/>
      </c>
      <c r="O488" s="12" t="str">
        <f>IF(OR($A488="",I488=""),"",IF(L488+M488&lt;=I488,"Reorder","OK"))</f>
        <v/>
      </c>
      <c r="P488" s="12" t="str">
        <f>IF(O488="Reorder",COUNTIF($O$2:O488,"Reorder"),"")</f>
        <v/>
      </c>
    </row>
    <row r="489">
      <c r="A489" s="14" t="n"/>
      <c r="B489" s="14" t="n"/>
      <c r="C489" s="14" t="n"/>
      <c r="D489" s="14" t="n"/>
      <c r="E489" s="15" t="n"/>
      <c r="F489" s="14" t="n"/>
      <c r="G489" s="16" t="n"/>
      <c r="H489" s="16" t="n"/>
      <c r="I489" s="14" t="n"/>
      <c r="J489" s="14" t="n"/>
      <c r="K489" s="14" t="n"/>
      <c r="L489" s="12" t="str">
        <f>IF($A489="","",SUMIFS(Movements!$H$2:$H$5001,Movements!$B$2:$B$5001,$A489))</f>
        <v/>
      </c>
      <c r="M489" s="12" t="str">
        <f>IF($A489="","",MAX(0,SUMIFS('Purchase orders'!$F$2:$F$1001,'Purchase orders'!$D$2:$D$1001,$A489)-SUMIFS('Purchase orders'!$I$2:$I$1001,'Purchase orders'!$D$2:$D$1001,$A489)))</f>
        <v/>
      </c>
      <c r="N489" s="13" t="str">
        <f>IF($A489="","",L489*G489)</f>
        <v/>
      </c>
      <c r="O489" s="12" t="str">
        <f>IF(OR($A489="",I489=""),"",IF(L489+M489&lt;=I489,"Reorder","OK"))</f>
        <v/>
      </c>
      <c r="P489" s="12" t="str">
        <f>IF(O489="Reorder",COUNTIF($O$2:O489,"Reorder"),"")</f>
        <v/>
      </c>
    </row>
    <row r="490">
      <c r="A490" s="14" t="n"/>
      <c r="B490" s="14" t="n"/>
      <c r="C490" s="14" t="n"/>
      <c r="D490" s="14" t="n"/>
      <c r="E490" s="15" t="n"/>
      <c r="F490" s="14" t="n"/>
      <c r="G490" s="16" t="n"/>
      <c r="H490" s="16" t="n"/>
      <c r="I490" s="14" t="n"/>
      <c r="J490" s="14" t="n"/>
      <c r="K490" s="14" t="n"/>
      <c r="L490" s="12" t="str">
        <f>IF($A490="","",SUMIFS(Movements!$H$2:$H$5001,Movements!$B$2:$B$5001,$A490))</f>
        <v/>
      </c>
      <c r="M490" s="12" t="str">
        <f>IF($A490="","",MAX(0,SUMIFS('Purchase orders'!$F$2:$F$1001,'Purchase orders'!$D$2:$D$1001,$A490)-SUMIFS('Purchase orders'!$I$2:$I$1001,'Purchase orders'!$D$2:$D$1001,$A490)))</f>
        <v/>
      </c>
      <c r="N490" s="13" t="str">
        <f>IF($A490="","",L490*G490)</f>
        <v/>
      </c>
      <c r="O490" s="12" t="str">
        <f>IF(OR($A490="",I490=""),"",IF(L490+M490&lt;=I490,"Reorder","OK"))</f>
        <v/>
      </c>
      <c r="P490" s="12" t="str">
        <f>IF(O490="Reorder",COUNTIF($O$2:O490,"Reorder"),"")</f>
        <v/>
      </c>
    </row>
    <row r="491">
      <c r="A491" s="14" t="n"/>
      <c r="B491" s="14" t="n"/>
      <c r="C491" s="14" t="n"/>
      <c r="D491" s="14" t="n"/>
      <c r="E491" s="15" t="n"/>
      <c r="F491" s="14" t="n"/>
      <c r="G491" s="16" t="n"/>
      <c r="H491" s="16" t="n"/>
      <c r="I491" s="14" t="n"/>
      <c r="J491" s="14" t="n"/>
      <c r="K491" s="14" t="n"/>
      <c r="L491" s="12" t="str">
        <f>IF($A491="","",SUMIFS(Movements!$H$2:$H$5001,Movements!$B$2:$B$5001,$A491))</f>
        <v/>
      </c>
      <c r="M491" s="12" t="str">
        <f>IF($A491="","",MAX(0,SUMIFS('Purchase orders'!$F$2:$F$1001,'Purchase orders'!$D$2:$D$1001,$A491)-SUMIFS('Purchase orders'!$I$2:$I$1001,'Purchase orders'!$D$2:$D$1001,$A491)))</f>
        <v/>
      </c>
      <c r="N491" s="13" t="str">
        <f>IF($A491="","",L491*G491)</f>
        <v/>
      </c>
      <c r="O491" s="12" t="str">
        <f>IF(OR($A491="",I491=""),"",IF(L491+M491&lt;=I491,"Reorder","OK"))</f>
        <v/>
      </c>
      <c r="P491" s="12" t="str">
        <f>IF(O491="Reorder",COUNTIF($O$2:O491,"Reorder"),"")</f>
        <v/>
      </c>
    </row>
    <row r="492">
      <c r="A492" s="14" t="n"/>
      <c r="B492" s="14" t="n"/>
      <c r="C492" s="14" t="n"/>
      <c r="D492" s="14" t="n"/>
      <c r="E492" s="15" t="n"/>
      <c r="F492" s="14" t="n"/>
      <c r="G492" s="16" t="n"/>
      <c r="H492" s="16" t="n"/>
      <c r="I492" s="14" t="n"/>
      <c r="J492" s="14" t="n"/>
      <c r="K492" s="14" t="n"/>
      <c r="L492" s="12" t="str">
        <f>IF($A492="","",SUMIFS(Movements!$H$2:$H$5001,Movements!$B$2:$B$5001,$A492))</f>
        <v/>
      </c>
      <c r="M492" s="12" t="str">
        <f>IF($A492="","",MAX(0,SUMIFS('Purchase orders'!$F$2:$F$1001,'Purchase orders'!$D$2:$D$1001,$A492)-SUMIFS('Purchase orders'!$I$2:$I$1001,'Purchase orders'!$D$2:$D$1001,$A492)))</f>
        <v/>
      </c>
      <c r="N492" s="13" t="str">
        <f>IF($A492="","",L492*G492)</f>
        <v/>
      </c>
      <c r="O492" s="12" t="str">
        <f>IF(OR($A492="",I492=""),"",IF(L492+M492&lt;=I492,"Reorder","OK"))</f>
        <v/>
      </c>
      <c r="P492" s="12" t="str">
        <f>IF(O492="Reorder",COUNTIF($O$2:O492,"Reorder"),"")</f>
        <v/>
      </c>
    </row>
    <row r="493">
      <c r="A493" s="14" t="n"/>
      <c r="B493" s="14" t="n"/>
      <c r="C493" s="14" t="n"/>
      <c r="D493" s="14" t="n"/>
      <c r="E493" s="15" t="n"/>
      <c r="F493" s="14" t="n"/>
      <c r="G493" s="16" t="n"/>
      <c r="H493" s="16" t="n"/>
      <c r="I493" s="14" t="n"/>
      <c r="J493" s="14" t="n"/>
      <c r="K493" s="14" t="n"/>
      <c r="L493" s="12" t="str">
        <f>IF($A493="","",SUMIFS(Movements!$H$2:$H$5001,Movements!$B$2:$B$5001,$A493))</f>
        <v/>
      </c>
      <c r="M493" s="12" t="str">
        <f>IF($A493="","",MAX(0,SUMIFS('Purchase orders'!$F$2:$F$1001,'Purchase orders'!$D$2:$D$1001,$A493)-SUMIFS('Purchase orders'!$I$2:$I$1001,'Purchase orders'!$D$2:$D$1001,$A493)))</f>
        <v/>
      </c>
      <c r="N493" s="13" t="str">
        <f>IF($A493="","",L493*G493)</f>
        <v/>
      </c>
      <c r="O493" s="12" t="str">
        <f>IF(OR($A493="",I493=""),"",IF(L493+M493&lt;=I493,"Reorder","OK"))</f>
        <v/>
      </c>
      <c r="P493" s="12" t="str">
        <f>IF(O493="Reorder",COUNTIF($O$2:O493,"Reorder"),"")</f>
        <v/>
      </c>
    </row>
    <row r="494">
      <c r="A494" s="14" t="n"/>
      <c r="B494" s="14" t="n"/>
      <c r="C494" s="14" t="n"/>
      <c r="D494" s="14" t="n"/>
      <c r="E494" s="15" t="n"/>
      <c r="F494" s="14" t="n"/>
      <c r="G494" s="16" t="n"/>
      <c r="H494" s="16" t="n"/>
      <c r="I494" s="14" t="n"/>
      <c r="J494" s="14" t="n"/>
      <c r="K494" s="14" t="n"/>
      <c r="L494" s="12" t="str">
        <f>IF($A494="","",SUMIFS(Movements!$H$2:$H$5001,Movements!$B$2:$B$5001,$A494))</f>
        <v/>
      </c>
      <c r="M494" s="12" t="str">
        <f>IF($A494="","",MAX(0,SUMIFS('Purchase orders'!$F$2:$F$1001,'Purchase orders'!$D$2:$D$1001,$A494)-SUMIFS('Purchase orders'!$I$2:$I$1001,'Purchase orders'!$D$2:$D$1001,$A494)))</f>
        <v/>
      </c>
      <c r="N494" s="13" t="str">
        <f>IF($A494="","",L494*G494)</f>
        <v/>
      </c>
      <c r="O494" s="12" t="str">
        <f>IF(OR($A494="",I494=""),"",IF(L494+M494&lt;=I494,"Reorder","OK"))</f>
        <v/>
      </c>
      <c r="P494" s="12" t="str">
        <f>IF(O494="Reorder",COUNTIF($O$2:O494,"Reorder"),"")</f>
        <v/>
      </c>
    </row>
    <row r="495">
      <c r="A495" s="14" t="n"/>
      <c r="B495" s="14" t="n"/>
      <c r="C495" s="14" t="n"/>
      <c r="D495" s="14" t="n"/>
      <c r="E495" s="15" t="n"/>
      <c r="F495" s="14" t="n"/>
      <c r="G495" s="16" t="n"/>
      <c r="H495" s="16" t="n"/>
      <c r="I495" s="14" t="n"/>
      <c r="J495" s="14" t="n"/>
      <c r="K495" s="14" t="n"/>
      <c r="L495" s="12" t="str">
        <f>IF($A495="","",SUMIFS(Movements!$H$2:$H$5001,Movements!$B$2:$B$5001,$A495))</f>
        <v/>
      </c>
      <c r="M495" s="12" t="str">
        <f>IF($A495="","",MAX(0,SUMIFS('Purchase orders'!$F$2:$F$1001,'Purchase orders'!$D$2:$D$1001,$A495)-SUMIFS('Purchase orders'!$I$2:$I$1001,'Purchase orders'!$D$2:$D$1001,$A495)))</f>
        <v/>
      </c>
      <c r="N495" s="13" t="str">
        <f>IF($A495="","",L495*G495)</f>
        <v/>
      </c>
      <c r="O495" s="12" t="str">
        <f>IF(OR($A495="",I495=""),"",IF(L495+M495&lt;=I495,"Reorder","OK"))</f>
        <v/>
      </c>
      <c r="P495" s="12" t="str">
        <f>IF(O495="Reorder",COUNTIF($O$2:O495,"Reorder"),"")</f>
        <v/>
      </c>
    </row>
    <row r="496">
      <c r="A496" s="14" t="n"/>
      <c r="B496" s="14" t="n"/>
      <c r="C496" s="14" t="n"/>
      <c r="D496" s="14" t="n"/>
      <c r="E496" s="15" t="n"/>
      <c r="F496" s="14" t="n"/>
      <c r="G496" s="16" t="n"/>
      <c r="H496" s="16" t="n"/>
      <c r="I496" s="14" t="n"/>
      <c r="J496" s="14" t="n"/>
      <c r="K496" s="14" t="n"/>
      <c r="L496" s="12" t="str">
        <f>IF($A496="","",SUMIFS(Movements!$H$2:$H$5001,Movements!$B$2:$B$5001,$A496))</f>
        <v/>
      </c>
      <c r="M496" s="12" t="str">
        <f>IF($A496="","",MAX(0,SUMIFS('Purchase orders'!$F$2:$F$1001,'Purchase orders'!$D$2:$D$1001,$A496)-SUMIFS('Purchase orders'!$I$2:$I$1001,'Purchase orders'!$D$2:$D$1001,$A496)))</f>
        <v/>
      </c>
      <c r="N496" s="13" t="str">
        <f>IF($A496="","",L496*G496)</f>
        <v/>
      </c>
      <c r="O496" s="12" t="str">
        <f>IF(OR($A496="",I496=""),"",IF(L496+M496&lt;=I496,"Reorder","OK"))</f>
        <v/>
      </c>
      <c r="P496" s="12" t="str">
        <f>IF(O496="Reorder",COUNTIF($O$2:O496,"Reorder"),"")</f>
        <v/>
      </c>
    </row>
    <row r="497">
      <c r="A497" s="14" t="n"/>
      <c r="B497" s="14" t="n"/>
      <c r="C497" s="14" t="n"/>
      <c r="D497" s="14" t="n"/>
      <c r="E497" s="15" t="n"/>
      <c r="F497" s="14" t="n"/>
      <c r="G497" s="16" t="n"/>
      <c r="H497" s="16" t="n"/>
      <c r="I497" s="14" t="n"/>
      <c r="J497" s="14" t="n"/>
      <c r="K497" s="14" t="n"/>
      <c r="L497" s="12" t="str">
        <f>IF($A497="","",SUMIFS(Movements!$H$2:$H$5001,Movements!$B$2:$B$5001,$A497))</f>
        <v/>
      </c>
      <c r="M497" s="12" t="str">
        <f>IF($A497="","",MAX(0,SUMIFS('Purchase orders'!$F$2:$F$1001,'Purchase orders'!$D$2:$D$1001,$A497)-SUMIFS('Purchase orders'!$I$2:$I$1001,'Purchase orders'!$D$2:$D$1001,$A497)))</f>
        <v/>
      </c>
      <c r="N497" s="13" t="str">
        <f>IF($A497="","",L497*G497)</f>
        <v/>
      </c>
      <c r="O497" s="12" t="str">
        <f>IF(OR($A497="",I497=""),"",IF(L497+M497&lt;=I497,"Reorder","OK"))</f>
        <v/>
      </c>
      <c r="P497" s="12" t="str">
        <f>IF(O497="Reorder",COUNTIF($O$2:O497,"Reorder"),"")</f>
        <v/>
      </c>
    </row>
    <row r="498">
      <c r="A498" s="14" t="n"/>
      <c r="B498" s="14" t="n"/>
      <c r="C498" s="14" t="n"/>
      <c r="D498" s="14" t="n"/>
      <c r="E498" s="15" t="n"/>
      <c r="F498" s="14" t="n"/>
      <c r="G498" s="16" t="n"/>
      <c r="H498" s="16" t="n"/>
      <c r="I498" s="14" t="n"/>
      <c r="J498" s="14" t="n"/>
      <c r="K498" s="14" t="n"/>
      <c r="L498" s="12" t="str">
        <f>IF($A498="","",SUMIFS(Movements!$H$2:$H$5001,Movements!$B$2:$B$5001,$A498))</f>
        <v/>
      </c>
      <c r="M498" s="12" t="str">
        <f>IF($A498="","",MAX(0,SUMIFS('Purchase orders'!$F$2:$F$1001,'Purchase orders'!$D$2:$D$1001,$A498)-SUMIFS('Purchase orders'!$I$2:$I$1001,'Purchase orders'!$D$2:$D$1001,$A498)))</f>
        <v/>
      </c>
      <c r="N498" s="13" t="str">
        <f>IF($A498="","",L498*G498)</f>
        <v/>
      </c>
      <c r="O498" s="12" t="str">
        <f>IF(OR($A498="",I498=""),"",IF(L498+M498&lt;=I498,"Reorder","OK"))</f>
        <v/>
      </c>
      <c r="P498" s="12" t="str">
        <f>IF(O498="Reorder",COUNTIF($O$2:O498,"Reorder"),"")</f>
        <v/>
      </c>
    </row>
    <row r="499">
      <c r="A499" s="14" t="n"/>
      <c r="B499" s="14" t="n"/>
      <c r="C499" s="14" t="n"/>
      <c r="D499" s="14" t="n"/>
      <c r="E499" s="15" t="n"/>
      <c r="F499" s="14" t="n"/>
      <c r="G499" s="16" t="n"/>
      <c r="H499" s="16" t="n"/>
      <c r="I499" s="14" t="n"/>
      <c r="J499" s="14" t="n"/>
      <c r="K499" s="14" t="n"/>
      <c r="L499" s="12" t="str">
        <f>IF($A499="","",SUMIFS(Movements!$H$2:$H$5001,Movements!$B$2:$B$5001,$A499))</f>
        <v/>
      </c>
      <c r="M499" s="12" t="str">
        <f>IF($A499="","",MAX(0,SUMIFS('Purchase orders'!$F$2:$F$1001,'Purchase orders'!$D$2:$D$1001,$A499)-SUMIFS('Purchase orders'!$I$2:$I$1001,'Purchase orders'!$D$2:$D$1001,$A499)))</f>
        <v/>
      </c>
      <c r="N499" s="13" t="str">
        <f>IF($A499="","",L499*G499)</f>
        <v/>
      </c>
      <c r="O499" s="12" t="str">
        <f>IF(OR($A499="",I499=""),"",IF(L499+M499&lt;=I499,"Reorder","OK"))</f>
        <v/>
      </c>
      <c r="P499" s="12" t="str">
        <f>IF(O499="Reorder",COUNTIF($O$2:O499,"Reorder"),"")</f>
        <v/>
      </c>
    </row>
    <row r="500">
      <c r="A500" s="14" t="n"/>
      <c r="B500" s="14" t="n"/>
      <c r="C500" s="14" t="n"/>
      <c r="D500" s="14" t="n"/>
      <c r="E500" s="15" t="n"/>
      <c r="F500" s="14" t="n"/>
      <c r="G500" s="16" t="n"/>
      <c r="H500" s="16" t="n"/>
      <c r="I500" s="14" t="n"/>
      <c r="J500" s="14" t="n"/>
      <c r="K500" s="14" t="n"/>
      <c r="L500" s="12" t="str">
        <f>IF($A500="","",SUMIFS(Movements!$H$2:$H$5001,Movements!$B$2:$B$5001,$A500))</f>
        <v/>
      </c>
      <c r="M500" s="12" t="str">
        <f>IF($A500="","",MAX(0,SUMIFS('Purchase orders'!$F$2:$F$1001,'Purchase orders'!$D$2:$D$1001,$A500)-SUMIFS('Purchase orders'!$I$2:$I$1001,'Purchase orders'!$D$2:$D$1001,$A500)))</f>
        <v/>
      </c>
      <c r="N500" s="13" t="str">
        <f>IF($A500="","",L500*G500)</f>
        <v/>
      </c>
      <c r="O500" s="12" t="str">
        <f>IF(OR($A500="",I500=""),"",IF(L500+M500&lt;=I500,"Reorder","OK"))</f>
        <v/>
      </c>
      <c r="P500" s="12" t="str">
        <f>IF(O500="Reorder",COUNTIF($O$2:O500,"Reorder"),"")</f>
        <v/>
      </c>
    </row>
    <row r="501">
      <c r="A501" s="14" t="n"/>
      <c r="B501" s="14" t="n"/>
      <c r="C501" s="14" t="n"/>
      <c r="D501" s="14" t="n"/>
      <c r="E501" s="15" t="n"/>
      <c r="F501" s="14" t="n"/>
      <c r="G501" s="16" t="n"/>
      <c r="H501" s="16" t="n"/>
      <c r="I501" s="14" t="n"/>
      <c r="J501" s="14" t="n"/>
      <c r="K501" s="14" t="n"/>
      <c r="L501" s="12" t="str">
        <f>IF($A501="","",SUMIFS(Movements!$H$2:$H$5001,Movements!$B$2:$B$5001,$A501))</f>
        <v/>
      </c>
      <c r="M501" s="12" t="str">
        <f>IF($A501="","",MAX(0,SUMIFS('Purchase orders'!$F$2:$F$1001,'Purchase orders'!$D$2:$D$1001,$A501)-SUMIFS('Purchase orders'!$I$2:$I$1001,'Purchase orders'!$D$2:$D$1001,$A501)))</f>
        <v/>
      </c>
      <c r="N501" s="13" t="str">
        <f>IF($A501="","",L501*G501)</f>
        <v/>
      </c>
      <c r="O501" s="12" t="str">
        <f>IF(OR($A501="",I501=""),"",IF(L501+M501&lt;=I501,"Reorder","OK"))</f>
        <v/>
      </c>
      <c r="P501" s="12" t="str">
        <f>IF(O501="Reorder",COUNTIF($O$2:O501,"Reorder"),"")</f>
        <v/>
      </c>
    </row>
  </sheetData>
  <autoFilter ref="A1:O501"/>
  <conditionalFormatting sqref="O2:O501">
    <cfRule type="expression" priority="1" dxfId="0">
      <formula>$O2="Reorder"</formula>
    </cfRule>
  </conditionalFormatting>
  <dataValidations count="3">
    <dataValidation sqref="C2:C501" showDropDown="0" showInputMessage="0" showErrorMessage="1" allowBlank="1" type="list">
      <formula1>=Lists!$E$2:$E$20</formula1>
    </dataValidation>
    <dataValidation sqref="D2:D501" showDropDown="0" showInputMessage="0" showErrorMessage="1" allowBlank="1" type="list">
      <formula1>=Lists!$G$2:$G$20</formula1>
    </dataValidation>
    <dataValidation sqref="F2:F501" showDropDown="0" showInputMessage="0" showErrorMessage="1" allowBlank="1" type="list">
      <formula1>=Suppliers!$A$2:$A$201</formula1>
    </dataValidation>
  </dataValidations>
  <pageMargins left="0.75" right="0.75" top="1" bottom="1" header="0.5" footer="0.5"/>
  <legacyDrawing r:id="anysvml"/>
</worksheet>
</file>

<file path=xl/worksheets/sheet3.xml><?xml version="1.0" encoding="utf-8"?>
<worksheet xmlns="http://schemas.openxmlformats.org/spreadsheetml/2006/main" xmlns:r="http://schemas.openxmlformats.org/officeDocument/2006/relationships">
  <sheetPr>
    <outlinePr summaryBelow="1" summaryRight="1"/>
    <pageSetUpPr/>
  </sheetPr>
  <dimension ref="A1:K500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30" customWidth="1" min="3" max="3"/>
    <col width="13" customWidth="1" min="4" max="4"/>
    <col width="14" customWidth="1" min="5" max="5"/>
    <col width="8" customWidth="1" min="6" max="6"/>
    <col width="8" customWidth="1" min="7" max="7"/>
    <col width="8" customWidth="1" min="8" max="8"/>
    <col width="24" customWidth="1" min="9" max="9"/>
    <col width="28" customWidth="1" min="10" max="10"/>
    <col width="12" customWidth="1" min="11" max="11"/>
  </cols>
  <sheetData>
    <row r="1" ht="30" customHeight="1">
      <c r="A1" s="7" t="inlineStr">
        <is>
          <t>Date</t>
        </is>
      </c>
      <c r="B1" s="7" t="inlineStr">
        <is>
          <t>SKU</t>
        </is>
      </c>
      <c r="C1" s="8" t="inlineStr">
        <is>
          <t>Item</t>
        </is>
      </c>
      <c r="D1" s="7" t="inlineStr">
        <is>
          <t>Location</t>
        </is>
      </c>
      <c r="E1" s="7" t="inlineStr">
        <is>
          <t>Type</t>
        </is>
      </c>
      <c r="F1" s="7" t="inlineStr">
        <is>
          <t>In</t>
        </is>
      </c>
      <c r="G1" s="7" t="inlineStr">
        <is>
          <t>Out</t>
        </is>
      </c>
      <c r="H1" s="8" t="inlineStr">
        <is>
          <t>Net</t>
        </is>
      </c>
      <c r="I1" s="7" t="inlineStr">
        <is>
          <t>Job / customer / PO</t>
        </is>
      </c>
      <c r="J1" s="7" t="inlineStr">
        <is>
          <t>Note</t>
        </is>
      </c>
      <c r="K1" s="7" t="inlineStr">
        <is>
          <t>Entered by</t>
        </is>
      </c>
    </row>
    <row r="2">
      <c r="A2" s="17" t="n">
        <v>46296</v>
      </c>
      <c r="B2" s="9" t="inlineStr">
        <is>
          <t>CP-15-3M</t>
        </is>
      </c>
      <c r="C2" s="18" t="str">
        <f>IF($B2="","",IFERROR(INDEX(Items!$B$2:$B$501,MATCH($B2,Items!$A$2:$A$501,0)),"Unknown SKU"))</f>
        <v>Copper pipe 15mm x 3m</v>
      </c>
      <c r="D2" s="9" t="inlineStr">
        <is>
          <t>Warehouse</t>
        </is>
      </c>
      <c r="E2" s="9" t="inlineStr">
        <is>
          <t>Counted</t>
        </is>
      </c>
      <c r="F2" s="9" t="n">
        <v>40</v>
      </c>
      <c r="G2" s="9" t="n"/>
      <c r="H2" s="18">
        <f>IF(AND(F2="",G2=""),"",IF(F2="",0,F2)-IF(G2="",0,G2))</f>
        <v>40</v>
      </c>
      <c r="I2" s="9" t="inlineStr"/>
      <c r="J2" s="9" t="inlineStr">
        <is>
          <t>Opening stock</t>
        </is>
      </c>
      <c r="K2" s="9" t="inlineStr">
        <is>
          <t>AR</t>
        </is>
      </c>
    </row>
    <row r="3">
      <c r="A3" s="17" t="n">
        <v>46296</v>
      </c>
      <c r="B3" s="9" t="inlineStr">
        <is>
          <t>EL-15</t>
        </is>
      </c>
      <c r="C3" s="18" t="str">
        <f>IF($B3="","",IFERROR(INDEX(Items!$B$2:$B$501,MATCH($B3,Items!$A$2:$A$501,0)),"Unknown SKU"))</f>
        <v>Elbow 15mm, compression</v>
      </c>
      <c r="D3" s="9" t="inlineStr">
        <is>
          <t>Warehouse</t>
        </is>
      </c>
      <c r="E3" s="9" t="inlineStr">
        <is>
          <t>Counted</t>
        </is>
      </c>
      <c r="F3" s="9" t="n">
        <v>80</v>
      </c>
      <c r="G3" s="9" t="n"/>
      <c r="H3" s="18">
        <f>IF(AND(F3="",G3=""),"",IF(F3="",0,F3)-IF(G3="",0,G3))</f>
        <v>80</v>
      </c>
      <c r="I3" s="9" t="inlineStr"/>
      <c r="J3" s="9" t="inlineStr">
        <is>
          <t>Opening stock</t>
        </is>
      </c>
      <c r="K3" s="9" t="inlineStr">
        <is>
          <t>AR</t>
        </is>
      </c>
    </row>
    <row r="4">
      <c r="A4" s="17" t="n">
        <v>46296</v>
      </c>
      <c r="B4" s="9" t="inlineStr">
        <is>
          <t>BV-15</t>
        </is>
      </c>
      <c r="C4" s="18" t="str">
        <f>IF($B4="","",IFERROR(INDEX(Items!$B$2:$B$501,MATCH($B4,Items!$A$2:$A$501,0)),"Unknown SKU"))</f>
        <v>Ball valve 15mm</v>
      </c>
      <c r="D4" s="9" t="inlineStr">
        <is>
          <t>Warehouse</t>
        </is>
      </c>
      <c r="E4" s="9" t="inlineStr">
        <is>
          <t>Counted</t>
        </is>
      </c>
      <c r="F4" s="9" t="n">
        <v>12</v>
      </c>
      <c r="G4" s="9" t="n"/>
      <c r="H4" s="18">
        <f>IF(AND(F4="",G4=""),"",IF(F4="",0,F4)-IF(G4="",0,G4))</f>
        <v>12</v>
      </c>
      <c r="I4" s="9" t="inlineStr"/>
      <c r="J4" s="9" t="inlineStr">
        <is>
          <t>Opening stock</t>
        </is>
      </c>
      <c r="K4" s="9" t="inlineStr">
        <is>
          <t>AR</t>
        </is>
      </c>
    </row>
    <row r="5">
      <c r="A5" s="17" t="n">
        <v>46296</v>
      </c>
      <c r="B5" s="9" t="inlineStr">
        <is>
          <t>PTFE-12</t>
        </is>
      </c>
      <c r="C5" s="18" t="str">
        <f>IF($B5="","",IFERROR(INDEX(Items!$B$2:$B$501,MATCH($B5,Items!$A$2:$A$501,0)),"Unknown SKU"))</f>
        <v>PTFE tape 12mm x 12m</v>
      </c>
      <c r="D5" s="9" t="inlineStr">
        <is>
          <t>Warehouse</t>
        </is>
      </c>
      <c r="E5" s="9" t="inlineStr">
        <is>
          <t>Counted</t>
        </is>
      </c>
      <c r="F5" s="9" t="n">
        <v>60</v>
      </c>
      <c r="G5" s="9" t="n"/>
      <c r="H5" s="18">
        <f>IF(AND(F5="",G5=""),"",IF(F5="",0,F5)-IF(G5="",0,G5))</f>
        <v>60</v>
      </c>
      <c r="I5" s="9" t="inlineStr"/>
      <c r="J5" s="9" t="inlineStr">
        <is>
          <t>Opening stock</t>
        </is>
      </c>
      <c r="K5" s="9" t="inlineStr">
        <is>
          <t>AR</t>
        </is>
      </c>
    </row>
    <row r="6">
      <c r="A6" s="17" t="n">
        <v>46296</v>
      </c>
      <c r="B6" s="9" t="inlineStr">
        <is>
          <t>PTFE-12</t>
        </is>
      </c>
      <c r="C6" s="18" t="str">
        <f>IF($B6="","",IFERROR(INDEX(Items!$B$2:$B$501,MATCH($B6,Items!$A$2:$A$501,0)),"Unknown SKU"))</f>
        <v>PTFE tape 12mm x 12m</v>
      </c>
      <c r="D6" s="9" t="inlineStr">
        <is>
          <t>Van 1</t>
        </is>
      </c>
      <c r="E6" s="9" t="inlineStr">
        <is>
          <t>Counted</t>
        </is>
      </c>
      <c r="F6" s="9" t="n">
        <v>10</v>
      </c>
      <c r="G6" s="9" t="n"/>
      <c r="H6" s="18">
        <f>IF(AND(F6="",G6=""),"",IF(F6="",0,F6)-IF(G6="",0,G6))</f>
        <v>10</v>
      </c>
      <c r="I6" s="9" t="inlineStr"/>
      <c r="J6" s="9" t="inlineStr">
        <is>
          <t>Opening stock</t>
        </is>
      </c>
      <c r="K6" s="9" t="inlineStr">
        <is>
          <t>AR</t>
        </is>
      </c>
    </row>
    <row r="7">
      <c r="A7" s="17" t="n">
        <v>46296</v>
      </c>
      <c r="B7" s="9" t="inlineStr">
        <is>
          <t>TE-25-100</t>
        </is>
      </c>
      <c r="C7" s="18" t="str">
        <f>IF($B7="","",IFERROR(INDEX(Items!$B$2:$B$501,MATCH($B7,Items!$A$2:$A$501,0)),"Unknown SKU"))</f>
        <v>Twin and earth cable 2.5mm, 100m</v>
      </c>
      <c r="D7" s="9" t="inlineStr">
        <is>
          <t>Warehouse</t>
        </is>
      </c>
      <c r="E7" s="9" t="inlineStr">
        <is>
          <t>Counted</t>
        </is>
      </c>
      <c r="F7" s="9" t="n">
        <v>4</v>
      </c>
      <c r="G7" s="9" t="n"/>
      <c r="H7" s="18">
        <f>IF(AND(F7="",G7=""),"",IF(F7="",0,F7)-IF(G7="",0,G7))</f>
        <v>4</v>
      </c>
      <c r="I7" s="9" t="inlineStr"/>
      <c r="J7" s="9" t="inlineStr">
        <is>
          <t>Opening stock</t>
        </is>
      </c>
      <c r="K7" s="9" t="inlineStr">
        <is>
          <t>AR</t>
        </is>
      </c>
    </row>
    <row r="8">
      <c r="A8" s="17" t="n">
        <v>46296</v>
      </c>
      <c r="B8" s="9" t="inlineStr">
        <is>
          <t>SO-2G</t>
        </is>
      </c>
      <c r="C8" s="18" t="str">
        <f>IF($B8="","",IFERROR(INDEX(Items!$B$2:$B$501,MATCH($B8,Items!$A$2:$A$501,0)),"Unknown SKU"))</f>
        <v>Double socket outlet, white</v>
      </c>
      <c r="D8" s="9" t="inlineStr">
        <is>
          <t>Warehouse</t>
        </is>
      </c>
      <c r="E8" s="9" t="inlineStr">
        <is>
          <t>Counted</t>
        </is>
      </c>
      <c r="F8" s="9" t="n">
        <v>90</v>
      </c>
      <c r="G8" s="9" t="n"/>
      <c r="H8" s="18">
        <f>IF(AND(F8="",G8=""),"",IF(F8="",0,F8)-IF(G8="",0,G8))</f>
        <v>90</v>
      </c>
      <c r="I8" s="9" t="inlineStr"/>
      <c r="J8" s="9" t="inlineStr">
        <is>
          <t>Opening stock</t>
        </is>
      </c>
      <c r="K8" s="9" t="inlineStr">
        <is>
          <t>AR</t>
        </is>
      </c>
    </row>
    <row r="9">
      <c r="A9" s="17" t="n">
        <v>46296</v>
      </c>
      <c r="B9" s="9" t="inlineStr">
        <is>
          <t>DL-LED-6W</t>
        </is>
      </c>
      <c r="C9" s="18" t="str">
        <f>IF($B9="","",IFERROR(INDEX(Items!$B$2:$B$501,MATCH($B9,Items!$A$2:$A$501,0)),"Unknown SKU"))</f>
        <v>LED downlight 6W</v>
      </c>
      <c r="D9" s="9" t="inlineStr">
        <is>
          <t>Warehouse</t>
        </is>
      </c>
      <c r="E9" s="9" t="inlineStr">
        <is>
          <t>Counted</t>
        </is>
      </c>
      <c r="F9" s="9" t="n">
        <v>40</v>
      </c>
      <c r="G9" s="9" t="n"/>
      <c r="H9" s="18">
        <f>IF(AND(F9="",G9=""),"",IF(F9="",0,F9)-IF(G9="",0,G9))</f>
        <v>40</v>
      </c>
      <c r="I9" s="9" t="inlineStr"/>
      <c r="J9" s="9" t="inlineStr">
        <is>
          <t>Opening stock</t>
        </is>
      </c>
      <c r="K9" s="9" t="inlineStr">
        <is>
          <t>AR</t>
        </is>
      </c>
    </row>
    <row r="10">
      <c r="A10" s="17" t="n">
        <v>46296</v>
      </c>
      <c r="B10" s="9" t="inlineStr">
        <is>
          <t>WP-6-100</t>
        </is>
      </c>
      <c r="C10" s="18" t="str">
        <f>IF($B10="","",IFERROR(INDEX(Items!$B$2:$B$501,MATCH($B10,Items!$A$2:$A$501,0)),"Unknown SKU"))</f>
        <v>Wall plugs 6mm, box of 100</v>
      </c>
      <c r="D10" s="9" t="inlineStr">
        <is>
          <t>Warehouse</t>
        </is>
      </c>
      <c r="E10" s="9" t="inlineStr">
        <is>
          <t>Counted</t>
        </is>
      </c>
      <c r="F10" s="9" t="n">
        <v>25</v>
      </c>
      <c r="G10" s="9" t="n"/>
      <c r="H10" s="18">
        <f>IF(AND(F10="",G10=""),"",IF(F10="",0,F10)-IF(G10="",0,G10))</f>
        <v>25</v>
      </c>
      <c r="I10" s="9" t="inlineStr"/>
      <c r="J10" s="9" t="inlineStr">
        <is>
          <t>Opening stock</t>
        </is>
      </c>
      <c r="K10" s="9" t="inlineStr">
        <is>
          <t>AR</t>
        </is>
      </c>
    </row>
    <row r="11">
      <c r="A11" s="17" t="n">
        <v>46300</v>
      </c>
      <c r="B11" s="9" t="inlineStr">
        <is>
          <t>CP-15-3M</t>
        </is>
      </c>
      <c r="C11" s="18" t="str">
        <f>IF($B11="","",IFERROR(INDEX(Items!$B$2:$B$501,MATCH($B11,Items!$A$2:$A$501,0)),"Unknown SKU"))</f>
        <v>Copper pipe 15mm x 3m</v>
      </c>
      <c r="D11" s="9" t="inlineStr">
        <is>
          <t>Warehouse</t>
        </is>
      </c>
      <c r="E11" s="9" t="inlineStr">
        <is>
          <t>Issued to job</t>
        </is>
      </c>
      <c r="F11" s="9" t="n"/>
      <c r="G11" s="9" t="n">
        <v>6</v>
      </c>
      <c r="H11" s="18">
        <f>IF(AND(F11="",G11=""),"",IF(F11="",0,F11)-IF(G11="",0,G11))</f>
        <v>-6</v>
      </c>
      <c r="I11" s="9" t="inlineStr">
        <is>
          <t>Job 1042 – Patel kitchen</t>
        </is>
      </c>
      <c r="J11" s="9" t="inlineStr"/>
      <c r="K11" s="9" t="inlineStr">
        <is>
          <t>MK</t>
        </is>
      </c>
    </row>
    <row r="12">
      <c r="A12" s="17" t="n">
        <v>46300</v>
      </c>
      <c r="B12" s="9" t="inlineStr">
        <is>
          <t>EL-15</t>
        </is>
      </c>
      <c r="C12" s="18" t="str">
        <f>IF($B12="","",IFERROR(INDEX(Items!$B$2:$B$501,MATCH($B12,Items!$A$2:$A$501,0)),"Unknown SKU"))</f>
        <v>Elbow 15mm, compression</v>
      </c>
      <c r="D12" s="9" t="inlineStr">
        <is>
          <t>Warehouse</t>
        </is>
      </c>
      <c r="E12" s="9" t="inlineStr">
        <is>
          <t>Issued to job</t>
        </is>
      </c>
      <c r="F12" s="9" t="n"/>
      <c r="G12" s="9" t="n">
        <v>30</v>
      </c>
      <c r="H12" s="18">
        <f>IF(AND(F12="",G12=""),"",IF(F12="",0,F12)-IF(G12="",0,G12))</f>
        <v>-30</v>
      </c>
      <c r="I12" s="9" t="inlineStr">
        <is>
          <t>Job 1042 – Patel kitchen</t>
        </is>
      </c>
      <c r="J12" s="9" t="inlineStr"/>
      <c r="K12" s="9" t="inlineStr">
        <is>
          <t>MK</t>
        </is>
      </c>
    </row>
    <row r="13">
      <c r="A13" s="17" t="n">
        <v>46300</v>
      </c>
      <c r="B13" s="9" t="inlineStr">
        <is>
          <t>PTFE-12</t>
        </is>
      </c>
      <c r="C13" s="18" t="str">
        <f>IF($B13="","",IFERROR(INDEX(Items!$B$2:$B$501,MATCH($B13,Items!$A$2:$A$501,0)),"Unknown SKU"))</f>
        <v>PTFE tape 12mm x 12m</v>
      </c>
      <c r="D13" s="9" t="inlineStr">
        <is>
          <t>Van 1</t>
        </is>
      </c>
      <c r="E13" s="9" t="inlineStr">
        <is>
          <t>Issued to job</t>
        </is>
      </c>
      <c r="F13" s="9" t="n"/>
      <c r="G13" s="9" t="n">
        <v>3</v>
      </c>
      <c r="H13" s="18">
        <f>IF(AND(F13="",G13=""),"",IF(F13="",0,F13)-IF(G13="",0,G13))</f>
        <v>-3</v>
      </c>
      <c r="I13" s="9" t="inlineStr">
        <is>
          <t>Job 1042 – Patel kitchen</t>
        </is>
      </c>
      <c r="J13" s="9" t="inlineStr"/>
      <c r="K13" s="9" t="inlineStr">
        <is>
          <t>MK</t>
        </is>
      </c>
    </row>
    <row r="14">
      <c r="A14" s="17" t="n">
        <v>46301</v>
      </c>
      <c r="B14" s="9" t="inlineStr">
        <is>
          <t>SO-2G</t>
        </is>
      </c>
      <c r="C14" s="18" t="str">
        <f>IF($B14="","",IFERROR(INDEX(Items!$B$2:$B$501,MATCH($B14,Items!$A$2:$A$501,0)),"Unknown SKU"))</f>
        <v>Double socket outlet, white</v>
      </c>
      <c r="D14" s="9" t="inlineStr">
        <is>
          <t>Warehouse</t>
        </is>
      </c>
      <c r="E14" s="9" t="inlineStr">
        <is>
          <t>Transfer out</t>
        </is>
      </c>
      <c r="F14" s="9" t="n"/>
      <c r="G14" s="9" t="n">
        <v>20</v>
      </c>
      <c r="H14" s="18">
        <f>IF(AND(F14="",G14=""),"",IF(F14="",0,F14)-IF(G14="",0,G14))</f>
        <v>-20</v>
      </c>
      <c r="I14" s="9" t="inlineStr">
        <is>
          <t>To Van 1</t>
        </is>
      </c>
      <c r="J14" s="9" t="inlineStr"/>
      <c r="K14" s="9" t="inlineStr">
        <is>
          <t>AR</t>
        </is>
      </c>
    </row>
    <row r="15">
      <c r="A15" s="17" t="n">
        <v>46301</v>
      </c>
      <c r="B15" s="9" t="inlineStr">
        <is>
          <t>SO-2G</t>
        </is>
      </c>
      <c r="C15" s="18" t="str">
        <f>IF($B15="","",IFERROR(INDEX(Items!$B$2:$B$501,MATCH($B15,Items!$A$2:$A$501,0)),"Unknown SKU"))</f>
        <v>Double socket outlet, white</v>
      </c>
      <c r="D15" s="9" t="inlineStr">
        <is>
          <t>Van 1</t>
        </is>
      </c>
      <c r="E15" s="9" t="inlineStr">
        <is>
          <t>Transfer in</t>
        </is>
      </c>
      <c r="F15" s="9" t="n">
        <v>20</v>
      </c>
      <c r="G15" s="9" t="n"/>
      <c r="H15" s="18">
        <f>IF(AND(F15="",G15=""),"",IF(F15="",0,F15)-IF(G15="",0,G15))</f>
        <v>20</v>
      </c>
      <c r="I15" s="9" t="inlineStr">
        <is>
          <t>From Warehouse</t>
        </is>
      </c>
      <c r="J15" s="9" t="inlineStr"/>
      <c r="K15" s="9" t="inlineStr">
        <is>
          <t>AR</t>
        </is>
      </c>
    </row>
    <row r="16">
      <c r="A16" s="17" t="n">
        <v>46303</v>
      </c>
      <c r="B16" s="9" t="inlineStr">
        <is>
          <t>EL-15</t>
        </is>
      </c>
      <c r="C16" s="18" t="str">
        <f>IF($B16="","",IFERROR(INDEX(Items!$B$2:$B$501,MATCH($B16,Items!$A$2:$A$501,0)),"Unknown SKU"))</f>
        <v>Elbow 15mm, compression</v>
      </c>
      <c r="D16" s="9" t="inlineStr">
        <is>
          <t>Warehouse</t>
        </is>
      </c>
      <c r="E16" s="9" t="inlineStr">
        <is>
          <t>Received</t>
        </is>
      </c>
      <c r="F16" s="9" t="n">
        <v>150</v>
      </c>
      <c r="G16" s="9" t="n"/>
      <c r="H16" s="18">
        <f>IF(AND(F16="",G16=""),"",IF(F16="",0,F16)-IF(G16="",0,G16))</f>
        <v>150</v>
      </c>
      <c r="I16" s="9" t="inlineStr">
        <is>
          <t>PO-0007</t>
        </is>
      </c>
      <c r="J16" s="9" t="inlineStr"/>
      <c r="K16" s="9" t="inlineStr">
        <is>
          <t>AR</t>
        </is>
      </c>
    </row>
    <row r="17">
      <c r="A17" s="17" t="n">
        <v>46304</v>
      </c>
      <c r="B17" s="9" t="inlineStr">
        <is>
          <t>TE-25-100</t>
        </is>
      </c>
      <c r="C17" s="18" t="str">
        <f>IF($B17="","",IFERROR(INDEX(Items!$B$2:$B$501,MATCH($B17,Items!$A$2:$A$501,0)),"Unknown SKU"))</f>
        <v>Twin and earth cable 2.5mm, 100m</v>
      </c>
      <c r="D17" s="9" t="inlineStr">
        <is>
          <t>Warehouse</t>
        </is>
      </c>
      <c r="E17" s="9" t="inlineStr">
        <is>
          <t>Adjusted</t>
        </is>
      </c>
      <c r="F17" s="9" t="n"/>
      <c r="G17" s="9" t="n">
        <v>1</v>
      </c>
      <c r="H17" s="18">
        <f>IF(AND(F17="",G17=""),"",IF(F17="",0,F17)-IF(G17="",0,G17))</f>
        <v>-1</v>
      </c>
      <c r="I17" s="9" t="inlineStr"/>
      <c r="J17" s="9" t="inlineStr">
        <is>
          <t>Coil damaged in van</t>
        </is>
      </c>
      <c r="K17" s="9" t="inlineStr">
        <is>
          <t>MK</t>
        </is>
      </c>
    </row>
    <row r="18">
      <c r="A18" s="17" t="n">
        <v>46307</v>
      </c>
      <c r="B18" s="9" t="inlineStr">
        <is>
          <t>BV-15</t>
        </is>
      </c>
      <c r="C18" s="18" t="str">
        <f>IF($B18="","",IFERROR(INDEX(Items!$B$2:$B$501,MATCH($B18,Items!$A$2:$A$501,0)),"Unknown SKU"))</f>
        <v>Ball valve 15mm</v>
      </c>
      <c r="D18" s="9" t="inlineStr">
        <is>
          <t>Warehouse</t>
        </is>
      </c>
      <c r="E18" s="9" t="inlineStr">
        <is>
          <t>Issued to job</t>
        </is>
      </c>
      <c r="F18" s="9" t="n"/>
      <c r="G18" s="9" t="n">
        <v>4</v>
      </c>
      <c r="H18" s="18">
        <f>IF(AND(F18="",G18=""),"",IF(F18="",0,F18)-IF(G18="",0,G18))</f>
        <v>-4</v>
      </c>
      <c r="I18" s="9" t="inlineStr">
        <is>
          <t>Job 1043 – Ortiz bathroom</t>
        </is>
      </c>
      <c r="J18" s="9" t="inlineStr"/>
      <c r="K18" s="9" t="inlineStr">
        <is>
          <t>JS</t>
        </is>
      </c>
    </row>
    <row r="19">
      <c r="A19" s="17" t="n">
        <v>46307</v>
      </c>
      <c r="B19" s="9" t="inlineStr">
        <is>
          <t>DL-LED-6W</t>
        </is>
      </c>
      <c r="C19" s="18" t="str">
        <f>IF($B19="","",IFERROR(INDEX(Items!$B$2:$B$501,MATCH($B19,Items!$A$2:$A$501,0)),"Unknown SKU"))</f>
        <v>LED downlight 6W</v>
      </c>
      <c r="D19" s="9" t="inlineStr">
        <is>
          <t>Warehouse</t>
        </is>
      </c>
      <c r="E19" s="9" t="inlineStr">
        <is>
          <t>Issued to job</t>
        </is>
      </c>
      <c r="F19" s="9" t="n"/>
      <c r="G19" s="9" t="n">
        <v>18</v>
      </c>
      <c r="H19" s="18">
        <f>IF(AND(F19="",G19=""),"",IF(F19="",0,F19)-IF(G19="",0,G19))</f>
        <v>-18</v>
      </c>
      <c r="I19" s="9" t="inlineStr">
        <is>
          <t>Job 1043 – Ortiz bathroom</t>
        </is>
      </c>
      <c r="J19" s="9" t="inlineStr"/>
      <c r="K19" s="9" t="inlineStr">
        <is>
          <t>JS</t>
        </is>
      </c>
    </row>
    <row r="20">
      <c r="A20" s="17" t="n">
        <v>46307</v>
      </c>
      <c r="B20" s="9" t="inlineStr">
        <is>
          <t>SO-2G</t>
        </is>
      </c>
      <c r="C20" s="18" t="str">
        <f>IF($B20="","",IFERROR(INDEX(Items!$B$2:$B$501,MATCH($B20,Items!$A$2:$A$501,0)),"Unknown SKU"))</f>
        <v>Double socket outlet, white</v>
      </c>
      <c r="D20" s="9" t="inlineStr">
        <is>
          <t>Van 1</t>
        </is>
      </c>
      <c r="E20" s="9" t="inlineStr">
        <is>
          <t>Issued to job</t>
        </is>
      </c>
      <c r="F20" s="9" t="n"/>
      <c r="G20" s="9" t="n">
        <v>12</v>
      </c>
      <c r="H20" s="18">
        <f>IF(AND(F20="",G20=""),"",IF(F20="",0,F20)-IF(G20="",0,G20))</f>
        <v>-12</v>
      </c>
      <c r="I20" s="9" t="inlineStr">
        <is>
          <t>Job 1043 – Ortiz bathroom</t>
        </is>
      </c>
      <c r="J20" s="9" t="inlineStr"/>
      <c r="K20" s="9" t="inlineStr">
        <is>
          <t>JS</t>
        </is>
      </c>
    </row>
    <row r="21">
      <c r="A21" s="17" t="n">
        <v>46308</v>
      </c>
      <c r="B21" s="9" t="inlineStr">
        <is>
          <t>TE-25-100</t>
        </is>
      </c>
      <c r="C21" s="18" t="str">
        <f>IF($B21="","",IFERROR(INDEX(Items!$B$2:$B$501,MATCH($B21,Items!$A$2:$A$501,0)),"Unknown SKU"))</f>
        <v>Twin and earth cable 2.5mm, 100m</v>
      </c>
      <c r="D21" s="9" t="inlineStr">
        <is>
          <t>Warehouse</t>
        </is>
      </c>
      <c r="E21" s="9" t="inlineStr">
        <is>
          <t>Issued to job</t>
        </is>
      </c>
      <c r="F21" s="9" t="n"/>
      <c r="G21" s="9" t="n">
        <v>1</v>
      </c>
      <c r="H21" s="18">
        <f>IF(AND(F21="",G21=""),"",IF(F21="",0,F21)-IF(G21="",0,G21))</f>
        <v>-1</v>
      </c>
      <c r="I21" s="9" t="inlineStr">
        <is>
          <t>Job 1043 – Ortiz bathroom</t>
        </is>
      </c>
      <c r="J21" s="9" t="inlineStr"/>
      <c r="K21" s="9" t="inlineStr">
        <is>
          <t>JS</t>
        </is>
      </c>
    </row>
    <row r="22">
      <c r="A22" s="17" t="n">
        <v>46309</v>
      </c>
      <c r="B22" s="9" t="inlineStr">
        <is>
          <t>WP-6-100</t>
        </is>
      </c>
      <c r="C22" s="18" t="str">
        <f>IF($B22="","",IFERROR(INDEX(Items!$B$2:$B$501,MATCH($B22,Items!$A$2:$A$501,0)),"Unknown SKU"))</f>
        <v>Wall plugs 6mm, box of 100</v>
      </c>
      <c r="D22" s="9" t="inlineStr">
        <is>
          <t>Warehouse</t>
        </is>
      </c>
      <c r="E22" s="9" t="inlineStr">
        <is>
          <t>Issued to job</t>
        </is>
      </c>
      <c r="F22" s="9" t="n"/>
      <c r="G22" s="9" t="n">
        <v>2</v>
      </c>
      <c r="H22" s="18">
        <f>IF(AND(F22="",G22=""),"",IF(F22="",0,F22)-IF(G22="",0,G22))</f>
        <v>-2</v>
      </c>
      <c r="I22" s="9" t="inlineStr">
        <is>
          <t>Job 1043 – Ortiz bathroom</t>
        </is>
      </c>
      <c r="J22" s="9" t="inlineStr"/>
      <c r="K22" s="9" t="inlineStr">
        <is>
          <t>JS</t>
        </is>
      </c>
    </row>
    <row r="23">
      <c r="A23" s="19" t="n"/>
      <c r="B23" s="14" t="n"/>
      <c r="C23" s="12" t="str">
        <f>IF($B23="","",IFERROR(INDEX(Items!$B$2:$B$501,MATCH($B23,Items!$A$2:$A$501,0)),"Unknown SKU"))</f>
        <v/>
      </c>
      <c r="D23" s="14" t="n"/>
      <c r="E23" s="14" t="n"/>
      <c r="F23" s="14" t="n"/>
      <c r="G23" s="14" t="n"/>
      <c r="H23" s="12" t="str">
        <f>IF(AND(F23="",G23=""),"",IF(F23="",0,F23)-IF(G23="",0,G23))</f>
        <v/>
      </c>
      <c r="I23" s="14" t="n"/>
      <c r="J23" s="14" t="n"/>
      <c r="K23" s="14" t="n"/>
    </row>
    <row r="24">
      <c r="A24" s="19" t="n"/>
      <c r="B24" s="14" t="n"/>
      <c r="C24" s="12" t="str">
        <f>IF($B24="","",IFERROR(INDEX(Items!$B$2:$B$501,MATCH($B24,Items!$A$2:$A$501,0)),"Unknown SKU"))</f>
        <v/>
      </c>
      <c r="D24" s="14" t="n"/>
      <c r="E24" s="14" t="n"/>
      <c r="F24" s="14" t="n"/>
      <c r="G24" s="14" t="n"/>
      <c r="H24" s="12" t="str">
        <f>IF(AND(F24="",G24=""),"",IF(F24="",0,F24)-IF(G24="",0,G24))</f>
        <v/>
      </c>
      <c r="I24" s="14" t="n"/>
      <c r="J24" s="14" t="n"/>
      <c r="K24" s="14" t="n"/>
    </row>
    <row r="25">
      <c r="A25" s="19" t="n"/>
      <c r="B25" s="14" t="n"/>
      <c r="C25" s="12" t="str">
        <f>IF($B25="","",IFERROR(INDEX(Items!$B$2:$B$501,MATCH($B25,Items!$A$2:$A$501,0)),"Unknown SKU"))</f>
        <v/>
      </c>
      <c r="D25" s="14" t="n"/>
      <c r="E25" s="14" t="n"/>
      <c r="F25" s="14" t="n"/>
      <c r="G25" s="14" t="n"/>
      <c r="H25" s="12" t="str">
        <f>IF(AND(F25="",G25=""),"",IF(F25="",0,F25)-IF(G25="",0,G25))</f>
        <v/>
      </c>
      <c r="I25" s="14" t="n"/>
      <c r="J25" s="14" t="n"/>
      <c r="K25" s="14" t="n"/>
    </row>
    <row r="26">
      <c r="A26" s="19" t="n"/>
      <c r="B26" s="14" t="n"/>
      <c r="C26" s="12" t="str">
        <f>IF($B26="","",IFERROR(INDEX(Items!$B$2:$B$501,MATCH($B26,Items!$A$2:$A$501,0)),"Unknown SKU"))</f>
        <v/>
      </c>
      <c r="D26" s="14" t="n"/>
      <c r="E26" s="14" t="n"/>
      <c r="F26" s="14" t="n"/>
      <c r="G26" s="14" t="n"/>
      <c r="H26" s="12" t="str">
        <f>IF(AND(F26="",G26=""),"",IF(F26="",0,F26)-IF(G26="",0,G26))</f>
        <v/>
      </c>
      <c r="I26" s="14" t="n"/>
      <c r="J26" s="14" t="n"/>
      <c r="K26" s="14" t="n"/>
    </row>
    <row r="27">
      <c r="A27" s="19" t="n"/>
      <c r="B27" s="14" t="n"/>
      <c r="C27" s="12" t="str">
        <f>IF($B27="","",IFERROR(INDEX(Items!$B$2:$B$501,MATCH($B27,Items!$A$2:$A$501,0)),"Unknown SKU"))</f>
        <v/>
      </c>
      <c r="D27" s="14" t="n"/>
      <c r="E27" s="14" t="n"/>
      <c r="F27" s="14" t="n"/>
      <c r="G27" s="14" t="n"/>
      <c r="H27" s="12" t="str">
        <f>IF(AND(F27="",G27=""),"",IF(F27="",0,F27)-IF(G27="",0,G27))</f>
        <v/>
      </c>
      <c r="I27" s="14" t="n"/>
      <c r="J27" s="14" t="n"/>
      <c r="K27" s="14" t="n"/>
    </row>
    <row r="28">
      <c r="A28" s="19" t="n"/>
      <c r="B28" s="14" t="n"/>
      <c r="C28" s="12" t="str">
        <f>IF($B28="","",IFERROR(INDEX(Items!$B$2:$B$501,MATCH($B28,Items!$A$2:$A$501,0)),"Unknown SKU"))</f>
        <v/>
      </c>
      <c r="D28" s="14" t="n"/>
      <c r="E28" s="14" t="n"/>
      <c r="F28" s="14" t="n"/>
      <c r="G28" s="14" t="n"/>
      <c r="H28" s="12" t="str">
        <f>IF(AND(F28="",G28=""),"",IF(F28="",0,F28)-IF(G28="",0,G28))</f>
        <v/>
      </c>
      <c r="I28" s="14" t="n"/>
      <c r="J28" s="14" t="n"/>
      <c r="K28" s="14" t="n"/>
    </row>
    <row r="29">
      <c r="A29" s="19" t="n"/>
      <c r="B29" s="14" t="n"/>
      <c r="C29" s="12" t="str">
        <f>IF($B29="","",IFERROR(INDEX(Items!$B$2:$B$501,MATCH($B29,Items!$A$2:$A$501,0)),"Unknown SKU"))</f>
        <v/>
      </c>
      <c r="D29" s="14" t="n"/>
      <c r="E29" s="14" t="n"/>
      <c r="F29" s="14" t="n"/>
      <c r="G29" s="14" t="n"/>
      <c r="H29" s="12" t="str">
        <f>IF(AND(F29="",G29=""),"",IF(F29="",0,F29)-IF(G29="",0,G29))</f>
        <v/>
      </c>
      <c r="I29" s="14" t="n"/>
      <c r="J29" s="14" t="n"/>
      <c r="K29" s="14" t="n"/>
    </row>
    <row r="30">
      <c r="A30" s="19" t="n"/>
      <c r="B30" s="14" t="n"/>
      <c r="C30" s="12" t="str">
        <f>IF($B30="","",IFERROR(INDEX(Items!$B$2:$B$501,MATCH($B30,Items!$A$2:$A$501,0)),"Unknown SKU"))</f>
        <v/>
      </c>
      <c r="D30" s="14" t="n"/>
      <c r="E30" s="14" t="n"/>
      <c r="F30" s="14" t="n"/>
      <c r="G30" s="14" t="n"/>
      <c r="H30" s="12" t="str">
        <f>IF(AND(F30="",G30=""),"",IF(F30="",0,F30)-IF(G30="",0,G30))</f>
        <v/>
      </c>
      <c r="I30" s="14" t="n"/>
      <c r="J30" s="14" t="n"/>
      <c r="K30" s="14" t="n"/>
    </row>
    <row r="31">
      <c r="A31" s="19" t="n"/>
      <c r="B31" s="14" t="n"/>
      <c r="C31" s="12" t="str">
        <f>IF($B31="","",IFERROR(INDEX(Items!$B$2:$B$501,MATCH($B31,Items!$A$2:$A$501,0)),"Unknown SKU"))</f>
        <v/>
      </c>
      <c r="D31" s="14" t="n"/>
      <c r="E31" s="14" t="n"/>
      <c r="F31" s="14" t="n"/>
      <c r="G31" s="14" t="n"/>
      <c r="H31" s="12" t="str">
        <f>IF(AND(F31="",G31=""),"",IF(F31="",0,F31)-IF(G31="",0,G31))</f>
        <v/>
      </c>
      <c r="I31" s="14" t="n"/>
      <c r="J31" s="14" t="n"/>
      <c r="K31" s="14" t="n"/>
    </row>
    <row r="32">
      <c r="A32" s="19" t="n"/>
      <c r="B32" s="14" t="n"/>
      <c r="C32" s="12" t="str">
        <f>IF($B32="","",IFERROR(INDEX(Items!$B$2:$B$501,MATCH($B32,Items!$A$2:$A$501,0)),"Unknown SKU"))</f>
        <v/>
      </c>
      <c r="D32" s="14" t="n"/>
      <c r="E32" s="14" t="n"/>
      <c r="F32" s="14" t="n"/>
      <c r="G32" s="14" t="n"/>
      <c r="H32" s="12" t="str">
        <f>IF(AND(F32="",G32=""),"",IF(F32="",0,F32)-IF(G32="",0,G32))</f>
        <v/>
      </c>
      <c r="I32" s="14" t="n"/>
      <c r="J32" s="14" t="n"/>
      <c r="K32" s="14" t="n"/>
    </row>
    <row r="33">
      <c r="A33" s="19" t="n"/>
      <c r="B33" s="14" t="n"/>
      <c r="C33" s="12" t="str">
        <f>IF($B33="","",IFERROR(INDEX(Items!$B$2:$B$501,MATCH($B33,Items!$A$2:$A$501,0)),"Unknown SKU"))</f>
        <v/>
      </c>
      <c r="D33" s="14" t="n"/>
      <c r="E33" s="14" t="n"/>
      <c r="F33" s="14" t="n"/>
      <c r="G33" s="14" t="n"/>
      <c r="H33" s="12" t="str">
        <f>IF(AND(F33="",G33=""),"",IF(F33="",0,F33)-IF(G33="",0,G33))</f>
        <v/>
      </c>
      <c r="I33" s="14" t="n"/>
      <c r="J33" s="14" t="n"/>
      <c r="K33" s="14" t="n"/>
    </row>
    <row r="34">
      <c r="A34" s="19" t="n"/>
      <c r="B34" s="14" t="n"/>
      <c r="C34" s="12" t="str">
        <f>IF($B34="","",IFERROR(INDEX(Items!$B$2:$B$501,MATCH($B34,Items!$A$2:$A$501,0)),"Unknown SKU"))</f>
        <v/>
      </c>
      <c r="D34" s="14" t="n"/>
      <c r="E34" s="14" t="n"/>
      <c r="F34" s="14" t="n"/>
      <c r="G34" s="14" t="n"/>
      <c r="H34" s="12" t="str">
        <f>IF(AND(F34="",G34=""),"",IF(F34="",0,F34)-IF(G34="",0,G34))</f>
        <v/>
      </c>
      <c r="I34" s="14" t="n"/>
      <c r="J34" s="14" t="n"/>
      <c r="K34" s="14" t="n"/>
    </row>
    <row r="35">
      <c r="A35" s="19" t="n"/>
      <c r="B35" s="14" t="n"/>
      <c r="C35" s="12" t="str">
        <f>IF($B35="","",IFERROR(INDEX(Items!$B$2:$B$501,MATCH($B35,Items!$A$2:$A$501,0)),"Unknown SKU"))</f>
        <v/>
      </c>
      <c r="D35" s="14" t="n"/>
      <c r="E35" s="14" t="n"/>
      <c r="F35" s="14" t="n"/>
      <c r="G35" s="14" t="n"/>
      <c r="H35" s="12" t="str">
        <f>IF(AND(F35="",G35=""),"",IF(F35="",0,F35)-IF(G35="",0,G35))</f>
        <v/>
      </c>
      <c r="I35" s="14" t="n"/>
      <c r="J35" s="14" t="n"/>
      <c r="K35" s="14" t="n"/>
    </row>
    <row r="36">
      <c r="A36" s="19" t="n"/>
      <c r="B36" s="14" t="n"/>
      <c r="C36" s="12" t="str">
        <f>IF($B36="","",IFERROR(INDEX(Items!$B$2:$B$501,MATCH($B36,Items!$A$2:$A$501,0)),"Unknown SKU"))</f>
        <v/>
      </c>
      <c r="D36" s="14" t="n"/>
      <c r="E36" s="14" t="n"/>
      <c r="F36" s="14" t="n"/>
      <c r="G36" s="14" t="n"/>
      <c r="H36" s="12" t="str">
        <f>IF(AND(F36="",G36=""),"",IF(F36="",0,F36)-IF(G36="",0,G36))</f>
        <v/>
      </c>
      <c r="I36" s="14" t="n"/>
      <c r="J36" s="14" t="n"/>
      <c r="K36" s="14" t="n"/>
    </row>
    <row r="37">
      <c r="A37" s="19" t="n"/>
      <c r="B37" s="14" t="n"/>
      <c r="C37" s="12" t="str">
        <f>IF($B37="","",IFERROR(INDEX(Items!$B$2:$B$501,MATCH($B37,Items!$A$2:$A$501,0)),"Unknown SKU"))</f>
        <v/>
      </c>
      <c r="D37" s="14" t="n"/>
      <c r="E37" s="14" t="n"/>
      <c r="F37" s="14" t="n"/>
      <c r="G37" s="14" t="n"/>
      <c r="H37" s="12" t="str">
        <f>IF(AND(F37="",G37=""),"",IF(F37="",0,F37)-IF(G37="",0,G37))</f>
        <v/>
      </c>
      <c r="I37" s="14" t="n"/>
      <c r="J37" s="14" t="n"/>
      <c r="K37" s="14" t="n"/>
    </row>
    <row r="38">
      <c r="A38" s="19" t="n"/>
      <c r="B38" s="14" t="n"/>
      <c r="C38" s="12" t="str">
        <f>IF($B38="","",IFERROR(INDEX(Items!$B$2:$B$501,MATCH($B38,Items!$A$2:$A$501,0)),"Unknown SKU"))</f>
        <v/>
      </c>
      <c r="D38" s="14" t="n"/>
      <c r="E38" s="14" t="n"/>
      <c r="F38" s="14" t="n"/>
      <c r="G38" s="14" t="n"/>
      <c r="H38" s="12" t="str">
        <f>IF(AND(F38="",G38=""),"",IF(F38="",0,F38)-IF(G38="",0,G38))</f>
        <v/>
      </c>
      <c r="I38" s="14" t="n"/>
      <c r="J38" s="14" t="n"/>
      <c r="K38" s="14" t="n"/>
    </row>
    <row r="39">
      <c r="A39" s="19" t="n"/>
      <c r="B39" s="14" t="n"/>
      <c r="C39" s="12" t="str">
        <f>IF($B39="","",IFERROR(INDEX(Items!$B$2:$B$501,MATCH($B39,Items!$A$2:$A$501,0)),"Unknown SKU"))</f>
        <v/>
      </c>
      <c r="D39" s="14" t="n"/>
      <c r="E39" s="14" t="n"/>
      <c r="F39" s="14" t="n"/>
      <c r="G39" s="14" t="n"/>
      <c r="H39" s="12" t="str">
        <f>IF(AND(F39="",G39=""),"",IF(F39="",0,F39)-IF(G39="",0,G39))</f>
        <v/>
      </c>
      <c r="I39" s="14" t="n"/>
      <c r="J39" s="14" t="n"/>
      <c r="K39" s="14" t="n"/>
    </row>
    <row r="40">
      <c r="A40" s="19" t="n"/>
      <c r="B40" s="14" t="n"/>
      <c r="C40" s="12" t="str">
        <f>IF($B40="","",IFERROR(INDEX(Items!$B$2:$B$501,MATCH($B40,Items!$A$2:$A$501,0)),"Unknown SKU"))</f>
        <v/>
      </c>
      <c r="D40" s="14" t="n"/>
      <c r="E40" s="14" t="n"/>
      <c r="F40" s="14" t="n"/>
      <c r="G40" s="14" t="n"/>
      <c r="H40" s="12" t="str">
        <f>IF(AND(F40="",G40=""),"",IF(F40="",0,F40)-IF(G40="",0,G40))</f>
        <v/>
      </c>
      <c r="I40" s="14" t="n"/>
      <c r="J40" s="14" t="n"/>
      <c r="K40" s="14" t="n"/>
    </row>
    <row r="41">
      <c r="A41" s="19" t="n"/>
      <c r="B41" s="14" t="n"/>
      <c r="C41" s="12" t="str">
        <f>IF($B41="","",IFERROR(INDEX(Items!$B$2:$B$501,MATCH($B41,Items!$A$2:$A$501,0)),"Unknown SKU"))</f>
        <v/>
      </c>
      <c r="D41" s="14" t="n"/>
      <c r="E41" s="14" t="n"/>
      <c r="F41" s="14" t="n"/>
      <c r="G41" s="14" t="n"/>
      <c r="H41" s="12" t="str">
        <f>IF(AND(F41="",G41=""),"",IF(F41="",0,F41)-IF(G41="",0,G41))</f>
        <v/>
      </c>
      <c r="I41" s="14" t="n"/>
      <c r="J41" s="14" t="n"/>
      <c r="K41" s="14" t="n"/>
    </row>
    <row r="42">
      <c r="A42" s="19" t="n"/>
      <c r="B42" s="14" t="n"/>
      <c r="C42" s="12" t="str">
        <f>IF($B42="","",IFERROR(INDEX(Items!$B$2:$B$501,MATCH($B42,Items!$A$2:$A$501,0)),"Unknown SKU"))</f>
        <v/>
      </c>
      <c r="D42" s="14" t="n"/>
      <c r="E42" s="14" t="n"/>
      <c r="F42" s="14" t="n"/>
      <c r="G42" s="14" t="n"/>
      <c r="H42" s="12" t="str">
        <f>IF(AND(F42="",G42=""),"",IF(F42="",0,F42)-IF(G42="",0,G42))</f>
        <v/>
      </c>
      <c r="I42" s="14" t="n"/>
      <c r="J42" s="14" t="n"/>
      <c r="K42" s="14" t="n"/>
    </row>
    <row r="43">
      <c r="A43" s="19" t="n"/>
      <c r="B43" s="14" t="n"/>
      <c r="C43" s="12" t="str">
        <f>IF($B43="","",IFERROR(INDEX(Items!$B$2:$B$501,MATCH($B43,Items!$A$2:$A$501,0)),"Unknown SKU"))</f>
        <v/>
      </c>
      <c r="D43" s="14" t="n"/>
      <c r="E43" s="14" t="n"/>
      <c r="F43" s="14" t="n"/>
      <c r="G43" s="14" t="n"/>
      <c r="H43" s="12" t="str">
        <f>IF(AND(F43="",G43=""),"",IF(F43="",0,F43)-IF(G43="",0,G43))</f>
        <v/>
      </c>
      <c r="I43" s="14" t="n"/>
      <c r="J43" s="14" t="n"/>
      <c r="K43" s="14" t="n"/>
    </row>
    <row r="44">
      <c r="A44" s="19" t="n"/>
      <c r="B44" s="14" t="n"/>
      <c r="C44" s="12" t="str">
        <f>IF($B44="","",IFERROR(INDEX(Items!$B$2:$B$501,MATCH($B44,Items!$A$2:$A$501,0)),"Unknown SKU"))</f>
        <v/>
      </c>
      <c r="D44" s="14" t="n"/>
      <c r="E44" s="14" t="n"/>
      <c r="F44" s="14" t="n"/>
      <c r="G44" s="14" t="n"/>
      <c r="H44" s="12" t="str">
        <f>IF(AND(F44="",G44=""),"",IF(F44="",0,F44)-IF(G44="",0,G44))</f>
        <v/>
      </c>
      <c r="I44" s="14" t="n"/>
      <c r="J44" s="14" t="n"/>
      <c r="K44" s="14" t="n"/>
    </row>
    <row r="45">
      <c r="A45" s="19" t="n"/>
      <c r="B45" s="14" t="n"/>
      <c r="C45" s="12" t="str">
        <f>IF($B45="","",IFERROR(INDEX(Items!$B$2:$B$501,MATCH($B45,Items!$A$2:$A$501,0)),"Unknown SKU"))</f>
        <v/>
      </c>
      <c r="D45" s="14" t="n"/>
      <c r="E45" s="14" t="n"/>
      <c r="F45" s="14" t="n"/>
      <c r="G45" s="14" t="n"/>
      <c r="H45" s="12" t="str">
        <f>IF(AND(F45="",G45=""),"",IF(F45="",0,F45)-IF(G45="",0,G45))</f>
        <v/>
      </c>
      <c r="I45" s="14" t="n"/>
      <c r="J45" s="14" t="n"/>
      <c r="K45" s="14" t="n"/>
    </row>
    <row r="46">
      <c r="A46" s="19" t="n"/>
      <c r="B46" s="14" t="n"/>
      <c r="C46" s="12" t="str">
        <f>IF($B46="","",IFERROR(INDEX(Items!$B$2:$B$501,MATCH($B46,Items!$A$2:$A$501,0)),"Unknown SKU"))</f>
        <v/>
      </c>
      <c r="D46" s="14" t="n"/>
      <c r="E46" s="14" t="n"/>
      <c r="F46" s="14" t="n"/>
      <c r="G46" s="14" t="n"/>
      <c r="H46" s="12" t="str">
        <f>IF(AND(F46="",G46=""),"",IF(F46="",0,F46)-IF(G46="",0,G46))</f>
        <v/>
      </c>
      <c r="I46" s="14" t="n"/>
      <c r="J46" s="14" t="n"/>
      <c r="K46" s="14" t="n"/>
    </row>
    <row r="47">
      <c r="A47" s="19" t="n"/>
      <c r="B47" s="14" t="n"/>
      <c r="C47" s="12" t="str">
        <f>IF($B47="","",IFERROR(INDEX(Items!$B$2:$B$501,MATCH($B47,Items!$A$2:$A$501,0)),"Unknown SKU"))</f>
        <v/>
      </c>
      <c r="D47" s="14" t="n"/>
      <c r="E47" s="14" t="n"/>
      <c r="F47" s="14" t="n"/>
      <c r="G47" s="14" t="n"/>
      <c r="H47" s="12" t="str">
        <f>IF(AND(F47="",G47=""),"",IF(F47="",0,F47)-IF(G47="",0,G47))</f>
        <v/>
      </c>
      <c r="I47" s="14" t="n"/>
      <c r="J47" s="14" t="n"/>
      <c r="K47" s="14" t="n"/>
    </row>
    <row r="48">
      <c r="A48" s="19" t="n"/>
      <c r="B48" s="14" t="n"/>
      <c r="C48" s="12" t="str">
        <f>IF($B48="","",IFERROR(INDEX(Items!$B$2:$B$501,MATCH($B48,Items!$A$2:$A$501,0)),"Unknown SKU"))</f>
        <v/>
      </c>
      <c r="D48" s="14" t="n"/>
      <c r="E48" s="14" t="n"/>
      <c r="F48" s="14" t="n"/>
      <c r="G48" s="14" t="n"/>
      <c r="H48" s="12" t="str">
        <f>IF(AND(F48="",G48=""),"",IF(F48="",0,F48)-IF(G48="",0,G48))</f>
        <v/>
      </c>
      <c r="I48" s="14" t="n"/>
      <c r="J48" s="14" t="n"/>
      <c r="K48" s="14" t="n"/>
    </row>
    <row r="49">
      <c r="A49" s="19" t="n"/>
      <c r="B49" s="14" t="n"/>
      <c r="C49" s="12" t="str">
        <f>IF($B49="","",IFERROR(INDEX(Items!$B$2:$B$501,MATCH($B49,Items!$A$2:$A$501,0)),"Unknown SKU"))</f>
        <v/>
      </c>
      <c r="D49" s="14" t="n"/>
      <c r="E49" s="14" t="n"/>
      <c r="F49" s="14" t="n"/>
      <c r="G49" s="14" t="n"/>
      <c r="H49" s="12" t="str">
        <f>IF(AND(F49="",G49=""),"",IF(F49="",0,F49)-IF(G49="",0,G49))</f>
        <v/>
      </c>
      <c r="I49" s="14" t="n"/>
      <c r="J49" s="14" t="n"/>
      <c r="K49" s="14" t="n"/>
    </row>
    <row r="50">
      <c r="A50" s="19" t="n"/>
      <c r="B50" s="14" t="n"/>
      <c r="C50" s="12" t="str">
        <f>IF($B50="","",IFERROR(INDEX(Items!$B$2:$B$501,MATCH($B50,Items!$A$2:$A$501,0)),"Unknown SKU"))</f>
        <v/>
      </c>
      <c r="D50" s="14" t="n"/>
      <c r="E50" s="14" t="n"/>
      <c r="F50" s="14" t="n"/>
      <c r="G50" s="14" t="n"/>
      <c r="H50" s="12" t="str">
        <f>IF(AND(F50="",G50=""),"",IF(F50="",0,F50)-IF(G50="",0,G50))</f>
        <v/>
      </c>
      <c r="I50" s="14" t="n"/>
      <c r="J50" s="14" t="n"/>
      <c r="K50" s="14" t="n"/>
    </row>
    <row r="51">
      <c r="A51" s="19" t="n"/>
      <c r="B51" s="14" t="n"/>
      <c r="C51" s="12" t="str">
        <f>IF($B51="","",IFERROR(INDEX(Items!$B$2:$B$501,MATCH($B51,Items!$A$2:$A$501,0)),"Unknown SKU"))</f>
        <v/>
      </c>
      <c r="D51" s="14" t="n"/>
      <c r="E51" s="14" t="n"/>
      <c r="F51" s="14" t="n"/>
      <c r="G51" s="14" t="n"/>
      <c r="H51" s="12" t="str">
        <f>IF(AND(F51="",G51=""),"",IF(F51="",0,F51)-IF(G51="",0,G51))</f>
        <v/>
      </c>
      <c r="I51" s="14" t="n"/>
      <c r="J51" s="14" t="n"/>
      <c r="K51" s="14" t="n"/>
    </row>
    <row r="52">
      <c r="A52" s="19" t="n"/>
      <c r="B52" s="14" t="n"/>
      <c r="C52" s="12" t="str">
        <f>IF($B52="","",IFERROR(INDEX(Items!$B$2:$B$501,MATCH($B52,Items!$A$2:$A$501,0)),"Unknown SKU"))</f>
        <v/>
      </c>
      <c r="D52" s="14" t="n"/>
      <c r="E52" s="14" t="n"/>
      <c r="F52" s="14" t="n"/>
      <c r="G52" s="14" t="n"/>
      <c r="H52" s="12" t="str">
        <f>IF(AND(F52="",G52=""),"",IF(F52="",0,F52)-IF(G52="",0,G52))</f>
        <v/>
      </c>
      <c r="I52" s="14" t="n"/>
      <c r="J52" s="14" t="n"/>
      <c r="K52" s="14" t="n"/>
    </row>
    <row r="53">
      <c r="A53" s="19" t="n"/>
      <c r="B53" s="14" t="n"/>
      <c r="C53" s="12" t="str">
        <f>IF($B53="","",IFERROR(INDEX(Items!$B$2:$B$501,MATCH($B53,Items!$A$2:$A$501,0)),"Unknown SKU"))</f>
        <v/>
      </c>
      <c r="D53" s="14" t="n"/>
      <c r="E53" s="14" t="n"/>
      <c r="F53" s="14" t="n"/>
      <c r="G53" s="14" t="n"/>
      <c r="H53" s="12" t="str">
        <f>IF(AND(F53="",G53=""),"",IF(F53="",0,F53)-IF(G53="",0,G53))</f>
        <v/>
      </c>
      <c r="I53" s="14" t="n"/>
      <c r="J53" s="14" t="n"/>
      <c r="K53" s="14" t="n"/>
    </row>
    <row r="54">
      <c r="A54" s="19" t="n"/>
      <c r="B54" s="14" t="n"/>
      <c r="C54" s="12" t="str">
        <f>IF($B54="","",IFERROR(INDEX(Items!$B$2:$B$501,MATCH($B54,Items!$A$2:$A$501,0)),"Unknown SKU"))</f>
        <v/>
      </c>
      <c r="D54" s="14" t="n"/>
      <c r="E54" s="14" t="n"/>
      <c r="F54" s="14" t="n"/>
      <c r="G54" s="14" t="n"/>
      <c r="H54" s="12" t="str">
        <f>IF(AND(F54="",G54=""),"",IF(F54="",0,F54)-IF(G54="",0,G54))</f>
        <v/>
      </c>
      <c r="I54" s="14" t="n"/>
      <c r="J54" s="14" t="n"/>
      <c r="K54" s="14" t="n"/>
    </row>
    <row r="55">
      <c r="A55" s="19" t="n"/>
      <c r="B55" s="14" t="n"/>
      <c r="C55" s="12" t="str">
        <f>IF($B55="","",IFERROR(INDEX(Items!$B$2:$B$501,MATCH($B55,Items!$A$2:$A$501,0)),"Unknown SKU"))</f>
        <v/>
      </c>
      <c r="D55" s="14" t="n"/>
      <c r="E55" s="14" t="n"/>
      <c r="F55" s="14" t="n"/>
      <c r="G55" s="14" t="n"/>
      <c r="H55" s="12" t="str">
        <f>IF(AND(F55="",G55=""),"",IF(F55="",0,F55)-IF(G55="",0,G55))</f>
        <v/>
      </c>
      <c r="I55" s="14" t="n"/>
      <c r="J55" s="14" t="n"/>
      <c r="K55" s="14" t="n"/>
    </row>
    <row r="56">
      <c r="A56" s="19" t="n"/>
      <c r="B56" s="14" t="n"/>
      <c r="C56" s="12" t="str">
        <f>IF($B56="","",IFERROR(INDEX(Items!$B$2:$B$501,MATCH($B56,Items!$A$2:$A$501,0)),"Unknown SKU"))</f>
        <v/>
      </c>
      <c r="D56" s="14" t="n"/>
      <c r="E56" s="14" t="n"/>
      <c r="F56" s="14" t="n"/>
      <c r="G56" s="14" t="n"/>
      <c r="H56" s="12" t="str">
        <f>IF(AND(F56="",G56=""),"",IF(F56="",0,F56)-IF(G56="",0,G56))</f>
        <v/>
      </c>
      <c r="I56" s="14" t="n"/>
      <c r="J56" s="14" t="n"/>
      <c r="K56" s="14" t="n"/>
    </row>
    <row r="57">
      <c r="A57" s="19" t="n"/>
      <c r="B57" s="14" t="n"/>
      <c r="C57" s="12" t="str">
        <f>IF($B57="","",IFERROR(INDEX(Items!$B$2:$B$501,MATCH($B57,Items!$A$2:$A$501,0)),"Unknown SKU"))</f>
        <v/>
      </c>
      <c r="D57" s="14" t="n"/>
      <c r="E57" s="14" t="n"/>
      <c r="F57" s="14" t="n"/>
      <c r="G57" s="14" t="n"/>
      <c r="H57" s="12" t="str">
        <f>IF(AND(F57="",G57=""),"",IF(F57="",0,F57)-IF(G57="",0,G57))</f>
        <v/>
      </c>
      <c r="I57" s="14" t="n"/>
      <c r="J57" s="14" t="n"/>
      <c r="K57" s="14" t="n"/>
    </row>
    <row r="58">
      <c r="A58" s="19" t="n"/>
      <c r="B58" s="14" t="n"/>
      <c r="C58" s="12" t="str">
        <f>IF($B58="","",IFERROR(INDEX(Items!$B$2:$B$501,MATCH($B58,Items!$A$2:$A$501,0)),"Unknown SKU"))</f>
        <v/>
      </c>
      <c r="D58" s="14" t="n"/>
      <c r="E58" s="14" t="n"/>
      <c r="F58" s="14" t="n"/>
      <c r="G58" s="14" t="n"/>
      <c r="H58" s="12" t="str">
        <f>IF(AND(F58="",G58=""),"",IF(F58="",0,F58)-IF(G58="",0,G58))</f>
        <v/>
      </c>
      <c r="I58" s="14" t="n"/>
      <c r="J58" s="14" t="n"/>
      <c r="K58" s="14" t="n"/>
    </row>
    <row r="59">
      <c r="A59" s="19" t="n"/>
      <c r="B59" s="14" t="n"/>
      <c r="C59" s="12" t="str">
        <f>IF($B59="","",IFERROR(INDEX(Items!$B$2:$B$501,MATCH($B59,Items!$A$2:$A$501,0)),"Unknown SKU"))</f>
        <v/>
      </c>
      <c r="D59" s="14" t="n"/>
      <c r="E59" s="14" t="n"/>
      <c r="F59" s="14" t="n"/>
      <c r="G59" s="14" t="n"/>
      <c r="H59" s="12" t="str">
        <f>IF(AND(F59="",G59=""),"",IF(F59="",0,F59)-IF(G59="",0,G59))</f>
        <v/>
      </c>
      <c r="I59" s="14" t="n"/>
      <c r="J59" s="14" t="n"/>
      <c r="K59" s="14" t="n"/>
    </row>
    <row r="60">
      <c r="A60" s="19" t="n"/>
      <c r="B60" s="14" t="n"/>
      <c r="C60" s="12" t="str">
        <f>IF($B60="","",IFERROR(INDEX(Items!$B$2:$B$501,MATCH($B60,Items!$A$2:$A$501,0)),"Unknown SKU"))</f>
        <v/>
      </c>
      <c r="D60" s="14" t="n"/>
      <c r="E60" s="14" t="n"/>
      <c r="F60" s="14" t="n"/>
      <c r="G60" s="14" t="n"/>
      <c r="H60" s="12" t="str">
        <f>IF(AND(F60="",G60=""),"",IF(F60="",0,F60)-IF(G60="",0,G60))</f>
        <v/>
      </c>
      <c r="I60" s="14" t="n"/>
      <c r="J60" s="14" t="n"/>
      <c r="K60" s="14" t="n"/>
    </row>
    <row r="61">
      <c r="A61" s="19" t="n"/>
      <c r="B61" s="14" t="n"/>
      <c r="C61" s="12" t="str">
        <f>IF($B61="","",IFERROR(INDEX(Items!$B$2:$B$501,MATCH($B61,Items!$A$2:$A$501,0)),"Unknown SKU"))</f>
        <v/>
      </c>
      <c r="D61" s="14" t="n"/>
      <c r="E61" s="14" t="n"/>
      <c r="F61" s="14" t="n"/>
      <c r="G61" s="14" t="n"/>
      <c r="H61" s="12" t="str">
        <f>IF(AND(F61="",G61=""),"",IF(F61="",0,F61)-IF(G61="",0,G61))</f>
        <v/>
      </c>
      <c r="I61" s="14" t="n"/>
      <c r="J61" s="14" t="n"/>
      <c r="K61" s="14" t="n"/>
    </row>
    <row r="62">
      <c r="A62" s="19" t="n"/>
      <c r="B62" s="14" t="n"/>
      <c r="C62" s="12" t="str">
        <f>IF($B62="","",IFERROR(INDEX(Items!$B$2:$B$501,MATCH($B62,Items!$A$2:$A$501,0)),"Unknown SKU"))</f>
        <v/>
      </c>
      <c r="D62" s="14" t="n"/>
      <c r="E62" s="14" t="n"/>
      <c r="F62" s="14" t="n"/>
      <c r="G62" s="14" t="n"/>
      <c r="H62" s="12" t="str">
        <f>IF(AND(F62="",G62=""),"",IF(F62="",0,F62)-IF(G62="",0,G62))</f>
        <v/>
      </c>
      <c r="I62" s="14" t="n"/>
      <c r="J62" s="14" t="n"/>
      <c r="K62" s="14" t="n"/>
    </row>
    <row r="63">
      <c r="A63" s="19" t="n"/>
      <c r="B63" s="14" t="n"/>
      <c r="C63" s="12" t="str">
        <f>IF($B63="","",IFERROR(INDEX(Items!$B$2:$B$501,MATCH($B63,Items!$A$2:$A$501,0)),"Unknown SKU"))</f>
        <v/>
      </c>
      <c r="D63" s="14" t="n"/>
      <c r="E63" s="14" t="n"/>
      <c r="F63" s="14" t="n"/>
      <c r="G63" s="14" t="n"/>
      <c r="H63" s="12" t="str">
        <f>IF(AND(F63="",G63=""),"",IF(F63="",0,F63)-IF(G63="",0,G63))</f>
        <v/>
      </c>
      <c r="I63" s="14" t="n"/>
      <c r="J63" s="14" t="n"/>
      <c r="K63" s="14" t="n"/>
    </row>
    <row r="64">
      <c r="A64" s="19" t="n"/>
      <c r="B64" s="14" t="n"/>
      <c r="C64" s="12" t="str">
        <f>IF($B64="","",IFERROR(INDEX(Items!$B$2:$B$501,MATCH($B64,Items!$A$2:$A$501,0)),"Unknown SKU"))</f>
        <v/>
      </c>
      <c r="D64" s="14" t="n"/>
      <c r="E64" s="14" t="n"/>
      <c r="F64" s="14" t="n"/>
      <c r="G64" s="14" t="n"/>
      <c r="H64" s="12" t="str">
        <f>IF(AND(F64="",G64=""),"",IF(F64="",0,F64)-IF(G64="",0,G64))</f>
        <v/>
      </c>
      <c r="I64" s="14" t="n"/>
      <c r="J64" s="14" t="n"/>
      <c r="K64" s="14" t="n"/>
    </row>
    <row r="65">
      <c r="A65" s="19" t="n"/>
      <c r="B65" s="14" t="n"/>
      <c r="C65" s="12" t="str">
        <f>IF($B65="","",IFERROR(INDEX(Items!$B$2:$B$501,MATCH($B65,Items!$A$2:$A$501,0)),"Unknown SKU"))</f>
        <v/>
      </c>
      <c r="D65" s="14" t="n"/>
      <c r="E65" s="14" t="n"/>
      <c r="F65" s="14" t="n"/>
      <c r="G65" s="14" t="n"/>
      <c r="H65" s="12" t="str">
        <f>IF(AND(F65="",G65=""),"",IF(F65="",0,F65)-IF(G65="",0,G65))</f>
        <v/>
      </c>
      <c r="I65" s="14" t="n"/>
      <c r="J65" s="14" t="n"/>
      <c r="K65" s="14" t="n"/>
    </row>
    <row r="66">
      <c r="A66" s="19" t="n"/>
      <c r="B66" s="14" t="n"/>
      <c r="C66" s="12" t="str">
        <f>IF($B66="","",IFERROR(INDEX(Items!$B$2:$B$501,MATCH($B66,Items!$A$2:$A$501,0)),"Unknown SKU"))</f>
        <v/>
      </c>
      <c r="D66" s="14" t="n"/>
      <c r="E66" s="14" t="n"/>
      <c r="F66" s="14" t="n"/>
      <c r="G66" s="14" t="n"/>
      <c r="H66" s="12" t="str">
        <f>IF(AND(F66="",G66=""),"",IF(F66="",0,F66)-IF(G66="",0,G66))</f>
        <v/>
      </c>
      <c r="I66" s="14" t="n"/>
      <c r="J66" s="14" t="n"/>
      <c r="K66" s="14" t="n"/>
    </row>
    <row r="67">
      <c r="A67" s="19" t="n"/>
      <c r="B67" s="14" t="n"/>
      <c r="C67" s="12" t="str">
        <f>IF($B67="","",IFERROR(INDEX(Items!$B$2:$B$501,MATCH($B67,Items!$A$2:$A$501,0)),"Unknown SKU"))</f>
        <v/>
      </c>
      <c r="D67" s="14" t="n"/>
      <c r="E67" s="14" t="n"/>
      <c r="F67" s="14" t="n"/>
      <c r="G67" s="14" t="n"/>
      <c r="H67" s="12" t="str">
        <f>IF(AND(F67="",G67=""),"",IF(F67="",0,F67)-IF(G67="",0,G67))</f>
        <v/>
      </c>
      <c r="I67" s="14" t="n"/>
      <c r="J67" s="14" t="n"/>
      <c r="K67" s="14" t="n"/>
    </row>
    <row r="68">
      <c r="A68" s="19" t="n"/>
      <c r="B68" s="14" t="n"/>
      <c r="C68" s="12" t="str">
        <f>IF($B68="","",IFERROR(INDEX(Items!$B$2:$B$501,MATCH($B68,Items!$A$2:$A$501,0)),"Unknown SKU"))</f>
        <v/>
      </c>
      <c r="D68" s="14" t="n"/>
      <c r="E68" s="14" t="n"/>
      <c r="F68" s="14" t="n"/>
      <c r="G68" s="14" t="n"/>
      <c r="H68" s="12" t="str">
        <f>IF(AND(F68="",G68=""),"",IF(F68="",0,F68)-IF(G68="",0,G68))</f>
        <v/>
      </c>
      <c r="I68" s="14" t="n"/>
      <c r="J68" s="14" t="n"/>
      <c r="K68" s="14" t="n"/>
    </row>
    <row r="69">
      <c r="A69" s="19" t="n"/>
      <c r="B69" s="14" t="n"/>
      <c r="C69" s="12" t="str">
        <f>IF($B69="","",IFERROR(INDEX(Items!$B$2:$B$501,MATCH($B69,Items!$A$2:$A$501,0)),"Unknown SKU"))</f>
        <v/>
      </c>
      <c r="D69" s="14" t="n"/>
      <c r="E69" s="14" t="n"/>
      <c r="F69" s="14" t="n"/>
      <c r="G69" s="14" t="n"/>
      <c r="H69" s="12" t="str">
        <f>IF(AND(F69="",G69=""),"",IF(F69="",0,F69)-IF(G69="",0,G69))</f>
        <v/>
      </c>
      <c r="I69" s="14" t="n"/>
      <c r="J69" s="14" t="n"/>
      <c r="K69" s="14" t="n"/>
    </row>
    <row r="70">
      <c r="A70" s="19" t="n"/>
      <c r="B70" s="14" t="n"/>
      <c r="C70" s="12" t="str">
        <f>IF($B70="","",IFERROR(INDEX(Items!$B$2:$B$501,MATCH($B70,Items!$A$2:$A$501,0)),"Unknown SKU"))</f>
        <v/>
      </c>
      <c r="D70" s="14" t="n"/>
      <c r="E70" s="14" t="n"/>
      <c r="F70" s="14" t="n"/>
      <c r="G70" s="14" t="n"/>
      <c r="H70" s="12" t="str">
        <f>IF(AND(F70="",G70=""),"",IF(F70="",0,F70)-IF(G70="",0,G70))</f>
        <v/>
      </c>
      <c r="I70" s="14" t="n"/>
      <c r="J70" s="14" t="n"/>
      <c r="K70" s="14" t="n"/>
    </row>
    <row r="71">
      <c r="A71" s="19" t="n"/>
      <c r="B71" s="14" t="n"/>
      <c r="C71" s="12" t="str">
        <f>IF($B71="","",IFERROR(INDEX(Items!$B$2:$B$501,MATCH($B71,Items!$A$2:$A$501,0)),"Unknown SKU"))</f>
        <v/>
      </c>
      <c r="D71" s="14" t="n"/>
      <c r="E71" s="14" t="n"/>
      <c r="F71" s="14" t="n"/>
      <c r="G71" s="14" t="n"/>
      <c r="H71" s="12" t="str">
        <f>IF(AND(F71="",G71=""),"",IF(F71="",0,F71)-IF(G71="",0,G71))</f>
        <v/>
      </c>
      <c r="I71" s="14" t="n"/>
      <c r="J71" s="14" t="n"/>
      <c r="K71" s="14" t="n"/>
    </row>
    <row r="72">
      <c r="A72" s="19" t="n"/>
      <c r="B72" s="14" t="n"/>
      <c r="C72" s="12" t="str">
        <f>IF($B72="","",IFERROR(INDEX(Items!$B$2:$B$501,MATCH($B72,Items!$A$2:$A$501,0)),"Unknown SKU"))</f>
        <v/>
      </c>
      <c r="D72" s="14" t="n"/>
      <c r="E72" s="14" t="n"/>
      <c r="F72" s="14" t="n"/>
      <c r="G72" s="14" t="n"/>
      <c r="H72" s="12" t="str">
        <f>IF(AND(F72="",G72=""),"",IF(F72="",0,F72)-IF(G72="",0,G72))</f>
        <v/>
      </c>
      <c r="I72" s="14" t="n"/>
      <c r="J72" s="14" t="n"/>
      <c r="K72" s="14" t="n"/>
    </row>
    <row r="73">
      <c r="A73" s="19" t="n"/>
      <c r="B73" s="14" t="n"/>
      <c r="C73" s="12" t="str">
        <f>IF($B73="","",IFERROR(INDEX(Items!$B$2:$B$501,MATCH($B73,Items!$A$2:$A$501,0)),"Unknown SKU"))</f>
        <v/>
      </c>
      <c r="D73" s="14" t="n"/>
      <c r="E73" s="14" t="n"/>
      <c r="F73" s="14" t="n"/>
      <c r="G73" s="14" t="n"/>
      <c r="H73" s="12" t="str">
        <f>IF(AND(F73="",G73=""),"",IF(F73="",0,F73)-IF(G73="",0,G73))</f>
        <v/>
      </c>
      <c r="I73" s="14" t="n"/>
      <c r="J73" s="14" t="n"/>
      <c r="K73" s="14" t="n"/>
    </row>
    <row r="74">
      <c r="A74" s="19" t="n"/>
      <c r="B74" s="14" t="n"/>
      <c r="C74" s="12" t="str">
        <f>IF($B74="","",IFERROR(INDEX(Items!$B$2:$B$501,MATCH($B74,Items!$A$2:$A$501,0)),"Unknown SKU"))</f>
        <v/>
      </c>
      <c r="D74" s="14" t="n"/>
      <c r="E74" s="14" t="n"/>
      <c r="F74" s="14" t="n"/>
      <c r="G74" s="14" t="n"/>
      <c r="H74" s="12" t="str">
        <f>IF(AND(F74="",G74=""),"",IF(F74="",0,F74)-IF(G74="",0,G74))</f>
        <v/>
      </c>
      <c r="I74" s="14" t="n"/>
      <c r="J74" s="14" t="n"/>
      <c r="K74" s="14" t="n"/>
    </row>
    <row r="75">
      <c r="A75" s="19" t="n"/>
      <c r="B75" s="14" t="n"/>
      <c r="C75" s="12" t="str">
        <f>IF($B75="","",IFERROR(INDEX(Items!$B$2:$B$501,MATCH($B75,Items!$A$2:$A$501,0)),"Unknown SKU"))</f>
        <v/>
      </c>
      <c r="D75" s="14" t="n"/>
      <c r="E75" s="14" t="n"/>
      <c r="F75" s="14" t="n"/>
      <c r="G75" s="14" t="n"/>
      <c r="H75" s="12" t="str">
        <f>IF(AND(F75="",G75=""),"",IF(F75="",0,F75)-IF(G75="",0,G75))</f>
        <v/>
      </c>
      <c r="I75" s="14" t="n"/>
      <c r="J75" s="14" t="n"/>
      <c r="K75" s="14" t="n"/>
    </row>
    <row r="76">
      <c r="A76" s="19" t="n"/>
      <c r="B76" s="14" t="n"/>
      <c r="C76" s="12" t="str">
        <f>IF($B76="","",IFERROR(INDEX(Items!$B$2:$B$501,MATCH($B76,Items!$A$2:$A$501,0)),"Unknown SKU"))</f>
        <v/>
      </c>
      <c r="D76" s="14" t="n"/>
      <c r="E76" s="14" t="n"/>
      <c r="F76" s="14" t="n"/>
      <c r="G76" s="14" t="n"/>
      <c r="H76" s="12" t="str">
        <f>IF(AND(F76="",G76=""),"",IF(F76="",0,F76)-IF(G76="",0,G76))</f>
        <v/>
      </c>
      <c r="I76" s="14" t="n"/>
      <c r="J76" s="14" t="n"/>
      <c r="K76" s="14" t="n"/>
    </row>
    <row r="77">
      <c r="A77" s="19" t="n"/>
      <c r="B77" s="14" t="n"/>
      <c r="C77" s="12" t="str">
        <f>IF($B77="","",IFERROR(INDEX(Items!$B$2:$B$501,MATCH($B77,Items!$A$2:$A$501,0)),"Unknown SKU"))</f>
        <v/>
      </c>
      <c r="D77" s="14" t="n"/>
      <c r="E77" s="14" t="n"/>
      <c r="F77" s="14" t="n"/>
      <c r="G77" s="14" t="n"/>
      <c r="H77" s="12" t="str">
        <f>IF(AND(F77="",G77=""),"",IF(F77="",0,F77)-IF(G77="",0,G77))</f>
        <v/>
      </c>
      <c r="I77" s="14" t="n"/>
      <c r="J77" s="14" t="n"/>
      <c r="K77" s="14" t="n"/>
    </row>
    <row r="78">
      <c r="A78" s="19" t="n"/>
      <c r="B78" s="14" t="n"/>
      <c r="C78" s="12" t="str">
        <f>IF($B78="","",IFERROR(INDEX(Items!$B$2:$B$501,MATCH($B78,Items!$A$2:$A$501,0)),"Unknown SKU"))</f>
        <v/>
      </c>
      <c r="D78" s="14" t="n"/>
      <c r="E78" s="14" t="n"/>
      <c r="F78" s="14" t="n"/>
      <c r="G78" s="14" t="n"/>
      <c r="H78" s="12" t="str">
        <f>IF(AND(F78="",G78=""),"",IF(F78="",0,F78)-IF(G78="",0,G78))</f>
        <v/>
      </c>
      <c r="I78" s="14" t="n"/>
      <c r="J78" s="14" t="n"/>
      <c r="K78" s="14" t="n"/>
    </row>
    <row r="79">
      <c r="A79" s="19" t="n"/>
      <c r="B79" s="14" t="n"/>
      <c r="C79" s="12" t="str">
        <f>IF($B79="","",IFERROR(INDEX(Items!$B$2:$B$501,MATCH($B79,Items!$A$2:$A$501,0)),"Unknown SKU"))</f>
        <v/>
      </c>
      <c r="D79" s="14" t="n"/>
      <c r="E79" s="14" t="n"/>
      <c r="F79" s="14" t="n"/>
      <c r="G79" s="14" t="n"/>
      <c r="H79" s="12" t="str">
        <f>IF(AND(F79="",G79=""),"",IF(F79="",0,F79)-IF(G79="",0,G79))</f>
        <v/>
      </c>
      <c r="I79" s="14" t="n"/>
      <c r="J79" s="14" t="n"/>
      <c r="K79" s="14" t="n"/>
    </row>
    <row r="80">
      <c r="A80" s="19" t="n"/>
      <c r="B80" s="14" t="n"/>
      <c r="C80" s="12" t="str">
        <f>IF($B80="","",IFERROR(INDEX(Items!$B$2:$B$501,MATCH($B80,Items!$A$2:$A$501,0)),"Unknown SKU"))</f>
        <v/>
      </c>
      <c r="D80" s="14" t="n"/>
      <c r="E80" s="14" t="n"/>
      <c r="F80" s="14" t="n"/>
      <c r="G80" s="14" t="n"/>
      <c r="H80" s="12" t="str">
        <f>IF(AND(F80="",G80=""),"",IF(F80="",0,F80)-IF(G80="",0,G80))</f>
        <v/>
      </c>
      <c r="I80" s="14" t="n"/>
      <c r="J80" s="14" t="n"/>
      <c r="K80" s="14" t="n"/>
    </row>
    <row r="81">
      <c r="A81" s="19" t="n"/>
      <c r="B81" s="14" t="n"/>
      <c r="C81" s="12" t="str">
        <f>IF($B81="","",IFERROR(INDEX(Items!$B$2:$B$501,MATCH($B81,Items!$A$2:$A$501,0)),"Unknown SKU"))</f>
        <v/>
      </c>
      <c r="D81" s="14" t="n"/>
      <c r="E81" s="14" t="n"/>
      <c r="F81" s="14" t="n"/>
      <c r="G81" s="14" t="n"/>
      <c r="H81" s="12" t="str">
        <f>IF(AND(F81="",G81=""),"",IF(F81="",0,F81)-IF(G81="",0,G81))</f>
        <v/>
      </c>
      <c r="I81" s="14" t="n"/>
      <c r="J81" s="14" t="n"/>
      <c r="K81" s="14" t="n"/>
    </row>
    <row r="82">
      <c r="A82" s="19" t="n"/>
      <c r="B82" s="14" t="n"/>
      <c r="C82" s="12" t="str">
        <f>IF($B82="","",IFERROR(INDEX(Items!$B$2:$B$501,MATCH($B82,Items!$A$2:$A$501,0)),"Unknown SKU"))</f>
        <v/>
      </c>
      <c r="D82" s="14" t="n"/>
      <c r="E82" s="14" t="n"/>
      <c r="F82" s="14" t="n"/>
      <c r="G82" s="14" t="n"/>
      <c r="H82" s="12" t="str">
        <f>IF(AND(F82="",G82=""),"",IF(F82="",0,F82)-IF(G82="",0,G82))</f>
        <v/>
      </c>
      <c r="I82" s="14" t="n"/>
      <c r="J82" s="14" t="n"/>
      <c r="K82" s="14" t="n"/>
    </row>
    <row r="83">
      <c r="A83" s="19" t="n"/>
      <c r="B83" s="14" t="n"/>
      <c r="C83" s="12" t="str">
        <f>IF($B83="","",IFERROR(INDEX(Items!$B$2:$B$501,MATCH($B83,Items!$A$2:$A$501,0)),"Unknown SKU"))</f>
        <v/>
      </c>
      <c r="D83" s="14" t="n"/>
      <c r="E83" s="14" t="n"/>
      <c r="F83" s="14" t="n"/>
      <c r="G83" s="14" t="n"/>
      <c r="H83" s="12" t="str">
        <f>IF(AND(F83="",G83=""),"",IF(F83="",0,F83)-IF(G83="",0,G83))</f>
        <v/>
      </c>
      <c r="I83" s="14" t="n"/>
      <c r="J83" s="14" t="n"/>
      <c r="K83" s="14" t="n"/>
    </row>
    <row r="84">
      <c r="A84" s="19" t="n"/>
      <c r="B84" s="14" t="n"/>
      <c r="C84" s="12" t="str">
        <f>IF($B84="","",IFERROR(INDEX(Items!$B$2:$B$501,MATCH($B84,Items!$A$2:$A$501,0)),"Unknown SKU"))</f>
        <v/>
      </c>
      <c r="D84" s="14" t="n"/>
      <c r="E84" s="14" t="n"/>
      <c r="F84" s="14" t="n"/>
      <c r="G84" s="14" t="n"/>
      <c r="H84" s="12" t="str">
        <f>IF(AND(F84="",G84=""),"",IF(F84="",0,F84)-IF(G84="",0,G84))</f>
        <v/>
      </c>
      <c r="I84" s="14" t="n"/>
      <c r="J84" s="14" t="n"/>
      <c r="K84" s="14" t="n"/>
    </row>
    <row r="85">
      <c r="A85" s="19" t="n"/>
      <c r="B85" s="14" t="n"/>
      <c r="C85" s="12" t="str">
        <f>IF($B85="","",IFERROR(INDEX(Items!$B$2:$B$501,MATCH($B85,Items!$A$2:$A$501,0)),"Unknown SKU"))</f>
        <v/>
      </c>
      <c r="D85" s="14" t="n"/>
      <c r="E85" s="14" t="n"/>
      <c r="F85" s="14" t="n"/>
      <c r="G85" s="14" t="n"/>
      <c r="H85" s="12" t="str">
        <f>IF(AND(F85="",G85=""),"",IF(F85="",0,F85)-IF(G85="",0,G85))</f>
        <v/>
      </c>
      <c r="I85" s="14" t="n"/>
      <c r="J85" s="14" t="n"/>
      <c r="K85" s="14" t="n"/>
    </row>
    <row r="86">
      <c r="A86" s="19" t="n"/>
      <c r="B86" s="14" t="n"/>
      <c r="C86" s="12" t="str">
        <f>IF($B86="","",IFERROR(INDEX(Items!$B$2:$B$501,MATCH($B86,Items!$A$2:$A$501,0)),"Unknown SKU"))</f>
        <v/>
      </c>
      <c r="D86" s="14" t="n"/>
      <c r="E86" s="14" t="n"/>
      <c r="F86" s="14" t="n"/>
      <c r="G86" s="14" t="n"/>
      <c r="H86" s="12" t="str">
        <f>IF(AND(F86="",G86=""),"",IF(F86="",0,F86)-IF(G86="",0,G86))</f>
        <v/>
      </c>
      <c r="I86" s="14" t="n"/>
      <c r="J86" s="14" t="n"/>
      <c r="K86" s="14" t="n"/>
    </row>
    <row r="87">
      <c r="A87" s="19" t="n"/>
      <c r="B87" s="14" t="n"/>
      <c r="C87" s="12" t="str">
        <f>IF($B87="","",IFERROR(INDEX(Items!$B$2:$B$501,MATCH($B87,Items!$A$2:$A$501,0)),"Unknown SKU"))</f>
        <v/>
      </c>
      <c r="D87" s="14" t="n"/>
      <c r="E87" s="14" t="n"/>
      <c r="F87" s="14" t="n"/>
      <c r="G87" s="14" t="n"/>
      <c r="H87" s="12" t="str">
        <f>IF(AND(F87="",G87=""),"",IF(F87="",0,F87)-IF(G87="",0,G87))</f>
        <v/>
      </c>
      <c r="I87" s="14" t="n"/>
      <c r="J87" s="14" t="n"/>
      <c r="K87" s="14" t="n"/>
    </row>
    <row r="88">
      <c r="A88" s="19" t="n"/>
      <c r="B88" s="14" t="n"/>
      <c r="C88" s="12" t="str">
        <f>IF($B88="","",IFERROR(INDEX(Items!$B$2:$B$501,MATCH($B88,Items!$A$2:$A$501,0)),"Unknown SKU"))</f>
        <v/>
      </c>
      <c r="D88" s="14" t="n"/>
      <c r="E88" s="14" t="n"/>
      <c r="F88" s="14" t="n"/>
      <c r="G88" s="14" t="n"/>
      <c r="H88" s="12" t="str">
        <f>IF(AND(F88="",G88=""),"",IF(F88="",0,F88)-IF(G88="",0,G88))</f>
        <v/>
      </c>
      <c r="I88" s="14" t="n"/>
      <c r="J88" s="14" t="n"/>
      <c r="K88" s="14" t="n"/>
    </row>
    <row r="89">
      <c r="A89" s="19" t="n"/>
      <c r="B89" s="14" t="n"/>
      <c r="C89" s="12" t="str">
        <f>IF($B89="","",IFERROR(INDEX(Items!$B$2:$B$501,MATCH($B89,Items!$A$2:$A$501,0)),"Unknown SKU"))</f>
        <v/>
      </c>
      <c r="D89" s="14" t="n"/>
      <c r="E89" s="14" t="n"/>
      <c r="F89" s="14" t="n"/>
      <c r="G89" s="14" t="n"/>
      <c r="H89" s="12" t="str">
        <f>IF(AND(F89="",G89=""),"",IF(F89="",0,F89)-IF(G89="",0,G89))</f>
        <v/>
      </c>
      <c r="I89" s="14" t="n"/>
      <c r="J89" s="14" t="n"/>
      <c r="K89" s="14" t="n"/>
    </row>
    <row r="90">
      <c r="A90" s="19" t="n"/>
      <c r="B90" s="14" t="n"/>
      <c r="C90" s="12" t="str">
        <f>IF($B90="","",IFERROR(INDEX(Items!$B$2:$B$501,MATCH($B90,Items!$A$2:$A$501,0)),"Unknown SKU"))</f>
        <v/>
      </c>
      <c r="D90" s="14" t="n"/>
      <c r="E90" s="14" t="n"/>
      <c r="F90" s="14" t="n"/>
      <c r="G90" s="14" t="n"/>
      <c r="H90" s="12" t="str">
        <f>IF(AND(F90="",G90=""),"",IF(F90="",0,F90)-IF(G90="",0,G90))</f>
        <v/>
      </c>
      <c r="I90" s="14" t="n"/>
      <c r="J90" s="14" t="n"/>
      <c r="K90" s="14" t="n"/>
    </row>
    <row r="91">
      <c r="A91" s="19" t="n"/>
      <c r="B91" s="14" t="n"/>
      <c r="C91" s="12" t="str">
        <f>IF($B91="","",IFERROR(INDEX(Items!$B$2:$B$501,MATCH($B91,Items!$A$2:$A$501,0)),"Unknown SKU"))</f>
        <v/>
      </c>
      <c r="D91" s="14" t="n"/>
      <c r="E91" s="14" t="n"/>
      <c r="F91" s="14" t="n"/>
      <c r="G91" s="14" t="n"/>
      <c r="H91" s="12" t="str">
        <f>IF(AND(F91="",G91=""),"",IF(F91="",0,F91)-IF(G91="",0,G91))</f>
        <v/>
      </c>
      <c r="I91" s="14" t="n"/>
      <c r="J91" s="14" t="n"/>
      <c r="K91" s="14" t="n"/>
    </row>
    <row r="92">
      <c r="A92" s="19" t="n"/>
      <c r="B92" s="14" t="n"/>
      <c r="C92" s="12" t="str">
        <f>IF($B92="","",IFERROR(INDEX(Items!$B$2:$B$501,MATCH($B92,Items!$A$2:$A$501,0)),"Unknown SKU"))</f>
        <v/>
      </c>
      <c r="D92" s="14" t="n"/>
      <c r="E92" s="14" t="n"/>
      <c r="F92" s="14" t="n"/>
      <c r="G92" s="14" t="n"/>
      <c r="H92" s="12" t="str">
        <f>IF(AND(F92="",G92=""),"",IF(F92="",0,F92)-IF(G92="",0,G92))</f>
        <v/>
      </c>
      <c r="I92" s="14" t="n"/>
      <c r="J92" s="14" t="n"/>
      <c r="K92" s="14" t="n"/>
    </row>
    <row r="93">
      <c r="A93" s="19" t="n"/>
      <c r="B93" s="14" t="n"/>
      <c r="C93" s="12" t="str">
        <f>IF($B93="","",IFERROR(INDEX(Items!$B$2:$B$501,MATCH($B93,Items!$A$2:$A$501,0)),"Unknown SKU"))</f>
        <v/>
      </c>
      <c r="D93" s="14" t="n"/>
      <c r="E93" s="14" t="n"/>
      <c r="F93" s="14" t="n"/>
      <c r="G93" s="14" t="n"/>
      <c r="H93" s="12" t="str">
        <f>IF(AND(F93="",G93=""),"",IF(F93="",0,F93)-IF(G93="",0,G93))</f>
        <v/>
      </c>
      <c r="I93" s="14" t="n"/>
      <c r="J93" s="14" t="n"/>
      <c r="K93" s="14" t="n"/>
    </row>
    <row r="94">
      <c r="A94" s="19" t="n"/>
      <c r="B94" s="14" t="n"/>
      <c r="C94" s="12" t="str">
        <f>IF($B94="","",IFERROR(INDEX(Items!$B$2:$B$501,MATCH($B94,Items!$A$2:$A$501,0)),"Unknown SKU"))</f>
        <v/>
      </c>
      <c r="D94" s="14" t="n"/>
      <c r="E94" s="14" t="n"/>
      <c r="F94" s="14" t="n"/>
      <c r="G94" s="14" t="n"/>
      <c r="H94" s="12" t="str">
        <f>IF(AND(F94="",G94=""),"",IF(F94="",0,F94)-IF(G94="",0,G94))</f>
        <v/>
      </c>
      <c r="I94" s="14" t="n"/>
      <c r="J94" s="14" t="n"/>
      <c r="K94" s="14" t="n"/>
    </row>
    <row r="95">
      <c r="A95" s="19" t="n"/>
      <c r="B95" s="14" t="n"/>
      <c r="C95" s="12" t="str">
        <f>IF($B95="","",IFERROR(INDEX(Items!$B$2:$B$501,MATCH($B95,Items!$A$2:$A$501,0)),"Unknown SKU"))</f>
        <v/>
      </c>
      <c r="D95" s="14" t="n"/>
      <c r="E95" s="14" t="n"/>
      <c r="F95" s="14" t="n"/>
      <c r="G95" s="14" t="n"/>
      <c r="H95" s="12" t="str">
        <f>IF(AND(F95="",G95=""),"",IF(F95="",0,F95)-IF(G95="",0,G95))</f>
        <v/>
      </c>
      <c r="I95" s="14" t="n"/>
      <c r="J95" s="14" t="n"/>
      <c r="K95" s="14" t="n"/>
    </row>
    <row r="96">
      <c r="A96" s="19" t="n"/>
      <c r="B96" s="14" t="n"/>
      <c r="C96" s="12" t="str">
        <f>IF($B96="","",IFERROR(INDEX(Items!$B$2:$B$501,MATCH($B96,Items!$A$2:$A$501,0)),"Unknown SKU"))</f>
        <v/>
      </c>
      <c r="D96" s="14" t="n"/>
      <c r="E96" s="14" t="n"/>
      <c r="F96" s="14" t="n"/>
      <c r="G96" s="14" t="n"/>
      <c r="H96" s="12" t="str">
        <f>IF(AND(F96="",G96=""),"",IF(F96="",0,F96)-IF(G96="",0,G96))</f>
        <v/>
      </c>
      <c r="I96" s="14" t="n"/>
      <c r="J96" s="14" t="n"/>
      <c r="K96" s="14" t="n"/>
    </row>
    <row r="97">
      <c r="A97" s="19" t="n"/>
      <c r="B97" s="14" t="n"/>
      <c r="C97" s="12" t="str">
        <f>IF($B97="","",IFERROR(INDEX(Items!$B$2:$B$501,MATCH($B97,Items!$A$2:$A$501,0)),"Unknown SKU"))</f>
        <v/>
      </c>
      <c r="D97" s="14" t="n"/>
      <c r="E97" s="14" t="n"/>
      <c r="F97" s="14" t="n"/>
      <c r="G97" s="14" t="n"/>
      <c r="H97" s="12" t="str">
        <f>IF(AND(F97="",G97=""),"",IF(F97="",0,F97)-IF(G97="",0,G97))</f>
        <v/>
      </c>
      <c r="I97" s="14" t="n"/>
      <c r="J97" s="14" t="n"/>
      <c r="K97" s="14" t="n"/>
    </row>
    <row r="98">
      <c r="A98" s="19" t="n"/>
      <c r="B98" s="14" t="n"/>
      <c r="C98" s="12" t="str">
        <f>IF($B98="","",IFERROR(INDEX(Items!$B$2:$B$501,MATCH($B98,Items!$A$2:$A$501,0)),"Unknown SKU"))</f>
        <v/>
      </c>
      <c r="D98" s="14" t="n"/>
      <c r="E98" s="14" t="n"/>
      <c r="F98" s="14" t="n"/>
      <c r="G98" s="14" t="n"/>
      <c r="H98" s="12" t="str">
        <f>IF(AND(F98="",G98=""),"",IF(F98="",0,F98)-IF(G98="",0,G98))</f>
        <v/>
      </c>
      <c r="I98" s="14" t="n"/>
      <c r="J98" s="14" t="n"/>
      <c r="K98" s="14" t="n"/>
    </row>
    <row r="99">
      <c r="A99" s="19" t="n"/>
      <c r="B99" s="14" t="n"/>
      <c r="C99" s="12" t="str">
        <f>IF($B99="","",IFERROR(INDEX(Items!$B$2:$B$501,MATCH($B99,Items!$A$2:$A$501,0)),"Unknown SKU"))</f>
        <v/>
      </c>
      <c r="D99" s="14" t="n"/>
      <c r="E99" s="14" t="n"/>
      <c r="F99" s="14" t="n"/>
      <c r="G99" s="14" t="n"/>
      <c r="H99" s="12" t="str">
        <f>IF(AND(F99="",G99=""),"",IF(F99="",0,F99)-IF(G99="",0,G99))</f>
        <v/>
      </c>
      <c r="I99" s="14" t="n"/>
      <c r="J99" s="14" t="n"/>
      <c r="K99" s="14" t="n"/>
    </row>
    <row r="100">
      <c r="A100" s="19" t="n"/>
      <c r="B100" s="14" t="n"/>
      <c r="C100" s="12" t="str">
        <f>IF($B100="","",IFERROR(INDEX(Items!$B$2:$B$501,MATCH($B100,Items!$A$2:$A$501,0)),"Unknown SKU"))</f>
        <v/>
      </c>
      <c r="D100" s="14" t="n"/>
      <c r="E100" s="14" t="n"/>
      <c r="F100" s="14" t="n"/>
      <c r="G100" s="14" t="n"/>
      <c r="H100" s="12" t="str">
        <f>IF(AND(F100="",G100=""),"",IF(F100="",0,F100)-IF(G100="",0,G100))</f>
        <v/>
      </c>
      <c r="I100" s="14" t="n"/>
      <c r="J100" s="14" t="n"/>
      <c r="K100" s="14" t="n"/>
    </row>
    <row r="101">
      <c r="A101" s="19" t="n"/>
      <c r="B101" s="14" t="n"/>
      <c r="C101" s="12" t="str">
        <f>IF($B101="","",IFERROR(INDEX(Items!$B$2:$B$501,MATCH($B101,Items!$A$2:$A$501,0)),"Unknown SKU"))</f>
        <v/>
      </c>
      <c r="D101" s="14" t="n"/>
      <c r="E101" s="14" t="n"/>
      <c r="F101" s="14" t="n"/>
      <c r="G101" s="14" t="n"/>
      <c r="H101" s="12" t="str">
        <f>IF(AND(F101="",G101=""),"",IF(F101="",0,F101)-IF(G101="",0,G101))</f>
        <v/>
      </c>
      <c r="I101" s="14" t="n"/>
      <c r="J101" s="14" t="n"/>
      <c r="K101" s="14" t="n"/>
    </row>
    <row r="102">
      <c r="A102" s="19" t="n"/>
      <c r="B102" s="14" t="n"/>
      <c r="C102" s="12" t="str">
        <f>IF($B102="","",IFERROR(INDEX(Items!$B$2:$B$501,MATCH($B102,Items!$A$2:$A$501,0)),"Unknown SKU"))</f>
        <v/>
      </c>
      <c r="D102" s="14" t="n"/>
      <c r="E102" s="14" t="n"/>
      <c r="F102" s="14" t="n"/>
      <c r="G102" s="14" t="n"/>
      <c r="H102" s="12" t="str">
        <f>IF(AND(F102="",G102=""),"",IF(F102="",0,F102)-IF(G102="",0,G102))</f>
        <v/>
      </c>
      <c r="I102" s="14" t="n"/>
      <c r="J102" s="14" t="n"/>
      <c r="K102" s="14" t="n"/>
    </row>
    <row r="103">
      <c r="A103" s="19" t="n"/>
      <c r="B103" s="14" t="n"/>
      <c r="C103" s="12" t="str">
        <f>IF($B103="","",IFERROR(INDEX(Items!$B$2:$B$501,MATCH($B103,Items!$A$2:$A$501,0)),"Unknown SKU"))</f>
        <v/>
      </c>
      <c r="D103" s="14" t="n"/>
      <c r="E103" s="14" t="n"/>
      <c r="F103" s="14" t="n"/>
      <c r="G103" s="14" t="n"/>
      <c r="H103" s="12" t="str">
        <f>IF(AND(F103="",G103=""),"",IF(F103="",0,F103)-IF(G103="",0,G103))</f>
        <v/>
      </c>
      <c r="I103" s="14" t="n"/>
      <c r="J103" s="14" t="n"/>
      <c r="K103" s="14" t="n"/>
    </row>
    <row r="104">
      <c r="A104" s="19" t="n"/>
      <c r="B104" s="14" t="n"/>
      <c r="C104" s="12" t="str">
        <f>IF($B104="","",IFERROR(INDEX(Items!$B$2:$B$501,MATCH($B104,Items!$A$2:$A$501,0)),"Unknown SKU"))</f>
        <v/>
      </c>
      <c r="D104" s="14" t="n"/>
      <c r="E104" s="14" t="n"/>
      <c r="F104" s="14" t="n"/>
      <c r="G104" s="14" t="n"/>
      <c r="H104" s="12" t="str">
        <f>IF(AND(F104="",G104=""),"",IF(F104="",0,F104)-IF(G104="",0,G104))</f>
        <v/>
      </c>
      <c r="I104" s="14" t="n"/>
      <c r="J104" s="14" t="n"/>
      <c r="K104" s="14" t="n"/>
    </row>
    <row r="105">
      <c r="A105" s="19" t="n"/>
      <c r="B105" s="14" t="n"/>
      <c r="C105" s="12" t="str">
        <f>IF($B105="","",IFERROR(INDEX(Items!$B$2:$B$501,MATCH($B105,Items!$A$2:$A$501,0)),"Unknown SKU"))</f>
        <v/>
      </c>
      <c r="D105" s="14" t="n"/>
      <c r="E105" s="14" t="n"/>
      <c r="F105" s="14" t="n"/>
      <c r="G105" s="14" t="n"/>
      <c r="H105" s="12" t="str">
        <f>IF(AND(F105="",G105=""),"",IF(F105="",0,F105)-IF(G105="",0,G105))</f>
        <v/>
      </c>
      <c r="I105" s="14" t="n"/>
      <c r="J105" s="14" t="n"/>
      <c r="K105" s="14" t="n"/>
    </row>
    <row r="106">
      <c r="A106" s="19" t="n"/>
      <c r="B106" s="14" t="n"/>
      <c r="C106" s="12" t="str">
        <f>IF($B106="","",IFERROR(INDEX(Items!$B$2:$B$501,MATCH($B106,Items!$A$2:$A$501,0)),"Unknown SKU"))</f>
        <v/>
      </c>
      <c r="D106" s="14" t="n"/>
      <c r="E106" s="14" t="n"/>
      <c r="F106" s="14" t="n"/>
      <c r="G106" s="14" t="n"/>
      <c r="H106" s="12" t="str">
        <f>IF(AND(F106="",G106=""),"",IF(F106="",0,F106)-IF(G106="",0,G106))</f>
        <v/>
      </c>
      <c r="I106" s="14" t="n"/>
      <c r="J106" s="14" t="n"/>
      <c r="K106" s="14" t="n"/>
    </row>
    <row r="107">
      <c r="A107" s="19" t="n"/>
      <c r="B107" s="14" t="n"/>
      <c r="C107" s="12" t="str">
        <f>IF($B107="","",IFERROR(INDEX(Items!$B$2:$B$501,MATCH($B107,Items!$A$2:$A$501,0)),"Unknown SKU"))</f>
        <v/>
      </c>
      <c r="D107" s="14" t="n"/>
      <c r="E107" s="14" t="n"/>
      <c r="F107" s="14" t="n"/>
      <c r="G107" s="14" t="n"/>
      <c r="H107" s="12" t="str">
        <f>IF(AND(F107="",G107=""),"",IF(F107="",0,F107)-IF(G107="",0,G107))</f>
        <v/>
      </c>
      <c r="I107" s="14" t="n"/>
      <c r="J107" s="14" t="n"/>
      <c r="K107" s="14" t="n"/>
    </row>
    <row r="108">
      <c r="A108" s="19" t="n"/>
      <c r="B108" s="14" t="n"/>
      <c r="C108" s="12" t="str">
        <f>IF($B108="","",IFERROR(INDEX(Items!$B$2:$B$501,MATCH($B108,Items!$A$2:$A$501,0)),"Unknown SKU"))</f>
        <v/>
      </c>
      <c r="D108" s="14" t="n"/>
      <c r="E108" s="14" t="n"/>
      <c r="F108" s="14" t="n"/>
      <c r="G108" s="14" t="n"/>
      <c r="H108" s="12" t="str">
        <f>IF(AND(F108="",G108=""),"",IF(F108="",0,F108)-IF(G108="",0,G108))</f>
        <v/>
      </c>
      <c r="I108" s="14" t="n"/>
      <c r="J108" s="14" t="n"/>
      <c r="K108" s="14" t="n"/>
    </row>
    <row r="109">
      <c r="A109" s="19" t="n"/>
      <c r="B109" s="14" t="n"/>
      <c r="C109" s="12" t="str">
        <f>IF($B109="","",IFERROR(INDEX(Items!$B$2:$B$501,MATCH($B109,Items!$A$2:$A$501,0)),"Unknown SKU"))</f>
        <v/>
      </c>
      <c r="D109" s="14" t="n"/>
      <c r="E109" s="14" t="n"/>
      <c r="F109" s="14" t="n"/>
      <c r="G109" s="14" t="n"/>
      <c r="H109" s="12" t="str">
        <f>IF(AND(F109="",G109=""),"",IF(F109="",0,F109)-IF(G109="",0,G109))</f>
        <v/>
      </c>
      <c r="I109" s="14" t="n"/>
      <c r="J109" s="14" t="n"/>
      <c r="K109" s="14" t="n"/>
    </row>
    <row r="110">
      <c r="A110" s="19" t="n"/>
      <c r="B110" s="14" t="n"/>
      <c r="C110" s="12" t="str">
        <f>IF($B110="","",IFERROR(INDEX(Items!$B$2:$B$501,MATCH($B110,Items!$A$2:$A$501,0)),"Unknown SKU"))</f>
        <v/>
      </c>
      <c r="D110" s="14" t="n"/>
      <c r="E110" s="14" t="n"/>
      <c r="F110" s="14" t="n"/>
      <c r="G110" s="14" t="n"/>
      <c r="H110" s="12" t="str">
        <f>IF(AND(F110="",G110=""),"",IF(F110="",0,F110)-IF(G110="",0,G110))</f>
        <v/>
      </c>
      <c r="I110" s="14" t="n"/>
      <c r="J110" s="14" t="n"/>
      <c r="K110" s="14" t="n"/>
    </row>
    <row r="111">
      <c r="A111" s="19" t="n"/>
      <c r="B111" s="14" t="n"/>
      <c r="C111" s="12" t="str">
        <f>IF($B111="","",IFERROR(INDEX(Items!$B$2:$B$501,MATCH($B111,Items!$A$2:$A$501,0)),"Unknown SKU"))</f>
        <v/>
      </c>
      <c r="D111" s="14" t="n"/>
      <c r="E111" s="14" t="n"/>
      <c r="F111" s="14" t="n"/>
      <c r="G111" s="14" t="n"/>
      <c r="H111" s="12" t="str">
        <f>IF(AND(F111="",G111=""),"",IF(F111="",0,F111)-IF(G111="",0,G111))</f>
        <v/>
      </c>
      <c r="I111" s="14" t="n"/>
      <c r="J111" s="14" t="n"/>
      <c r="K111" s="14" t="n"/>
    </row>
    <row r="112">
      <c r="A112" s="19" t="n"/>
      <c r="B112" s="14" t="n"/>
      <c r="C112" s="12" t="str">
        <f>IF($B112="","",IFERROR(INDEX(Items!$B$2:$B$501,MATCH($B112,Items!$A$2:$A$501,0)),"Unknown SKU"))</f>
        <v/>
      </c>
      <c r="D112" s="14" t="n"/>
      <c r="E112" s="14" t="n"/>
      <c r="F112" s="14" t="n"/>
      <c r="G112" s="14" t="n"/>
      <c r="H112" s="12" t="str">
        <f>IF(AND(F112="",G112=""),"",IF(F112="",0,F112)-IF(G112="",0,G112))</f>
        <v/>
      </c>
      <c r="I112" s="14" t="n"/>
      <c r="J112" s="14" t="n"/>
      <c r="K112" s="14" t="n"/>
    </row>
    <row r="113">
      <c r="A113" s="19" t="n"/>
      <c r="B113" s="14" t="n"/>
      <c r="C113" s="12" t="str">
        <f>IF($B113="","",IFERROR(INDEX(Items!$B$2:$B$501,MATCH($B113,Items!$A$2:$A$501,0)),"Unknown SKU"))</f>
        <v/>
      </c>
      <c r="D113" s="14" t="n"/>
      <c r="E113" s="14" t="n"/>
      <c r="F113" s="14" t="n"/>
      <c r="G113" s="14" t="n"/>
      <c r="H113" s="12" t="str">
        <f>IF(AND(F113="",G113=""),"",IF(F113="",0,F113)-IF(G113="",0,G113))</f>
        <v/>
      </c>
      <c r="I113" s="14" t="n"/>
      <c r="J113" s="14" t="n"/>
      <c r="K113" s="14" t="n"/>
    </row>
    <row r="114">
      <c r="A114" s="19" t="n"/>
      <c r="B114" s="14" t="n"/>
      <c r="C114" s="12" t="str">
        <f>IF($B114="","",IFERROR(INDEX(Items!$B$2:$B$501,MATCH($B114,Items!$A$2:$A$501,0)),"Unknown SKU"))</f>
        <v/>
      </c>
      <c r="D114" s="14" t="n"/>
      <c r="E114" s="14" t="n"/>
      <c r="F114" s="14" t="n"/>
      <c r="G114" s="14" t="n"/>
      <c r="H114" s="12" t="str">
        <f>IF(AND(F114="",G114=""),"",IF(F114="",0,F114)-IF(G114="",0,G114))</f>
        <v/>
      </c>
      <c r="I114" s="14" t="n"/>
      <c r="J114" s="14" t="n"/>
      <c r="K114" s="14" t="n"/>
    </row>
    <row r="115">
      <c r="A115" s="19" t="n"/>
      <c r="B115" s="14" t="n"/>
      <c r="C115" s="12" t="str">
        <f>IF($B115="","",IFERROR(INDEX(Items!$B$2:$B$501,MATCH($B115,Items!$A$2:$A$501,0)),"Unknown SKU"))</f>
        <v/>
      </c>
      <c r="D115" s="14" t="n"/>
      <c r="E115" s="14" t="n"/>
      <c r="F115" s="14" t="n"/>
      <c r="G115" s="14" t="n"/>
      <c r="H115" s="12" t="str">
        <f>IF(AND(F115="",G115=""),"",IF(F115="",0,F115)-IF(G115="",0,G115))</f>
        <v/>
      </c>
      <c r="I115" s="14" t="n"/>
      <c r="J115" s="14" t="n"/>
      <c r="K115" s="14" t="n"/>
    </row>
    <row r="116">
      <c r="A116" s="19" t="n"/>
      <c r="B116" s="14" t="n"/>
      <c r="C116" s="12" t="str">
        <f>IF($B116="","",IFERROR(INDEX(Items!$B$2:$B$501,MATCH($B116,Items!$A$2:$A$501,0)),"Unknown SKU"))</f>
        <v/>
      </c>
      <c r="D116" s="14" t="n"/>
      <c r="E116" s="14" t="n"/>
      <c r="F116" s="14" t="n"/>
      <c r="G116" s="14" t="n"/>
      <c r="H116" s="12" t="str">
        <f>IF(AND(F116="",G116=""),"",IF(F116="",0,F116)-IF(G116="",0,G116))</f>
        <v/>
      </c>
      <c r="I116" s="14" t="n"/>
      <c r="J116" s="14" t="n"/>
      <c r="K116" s="14" t="n"/>
    </row>
    <row r="117">
      <c r="A117" s="19" t="n"/>
      <c r="B117" s="14" t="n"/>
      <c r="C117" s="12" t="str">
        <f>IF($B117="","",IFERROR(INDEX(Items!$B$2:$B$501,MATCH($B117,Items!$A$2:$A$501,0)),"Unknown SKU"))</f>
        <v/>
      </c>
      <c r="D117" s="14" t="n"/>
      <c r="E117" s="14" t="n"/>
      <c r="F117" s="14" t="n"/>
      <c r="G117" s="14" t="n"/>
      <c r="H117" s="12" t="str">
        <f>IF(AND(F117="",G117=""),"",IF(F117="",0,F117)-IF(G117="",0,G117))</f>
        <v/>
      </c>
      <c r="I117" s="14" t="n"/>
      <c r="J117" s="14" t="n"/>
      <c r="K117" s="14" t="n"/>
    </row>
    <row r="118">
      <c r="A118" s="19" t="n"/>
      <c r="B118" s="14" t="n"/>
      <c r="C118" s="12" t="str">
        <f>IF($B118="","",IFERROR(INDEX(Items!$B$2:$B$501,MATCH($B118,Items!$A$2:$A$501,0)),"Unknown SKU"))</f>
        <v/>
      </c>
      <c r="D118" s="14" t="n"/>
      <c r="E118" s="14" t="n"/>
      <c r="F118" s="14" t="n"/>
      <c r="G118" s="14" t="n"/>
      <c r="H118" s="12" t="str">
        <f>IF(AND(F118="",G118=""),"",IF(F118="",0,F118)-IF(G118="",0,G118))</f>
        <v/>
      </c>
      <c r="I118" s="14" t="n"/>
      <c r="J118" s="14" t="n"/>
      <c r="K118" s="14" t="n"/>
    </row>
    <row r="119">
      <c r="A119" s="19" t="n"/>
      <c r="B119" s="14" t="n"/>
      <c r="C119" s="12" t="str">
        <f>IF($B119="","",IFERROR(INDEX(Items!$B$2:$B$501,MATCH($B119,Items!$A$2:$A$501,0)),"Unknown SKU"))</f>
        <v/>
      </c>
      <c r="D119" s="14" t="n"/>
      <c r="E119" s="14" t="n"/>
      <c r="F119" s="14" t="n"/>
      <c r="G119" s="14" t="n"/>
      <c r="H119" s="12" t="str">
        <f>IF(AND(F119="",G119=""),"",IF(F119="",0,F119)-IF(G119="",0,G119))</f>
        <v/>
      </c>
      <c r="I119" s="14" t="n"/>
      <c r="J119" s="14" t="n"/>
      <c r="K119" s="14" t="n"/>
    </row>
    <row r="120">
      <c r="A120" s="19" t="n"/>
      <c r="B120" s="14" t="n"/>
      <c r="C120" s="12" t="str">
        <f>IF($B120="","",IFERROR(INDEX(Items!$B$2:$B$501,MATCH($B120,Items!$A$2:$A$501,0)),"Unknown SKU"))</f>
        <v/>
      </c>
      <c r="D120" s="14" t="n"/>
      <c r="E120" s="14" t="n"/>
      <c r="F120" s="14" t="n"/>
      <c r="G120" s="14" t="n"/>
      <c r="H120" s="12" t="str">
        <f>IF(AND(F120="",G120=""),"",IF(F120="",0,F120)-IF(G120="",0,G120))</f>
        <v/>
      </c>
      <c r="I120" s="14" t="n"/>
      <c r="J120" s="14" t="n"/>
      <c r="K120" s="14" t="n"/>
    </row>
    <row r="121">
      <c r="A121" s="19" t="n"/>
      <c r="B121" s="14" t="n"/>
      <c r="C121" s="12" t="str">
        <f>IF($B121="","",IFERROR(INDEX(Items!$B$2:$B$501,MATCH($B121,Items!$A$2:$A$501,0)),"Unknown SKU"))</f>
        <v/>
      </c>
      <c r="D121" s="14" t="n"/>
      <c r="E121" s="14" t="n"/>
      <c r="F121" s="14" t="n"/>
      <c r="G121" s="14" t="n"/>
      <c r="H121" s="12" t="str">
        <f>IF(AND(F121="",G121=""),"",IF(F121="",0,F121)-IF(G121="",0,G121))</f>
        <v/>
      </c>
      <c r="I121" s="14" t="n"/>
      <c r="J121" s="14" t="n"/>
      <c r="K121" s="14" t="n"/>
    </row>
    <row r="122">
      <c r="A122" s="19" t="n"/>
      <c r="B122" s="14" t="n"/>
      <c r="C122" s="12" t="str">
        <f>IF($B122="","",IFERROR(INDEX(Items!$B$2:$B$501,MATCH($B122,Items!$A$2:$A$501,0)),"Unknown SKU"))</f>
        <v/>
      </c>
      <c r="D122" s="14" t="n"/>
      <c r="E122" s="14" t="n"/>
      <c r="F122" s="14" t="n"/>
      <c r="G122" s="14" t="n"/>
      <c r="H122" s="12" t="str">
        <f>IF(AND(F122="",G122=""),"",IF(F122="",0,F122)-IF(G122="",0,G122))</f>
        <v/>
      </c>
      <c r="I122" s="14" t="n"/>
      <c r="J122" s="14" t="n"/>
      <c r="K122" s="14" t="n"/>
    </row>
    <row r="123">
      <c r="A123" s="19" t="n"/>
      <c r="B123" s="14" t="n"/>
      <c r="C123" s="12" t="str">
        <f>IF($B123="","",IFERROR(INDEX(Items!$B$2:$B$501,MATCH($B123,Items!$A$2:$A$501,0)),"Unknown SKU"))</f>
        <v/>
      </c>
      <c r="D123" s="14" t="n"/>
      <c r="E123" s="14" t="n"/>
      <c r="F123" s="14" t="n"/>
      <c r="G123" s="14" t="n"/>
      <c r="H123" s="12" t="str">
        <f>IF(AND(F123="",G123=""),"",IF(F123="",0,F123)-IF(G123="",0,G123))</f>
        <v/>
      </c>
      <c r="I123" s="14" t="n"/>
      <c r="J123" s="14" t="n"/>
      <c r="K123" s="14" t="n"/>
    </row>
    <row r="124">
      <c r="A124" s="19" t="n"/>
      <c r="B124" s="14" t="n"/>
      <c r="C124" s="12" t="str">
        <f>IF($B124="","",IFERROR(INDEX(Items!$B$2:$B$501,MATCH($B124,Items!$A$2:$A$501,0)),"Unknown SKU"))</f>
        <v/>
      </c>
      <c r="D124" s="14" t="n"/>
      <c r="E124" s="14" t="n"/>
      <c r="F124" s="14" t="n"/>
      <c r="G124" s="14" t="n"/>
      <c r="H124" s="12" t="str">
        <f>IF(AND(F124="",G124=""),"",IF(F124="",0,F124)-IF(G124="",0,G124))</f>
        <v/>
      </c>
      <c r="I124" s="14" t="n"/>
      <c r="J124" s="14" t="n"/>
      <c r="K124" s="14" t="n"/>
    </row>
    <row r="125">
      <c r="A125" s="19" t="n"/>
      <c r="B125" s="14" t="n"/>
      <c r="C125" s="12" t="str">
        <f>IF($B125="","",IFERROR(INDEX(Items!$B$2:$B$501,MATCH($B125,Items!$A$2:$A$501,0)),"Unknown SKU"))</f>
        <v/>
      </c>
      <c r="D125" s="14" t="n"/>
      <c r="E125" s="14" t="n"/>
      <c r="F125" s="14" t="n"/>
      <c r="G125" s="14" t="n"/>
      <c r="H125" s="12" t="str">
        <f>IF(AND(F125="",G125=""),"",IF(F125="",0,F125)-IF(G125="",0,G125))</f>
        <v/>
      </c>
      <c r="I125" s="14" t="n"/>
      <c r="J125" s="14" t="n"/>
      <c r="K125" s="14" t="n"/>
    </row>
    <row r="126">
      <c r="A126" s="19" t="n"/>
      <c r="B126" s="14" t="n"/>
      <c r="C126" s="12" t="str">
        <f>IF($B126="","",IFERROR(INDEX(Items!$B$2:$B$501,MATCH($B126,Items!$A$2:$A$501,0)),"Unknown SKU"))</f>
        <v/>
      </c>
      <c r="D126" s="14" t="n"/>
      <c r="E126" s="14" t="n"/>
      <c r="F126" s="14" t="n"/>
      <c r="G126" s="14" t="n"/>
      <c r="H126" s="12" t="str">
        <f>IF(AND(F126="",G126=""),"",IF(F126="",0,F126)-IF(G126="",0,G126))</f>
        <v/>
      </c>
      <c r="I126" s="14" t="n"/>
      <c r="J126" s="14" t="n"/>
      <c r="K126" s="14" t="n"/>
    </row>
    <row r="127">
      <c r="A127" s="19" t="n"/>
      <c r="B127" s="14" t="n"/>
      <c r="C127" s="12" t="str">
        <f>IF($B127="","",IFERROR(INDEX(Items!$B$2:$B$501,MATCH($B127,Items!$A$2:$A$501,0)),"Unknown SKU"))</f>
        <v/>
      </c>
      <c r="D127" s="14" t="n"/>
      <c r="E127" s="14" t="n"/>
      <c r="F127" s="14" t="n"/>
      <c r="G127" s="14" t="n"/>
      <c r="H127" s="12" t="str">
        <f>IF(AND(F127="",G127=""),"",IF(F127="",0,F127)-IF(G127="",0,G127))</f>
        <v/>
      </c>
      <c r="I127" s="14" t="n"/>
      <c r="J127" s="14" t="n"/>
      <c r="K127" s="14" t="n"/>
    </row>
    <row r="128">
      <c r="A128" s="19" t="n"/>
      <c r="B128" s="14" t="n"/>
      <c r="C128" s="12" t="str">
        <f>IF($B128="","",IFERROR(INDEX(Items!$B$2:$B$501,MATCH($B128,Items!$A$2:$A$501,0)),"Unknown SKU"))</f>
        <v/>
      </c>
      <c r="D128" s="14" t="n"/>
      <c r="E128" s="14" t="n"/>
      <c r="F128" s="14" t="n"/>
      <c r="G128" s="14" t="n"/>
      <c r="H128" s="12" t="str">
        <f>IF(AND(F128="",G128=""),"",IF(F128="",0,F128)-IF(G128="",0,G128))</f>
        <v/>
      </c>
      <c r="I128" s="14" t="n"/>
      <c r="J128" s="14" t="n"/>
      <c r="K128" s="14" t="n"/>
    </row>
    <row r="129">
      <c r="A129" s="19" t="n"/>
      <c r="B129" s="14" t="n"/>
      <c r="C129" s="12" t="str">
        <f>IF($B129="","",IFERROR(INDEX(Items!$B$2:$B$501,MATCH($B129,Items!$A$2:$A$501,0)),"Unknown SKU"))</f>
        <v/>
      </c>
      <c r="D129" s="14" t="n"/>
      <c r="E129" s="14" t="n"/>
      <c r="F129" s="14" t="n"/>
      <c r="G129" s="14" t="n"/>
      <c r="H129" s="12" t="str">
        <f>IF(AND(F129="",G129=""),"",IF(F129="",0,F129)-IF(G129="",0,G129))</f>
        <v/>
      </c>
      <c r="I129" s="14" t="n"/>
      <c r="J129" s="14" t="n"/>
      <c r="K129" s="14" t="n"/>
    </row>
    <row r="130">
      <c r="A130" s="19" t="n"/>
      <c r="B130" s="14" t="n"/>
      <c r="C130" s="12" t="str">
        <f>IF($B130="","",IFERROR(INDEX(Items!$B$2:$B$501,MATCH($B130,Items!$A$2:$A$501,0)),"Unknown SKU"))</f>
        <v/>
      </c>
      <c r="D130" s="14" t="n"/>
      <c r="E130" s="14" t="n"/>
      <c r="F130" s="14" t="n"/>
      <c r="G130" s="14" t="n"/>
      <c r="H130" s="12" t="str">
        <f>IF(AND(F130="",G130=""),"",IF(F130="",0,F130)-IF(G130="",0,G130))</f>
        <v/>
      </c>
      <c r="I130" s="14" t="n"/>
      <c r="J130" s="14" t="n"/>
      <c r="K130" s="14" t="n"/>
    </row>
    <row r="131">
      <c r="A131" s="19" t="n"/>
      <c r="B131" s="14" t="n"/>
      <c r="C131" s="12" t="str">
        <f>IF($B131="","",IFERROR(INDEX(Items!$B$2:$B$501,MATCH($B131,Items!$A$2:$A$501,0)),"Unknown SKU"))</f>
        <v/>
      </c>
      <c r="D131" s="14" t="n"/>
      <c r="E131" s="14" t="n"/>
      <c r="F131" s="14" t="n"/>
      <c r="G131" s="14" t="n"/>
      <c r="H131" s="12" t="str">
        <f>IF(AND(F131="",G131=""),"",IF(F131="",0,F131)-IF(G131="",0,G131))</f>
        <v/>
      </c>
      <c r="I131" s="14" t="n"/>
      <c r="J131" s="14" t="n"/>
      <c r="K131" s="14" t="n"/>
    </row>
    <row r="132">
      <c r="A132" s="19" t="n"/>
      <c r="B132" s="14" t="n"/>
      <c r="C132" s="12" t="str">
        <f>IF($B132="","",IFERROR(INDEX(Items!$B$2:$B$501,MATCH($B132,Items!$A$2:$A$501,0)),"Unknown SKU"))</f>
        <v/>
      </c>
      <c r="D132" s="14" t="n"/>
      <c r="E132" s="14" t="n"/>
      <c r="F132" s="14" t="n"/>
      <c r="G132" s="14" t="n"/>
      <c r="H132" s="12" t="str">
        <f>IF(AND(F132="",G132=""),"",IF(F132="",0,F132)-IF(G132="",0,G132))</f>
        <v/>
      </c>
      <c r="I132" s="14" t="n"/>
      <c r="J132" s="14" t="n"/>
      <c r="K132" s="14" t="n"/>
    </row>
    <row r="133">
      <c r="A133" s="19" t="n"/>
      <c r="B133" s="14" t="n"/>
      <c r="C133" s="12" t="str">
        <f>IF($B133="","",IFERROR(INDEX(Items!$B$2:$B$501,MATCH($B133,Items!$A$2:$A$501,0)),"Unknown SKU"))</f>
        <v/>
      </c>
      <c r="D133" s="14" t="n"/>
      <c r="E133" s="14" t="n"/>
      <c r="F133" s="14" t="n"/>
      <c r="G133" s="14" t="n"/>
      <c r="H133" s="12" t="str">
        <f>IF(AND(F133="",G133=""),"",IF(F133="",0,F133)-IF(G133="",0,G133))</f>
        <v/>
      </c>
      <c r="I133" s="14" t="n"/>
      <c r="J133" s="14" t="n"/>
      <c r="K133" s="14" t="n"/>
    </row>
    <row r="134">
      <c r="A134" s="19" t="n"/>
      <c r="B134" s="14" t="n"/>
      <c r="C134" s="12" t="str">
        <f>IF($B134="","",IFERROR(INDEX(Items!$B$2:$B$501,MATCH($B134,Items!$A$2:$A$501,0)),"Unknown SKU"))</f>
        <v/>
      </c>
      <c r="D134" s="14" t="n"/>
      <c r="E134" s="14" t="n"/>
      <c r="F134" s="14" t="n"/>
      <c r="G134" s="14" t="n"/>
      <c r="H134" s="12" t="str">
        <f>IF(AND(F134="",G134=""),"",IF(F134="",0,F134)-IF(G134="",0,G134))</f>
        <v/>
      </c>
      <c r="I134" s="14" t="n"/>
      <c r="J134" s="14" t="n"/>
      <c r="K134" s="14" t="n"/>
    </row>
    <row r="135">
      <c r="A135" s="19" t="n"/>
      <c r="B135" s="14" t="n"/>
      <c r="C135" s="12" t="str">
        <f>IF($B135="","",IFERROR(INDEX(Items!$B$2:$B$501,MATCH($B135,Items!$A$2:$A$501,0)),"Unknown SKU"))</f>
        <v/>
      </c>
      <c r="D135" s="14" t="n"/>
      <c r="E135" s="14" t="n"/>
      <c r="F135" s="14" t="n"/>
      <c r="G135" s="14" t="n"/>
      <c r="H135" s="12" t="str">
        <f>IF(AND(F135="",G135=""),"",IF(F135="",0,F135)-IF(G135="",0,G135))</f>
        <v/>
      </c>
      <c r="I135" s="14" t="n"/>
      <c r="J135" s="14" t="n"/>
      <c r="K135" s="14" t="n"/>
    </row>
    <row r="136">
      <c r="A136" s="19" t="n"/>
      <c r="B136" s="14" t="n"/>
      <c r="C136" s="12" t="str">
        <f>IF($B136="","",IFERROR(INDEX(Items!$B$2:$B$501,MATCH($B136,Items!$A$2:$A$501,0)),"Unknown SKU"))</f>
        <v/>
      </c>
      <c r="D136" s="14" t="n"/>
      <c r="E136" s="14" t="n"/>
      <c r="F136" s="14" t="n"/>
      <c r="G136" s="14" t="n"/>
      <c r="H136" s="12" t="str">
        <f>IF(AND(F136="",G136=""),"",IF(F136="",0,F136)-IF(G136="",0,G136))</f>
        <v/>
      </c>
      <c r="I136" s="14" t="n"/>
      <c r="J136" s="14" t="n"/>
      <c r="K136" s="14" t="n"/>
    </row>
    <row r="137">
      <c r="A137" s="19" t="n"/>
      <c r="B137" s="14" t="n"/>
      <c r="C137" s="12" t="str">
        <f>IF($B137="","",IFERROR(INDEX(Items!$B$2:$B$501,MATCH($B137,Items!$A$2:$A$501,0)),"Unknown SKU"))</f>
        <v/>
      </c>
      <c r="D137" s="14" t="n"/>
      <c r="E137" s="14" t="n"/>
      <c r="F137" s="14" t="n"/>
      <c r="G137" s="14" t="n"/>
      <c r="H137" s="12" t="str">
        <f>IF(AND(F137="",G137=""),"",IF(F137="",0,F137)-IF(G137="",0,G137))</f>
        <v/>
      </c>
      <c r="I137" s="14" t="n"/>
      <c r="J137" s="14" t="n"/>
      <c r="K137" s="14" t="n"/>
    </row>
    <row r="138">
      <c r="A138" s="19" t="n"/>
      <c r="B138" s="14" t="n"/>
      <c r="C138" s="12" t="str">
        <f>IF($B138="","",IFERROR(INDEX(Items!$B$2:$B$501,MATCH($B138,Items!$A$2:$A$501,0)),"Unknown SKU"))</f>
        <v/>
      </c>
      <c r="D138" s="14" t="n"/>
      <c r="E138" s="14" t="n"/>
      <c r="F138" s="14" t="n"/>
      <c r="G138" s="14" t="n"/>
      <c r="H138" s="12" t="str">
        <f>IF(AND(F138="",G138=""),"",IF(F138="",0,F138)-IF(G138="",0,G138))</f>
        <v/>
      </c>
      <c r="I138" s="14" t="n"/>
      <c r="J138" s="14" t="n"/>
      <c r="K138" s="14" t="n"/>
    </row>
    <row r="139">
      <c r="A139" s="19" t="n"/>
      <c r="B139" s="14" t="n"/>
      <c r="C139" s="12" t="str">
        <f>IF($B139="","",IFERROR(INDEX(Items!$B$2:$B$501,MATCH($B139,Items!$A$2:$A$501,0)),"Unknown SKU"))</f>
        <v/>
      </c>
      <c r="D139" s="14" t="n"/>
      <c r="E139" s="14" t="n"/>
      <c r="F139" s="14" t="n"/>
      <c r="G139" s="14" t="n"/>
      <c r="H139" s="12" t="str">
        <f>IF(AND(F139="",G139=""),"",IF(F139="",0,F139)-IF(G139="",0,G139))</f>
        <v/>
      </c>
      <c r="I139" s="14" t="n"/>
      <c r="J139" s="14" t="n"/>
      <c r="K139" s="14" t="n"/>
    </row>
    <row r="140">
      <c r="A140" s="19" t="n"/>
      <c r="B140" s="14" t="n"/>
      <c r="C140" s="12" t="str">
        <f>IF($B140="","",IFERROR(INDEX(Items!$B$2:$B$501,MATCH($B140,Items!$A$2:$A$501,0)),"Unknown SKU"))</f>
        <v/>
      </c>
      <c r="D140" s="14" t="n"/>
      <c r="E140" s="14" t="n"/>
      <c r="F140" s="14" t="n"/>
      <c r="G140" s="14" t="n"/>
      <c r="H140" s="12" t="str">
        <f>IF(AND(F140="",G140=""),"",IF(F140="",0,F140)-IF(G140="",0,G140))</f>
        <v/>
      </c>
      <c r="I140" s="14" t="n"/>
      <c r="J140" s="14" t="n"/>
      <c r="K140" s="14" t="n"/>
    </row>
    <row r="141">
      <c r="A141" s="19" t="n"/>
      <c r="B141" s="14" t="n"/>
      <c r="C141" s="12" t="str">
        <f>IF($B141="","",IFERROR(INDEX(Items!$B$2:$B$501,MATCH($B141,Items!$A$2:$A$501,0)),"Unknown SKU"))</f>
        <v/>
      </c>
      <c r="D141" s="14" t="n"/>
      <c r="E141" s="14" t="n"/>
      <c r="F141" s="14" t="n"/>
      <c r="G141" s="14" t="n"/>
      <c r="H141" s="12" t="str">
        <f>IF(AND(F141="",G141=""),"",IF(F141="",0,F141)-IF(G141="",0,G141))</f>
        <v/>
      </c>
      <c r="I141" s="14" t="n"/>
      <c r="J141" s="14" t="n"/>
      <c r="K141" s="14" t="n"/>
    </row>
    <row r="142">
      <c r="A142" s="19" t="n"/>
      <c r="B142" s="14" t="n"/>
      <c r="C142" s="12" t="str">
        <f>IF($B142="","",IFERROR(INDEX(Items!$B$2:$B$501,MATCH($B142,Items!$A$2:$A$501,0)),"Unknown SKU"))</f>
        <v/>
      </c>
      <c r="D142" s="14" t="n"/>
      <c r="E142" s="14" t="n"/>
      <c r="F142" s="14" t="n"/>
      <c r="G142" s="14" t="n"/>
      <c r="H142" s="12" t="str">
        <f>IF(AND(F142="",G142=""),"",IF(F142="",0,F142)-IF(G142="",0,G142))</f>
        <v/>
      </c>
      <c r="I142" s="14" t="n"/>
      <c r="J142" s="14" t="n"/>
      <c r="K142" s="14" t="n"/>
    </row>
    <row r="143">
      <c r="A143" s="19" t="n"/>
      <c r="B143" s="14" t="n"/>
      <c r="C143" s="12" t="str">
        <f>IF($B143="","",IFERROR(INDEX(Items!$B$2:$B$501,MATCH($B143,Items!$A$2:$A$501,0)),"Unknown SKU"))</f>
        <v/>
      </c>
      <c r="D143" s="14" t="n"/>
      <c r="E143" s="14" t="n"/>
      <c r="F143" s="14" t="n"/>
      <c r="G143" s="14" t="n"/>
      <c r="H143" s="12" t="str">
        <f>IF(AND(F143="",G143=""),"",IF(F143="",0,F143)-IF(G143="",0,G143))</f>
        <v/>
      </c>
      <c r="I143" s="14" t="n"/>
      <c r="J143" s="14" t="n"/>
      <c r="K143" s="14" t="n"/>
    </row>
    <row r="144">
      <c r="A144" s="19" t="n"/>
      <c r="B144" s="14" t="n"/>
      <c r="C144" s="12" t="str">
        <f>IF($B144="","",IFERROR(INDEX(Items!$B$2:$B$501,MATCH($B144,Items!$A$2:$A$501,0)),"Unknown SKU"))</f>
        <v/>
      </c>
      <c r="D144" s="14" t="n"/>
      <c r="E144" s="14" t="n"/>
      <c r="F144" s="14" t="n"/>
      <c r="G144" s="14" t="n"/>
      <c r="H144" s="12" t="str">
        <f>IF(AND(F144="",G144=""),"",IF(F144="",0,F144)-IF(G144="",0,G144))</f>
        <v/>
      </c>
      <c r="I144" s="14" t="n"/>
      <c r="J144" s="14" t="n"/>
      <c r="K144" s="14" t="n"/>
    </row>
    <row r="145">
      <c r="A145" s="19" t="n"/>
      <c r="B145" s="14" t="n"/>
      <c r="C145" s="12" t="str">
        <f>IF($B145="","",IFERROR(INDEX(Items!$B$2:$B$501,MATCH($B145,Items!$A$2:$A$501,0)),"Unknown SKU"))</f>
        <v/>
      </c>
      <c r="D145" s="14" t="n"/>
      <c r="E145" s="14" t="n"/>
      <c r="F145" s="14" t="n"/>
      <c r="G145" s="14" t="n"/>
      <c r="H145" s="12" t="str">
        <f>IF(AND(F145="",G145=""),"",IF(F145="",0,F145)-IF(G145="",0,G145))</f>
        <v/>
      </c>
      <c r="I145" s="14" t="n"/>
      <c r="J145" s="14" t="n"/>
      <c r="K145" s="14" t="n"/>
    </row>
    <row r="146">
      <c r="A146" s="19" t="n"/>
      <c r="B146" s="14" t="n"/>
      <c r="C146" s="12" t="str">
        <f>IF($B146="","",IFERROR(INDEX(Items!$B$2:$B$501,MATCH($B146,Items!$A$2:$A$501,0)),"Unknown SKU"))</f>
        <v/>
      </c>
      <c r="D146" s="14" t="n"/>
      <c r="E146" s="14" t="n"/>
      <c r="F146" s="14" t="n"/>
      <c r="G146" s="14" t="n"/>
      <c r="H146" s="12" t="str">
        <f>IF(AND(F146="",G146=""),"",IF(F146="",0,F146)-IF(G146="",0,G146))</f>
        <v/>
      </c>
      <c r="I146" s="14" t="n"/>
      <c r="J146" s="14" t="n"/>
      <c r="K146" s="14" t="n"/>
    </row>
    <row r="147">
      <c r="A147" s="19" t="n"/>
      <c r="B147" s="14" t="n"/>
      <c r="C147" s="12" t="str">
        <f>IF($B147="","",IFERROR(INDEX(Items!$B$2:$B$501,MATCH($B147,Items!$A$2:$A$501,0)),"Unknown SKU"))</f>
        <v/>
      </c>
      <c r="D147" s="14" t="n"/>
      <c r="E147" s="14" t="n"/>
      <c r="F147" s="14" t="n"/>
      <c r="G147" s="14" t="n"/>
      <c r="H147" s="12" t="str">
        <f>IF(AND(F147="",G147=""),"",IF(F147="",0,F147)-IF(G147="",0,G147))</f>
        <v/>
      </c>
      <c r="I147" s="14" t="n"/>
      <c r="J147" s="14" t="n"/>
      <c r="K147" s="14" t="n"/>
    </row>
    <row r="148">
      <c r="A148" s="19" t="n"/>
      <c r="B148" s="14" t="n"/>
      <c r="C148" s="12" t="str">
        <f>IF($B148="","",IFERROR(INDEX(Items!$B$2:$B$501,MATCH($B148,Items!$A$2:$A$501,0)),"Unknown SKU"))</f>
        <v/>
      </c>
      <c r="D148" s="14" t="n"/>
      <c r="E148" s="14" t="n"/>
      <c r="F148" s="14" t="n"/>
      <c r="G148" s="14" t="n"/>
      <c r="H148" s="12" t="str">
        <f>IF(AND(F148="",G148=""),"",IF(F148="",0,F148)-IF(G148="",0,G148))</f>
        <v/>
      </c>
      <c r="I148" s="14" t="n"/>
      <c r="J148" s="14" t="n"/>
      <c r="K148" s="14" t="n"/>
    </row>
    <row r="149">
      <c r="A149" s="19" t="n"/>
      <c r="B149" s="14" t="n"/>
      <c r="C149" s="12" t="str">
        <f>IF($B149="","",IFERROR(INDEX(Items!$B$2:$B$501,MATCH($B149,Items!$A$2:$A$501,0)),"Unknown SKU"))</f>
        <v/>
      </c>
      <c r="D149" s="14" t="n"/>
      <c r="E149" s="14" t="n"/>
      <c r="F149" s="14" t="n"/>
      <c r="G149" s="14" t="n"/>
      <c r="H149" s="12" t="str">
        <f>IF(AND(F149="",G149=""),"",IF(F149="",0,F149)-IF(G149="",0,G149))</f>
        <v/>
      </c>
      <c r="I149" s="14" t="n"/>
      <c r="J149" s="14" t="n"/>
      <c r="K149" s="14" t="n"/>
    </row>
    <row r="150">
      <c r="A150" s="19" t="n"/>
      <c r="B150" s="14" t="n"/>
      <c r="C150" s="12" t="str">
        <f>IF($B150="","",IFERROR(INDEX(Items!$B$2:$B$501,MATCH($B150,Items!$A$2:$A$501,0)),"Unknown SKU"))</f>
        <v/>
      </c>
      <c r="D150" s="14" t="n"/>
      <c r="E150" s="14" t="n"/>
      <c r="F150" s="14" t="n"/>
      <c r="G150" s="14" t="n"/>
      <c r="H150" s="12" t="str">
        <f>IF(AND(F150="",G150=""),"",IF(F150="",0,F150)-IF(G150="",0,G150))</f>
        <v/>
      </c>
      <c r="I150" s="14" t="n"/>
      <c r="J150" s="14" t="n"/>
      <c r="K150" s="14" t="n"/>
    </row>
    <row r="151">
      <c r="A151" s="19" t="n"/>
      <c r="B151" s="14" t="n"/>
      <c r="C151" s="12" t="str">
        <f>IF($B151="","",IFERROR(INDEX(Items!$B$2:$B$501,MATCH($B151,Items!$A$2:$A$501,0)),"Unknown SKU"))</f>
        <v/>
      </c>
      <c r="D151" s="14" t="n"/>
      <c r="E151" s="14" t="n"/>
      <c r="F151" s="14" t="n"/>
      <c r="G151" s="14" t="n"/>
      <c r="H151" s="12" t="str">
        <f>IF(AND(F151="",G151=""),"",IF(F151="",0,F151)-IF(G151="",0,G151))</f>
        <v/>
      </c>
      <c r="I151" s="14" t="n"/>
      <c r="J151" s="14" t="n"/>
      <c r="K151" s="14" t="n"/>
    </row>
    <row r="152">
      <c r="A152" s="19" t="n"/>
      <c r="B152" s="14" t="n"/>
      <c r="C152" s="12" t="str">
        <f>IF($B152="","",IFERROR(INDEX(Items!$B$2:$B$501,MATCH($B152,Items!$A$2:$A$501,0)),"Unknown SKU"))</f>
        <v/>
      </c>
      <c r="D152" s="14" t="n"/>
      <c r="E152" s="14" t="n"/>
      <c r="F152" s="14" t="n"/>
      <c r="G152" s="14" t="n"/>
      <c r="H152" s="12" t="str">
        <f>IF(AND(F152="",G152=""),"",IF(F152="",0,F152)-IF(G152="",0,G152))</f>
        <v/>
      </c>
      <c r="I152" s="14" t="n"/>
      <c r="J152" s="14" t="n"/>
      <c r="K152" s="14" t="n"/>
    </row>
    <row r="153">
      <c r="A153" s="19" t="n"/>
      <c r="B153" s="14" t="n"/>
      <c r="C153" s="12" t="str">
        <f>IF($B153="","",IFERROR(INDEX(Items!$B$2:$B$501,MATCH($B153,Items!$A$2:$A$501,0)),"Unknown SKU"))</f>
        <v/>
      </c>
      <c r="D153" s="14" t="n"/>
      <c r="E153" s="14" t="n"/>
      <c r="F153" s="14" t="n"/>
      <c r="G153" s="14" t="n"/>
      <c r="H153" s="12" t="str">
        <f>IF(AND(F153="",G153=""),"",IF(F153="",0,F153)-IF(G153="",0,G153))</f>
        <v/>
      </c>
      <c r="I153" s="14" t="n"/>
      <c r="J153" s="14" t="n"/>
      <c r="K153" s="14" t="n"/>
    </row>
    <row r="154">
      <c r="A154" s="19" t="n"/>
      <c r="B154" s="14" t="n"/>
      <c r="C154" s="12" t="str">
        <f>IF($B154="","",IFERROR(INDEX(Items!$B$2:$B$501,MATCH($B154,Items!$A$2:$A$501,0)),"Unknown SKU"))</f>
        <v/>
      </c>
      <c r="D154" s="14" t="n"/>
      <c r="E154" s="14" t="n"/>
      <c r="F154" s="14" t="n"/>
      <c r="G154" s="14" t="n"/>
      <c r="H154" s="12" t="str">
        <f>IF(AND(F154="",G154=""),"",IF(F154="",0,F154)-IF(G154="",0,G154))</f>
        <v/>
      </c>
      <c r="I154" s="14" t="n"/>
      <c r="J154" s="14" t="n"/>
      <c r="K154" s="14" t="n"/>
    </row>
    <row r="155">
      <c r="A155" s="19" t="n"/>
      <c r="B155" s="14" t="n"/>
      <c r="C155" s="12" t="str">
        <f>IF($B155="","",IFERROR(INDEX(Items!$B$2:$B$501,MATCH($B155,Items!$A$2:$A$501,0)),"Unknown SKU"))</f>
        <v/>
      </c>
      <c r="D155" s="14" t="n"/>
      <c r="E155" s="14" t="n"/>
      <c r="F155" s="14" t="n"/>
      <c r="G155" s="14" t="n"/>
      <c r="H155" s="12" t="str">
        <f>IF(AND(F155="",G155=""),"",IF(F155="",0,F155)-IF(G155="",0,G155))</f>
        <v/>
      </c>
      <c r="I155" s="14" t="n"/>
      <c r="J155" s="14" t="n"/>
      <c r="K155" s="14" t="n"/>
    </row>
    <row r="156">
      <c r="A156" s="19" t="n"/>
      <c r="B156" s="14" t="n"/>
      <c r="C156" s="12" t="str">
        <f>IF($B156="","",IFERROR(INDEX(Items!$B$2:$B$501,MATCH($B156,Items!$A$2:$A$501,0)),"Unknown SKU"))</f>
        <v/>
      </c>
      <c r="D156" s="14" t="n"/>
      <c r="E156" s="14" t="n"/>
      <c r="F156" s="14" t="n"/>
      <c r="G156" s="14" t="n"/>
      <c r="H156" s="12" t="str">
        <f>IF(AND(F156="",G156=""),"",IF(F156="",0,F156)-IF(G156="",0,G156))</f>
        <v/>
      </c>
      <c r="I156" s="14" t="n"/>
      <c r="J156" s="14" t="n"/>
      <c r="K156" s="14" t="n"/>
    </row>
    <row r="157">
      <c r="A157" s="19" t="n"/>
      <c r="B157" s="14" t="n"/>
      <c r="C157" s="12" t="str">
        <f>IF($B157="","",IFERROR(INDEX(Items!$B$2:$B$501,MATCH($B157,Items!$A$2:$A$501,0)),"Unknown SKU"))</f>
        <v/>
      </c>
      <c r="D157" s="14" t="n"/>
      <c r="E157" s="14" t="n"/>
      <c r="F157" s="14" t="n"/>
      <c r="G157" s="14" t="n"/>
      <c r="H157" s="12" t="str">
        <f>IF(AND(F157="",G157=""),"",IF(F157="",0,F157)-IF(G157="",0,G157))</f>
        <v/>
      </c>
      <c r="I157" s="14" t="n"/>
      <c r="J157" s="14" t="n"/>
      <c r="K157" s="14" t="n"/>
    </row>
    <row r="158">
      <c r="A158" s="19" t="n"/>
      <c r="B158" s="14" t="n"/>
      <c r="C158" s="12" t="str">
        <f>IF($B158="","",IFERROR(INDEX(Items!$B$2:$B$501,MATCH($B158,Items!$A$2:$A$501,0)),"Unknown SKU"))</f>
        <v/>
      </c>
      <c r="D158" s="14" t="n"/>
      <c r="E158" s="14" t="n"/>
      <c r="F158" s="14" t="n"/>
      <c r="G158" s="14" t="n"/>
      <c r="H158" s="12" t="str">
        <f>IF(AND(F158="",G158=""),"",IF(F158="",0,F158)-IF(G158="",0,G158))</f>
        <v/>
      </c>
      <c r="I158" s="14" t="n"/>
      <c r="J158" s="14" t="n"/>
      <c r="K158" s="14" t="n"/>
    </row>
    <row r="159">
      <c r="A159" s="19" t="n"/>
      <c r="B159" s="14" t="n"/>
      <c r="C159" s="12" t="str">
        <f>IF($B159="","",IFERROR(INDEX(Items!$B$2:$B$501,MATCH($B159,Items!$A$2:$A$501,0)),"Unknown SKU"))</f>
        <v/>
      </c>
      <c r="D159" s="14" t="n"/>
      <c r="E159" s="14" t="n"/>
      <c r="F159" s="14" t="n"/>
      <c r="G159" s="14" t="n"/>
      <c r="H159" s="12" t="str">
        <f>IF(AND(F159="",G159=""),"",IF(F159="",0,F159)-IF(G159="",0,G159))</f>
        <v/>
      </c>
      <c r="I159" s="14" t="n"/>
      <c r="J159" s="14" t="n"/>
      <c r="K159" s="14" t="n"/>
    </row>
    <row r="160">
      <c r="A160" s="19" t="n"/>
      <c r="B160" s="14" t="n"/>
      <c r="C160" s="12" t="str">
        <f>IF($B160="","",IFERROR(INDEX(Items!$B$2:$B$501,MATCH($B160,Items!$A$2:$A$501,0)),"Unknown SKU"))</f>
        <v/>
      </c>
      <c r="D160" s="14" t="n"/>
      <c r="E160" s="14" t="n"/>
      <c r="F160" s="14" t="n"/>
      <c r="G160" s="14" t="n"/>
      <c r="H160" s="12" t="str">
        <f>IF(AND(F160="",G160=""),"",IF(F160="",0,F160)-IF(G160="",0,G160))</f>
        <v/>
      </c>
      <c r="I160" s="14" t="n"/>
      <c r="J160" s="14" t="n"/>
      <c r="K160" s="14" t="n"/>
    </row>
    <row r="161">
      <c r="A161" s="19" t="n"/>
      <c r="B161" s="14" t="n"/>
      <c r="C161" s="12" t="str">
        <f>IF($B161="","",IFERROR(INDEX(Items!$B$2:$B$501,MATCH($B161,Items!$A$2:$A$501,0)),"Unknown SKU"))</f>
        <v/>
      </c>
      <c r="D161" s="14" t="n"/>
      <c r="E161" s="14" t="n"/>
      <c r="F161" s="14" t="n"/>
      <c r="G161" s="14" t="n"/>
      <c r="H161" s="12" t="str">
        <f>IF(AND(F161="",G161=""),"",IF(F161="",0,F161)-IF(G161="",0,G161))</f>
        <v/>
      </c>
      <c r="I161" s="14" t="n"/>
      <c r="J161" s="14" t="n"/>
      <c r="K161" s="14" t="n"/>
    </row>
    <row r="162">
      <c r="A162" s="19" t="n"/>
      <c r="B162" s="14" t="n"/>
      <c r="C162" s="12" t="str">
        <f>IF($B162="","",IFERROR(INDEX(Items!$B$2:$B$501,MATCH($B162,Items!$A$2:$A$501,0)),"Unknown SKU"))</f>
        <v/>
      </c>
      <c r="D162" s="14" t="n"/>
      <c r="E162" s="14" t="n"/>
      <c r="F162" s="14" t="n"/>
      <c r="G162" s="14" t="n"/>
      <c r="H162" s="12" t="str">
        <f>IF(AND(F162="",G162=""),"",IF(F162="",0,F162)-IF(G162="",0,G162))</f>
        <v/>
      </c>
      <c r="I162" s="14" t="n"/>
      <c r="J162" s="14" t="n"/>
      <c r="K162" s="14" t="n"/>
    </row>
    <row r="163">
      <c r="A163" s="19" t="n"/>
      <c r="B163" s="14" t="n"/>
      <c r="C163" s="12" t="str">
        <f>IF($B163="","",IFERROR(INDEX(Items!$B$2:$B$501,MATCH($B163,Items!$A$2:$A$501,0)),"Unknown SKU"))</f>
        <v/>
      </c>
      <c r="D163" s="14" t="n"/>
      <c r="E163" s="14" t="n"/>
      <c r="F163" s="14" t="n"/>
      <c r="G163" s="14" t="n"/>
      <c r="H163" s="12" t="str">
        <f>IF(AND(F163="",G163=""),"",IF(F163="",0,F163)-IF(G163="",0,G163))</f>
        <v/>
      </c>
      <c r="I163" s="14" t="n"/>
      <c r="J163" s="14" t="n"/>
      <c r="K163" s="14" t="n"/>
    </row>
    <row r="164">
      <c r="A164" s="19" t="n"/>
      <c r="B164" s="14" t="n"/>
      <c r="C164" s="12" t="str">
        <f>IF($B164="","",IFERROR(INDEX(Items!$B$2:$B$501,MATCH($B164,Items!$A$2:$A$501,0)),"Unknown SKU"))</f>
        <v/>
      </c>
      <c r="D164" s="14" t="n"/>
      <c r="E164" s="14" t="n"/>
      <c r="F164" s="14" t="n"/>
      <c r="G164" s="14" t="n"/>
      <c r="H164" s="12" t="str">
        <f>IF(AND(F164="",G164=""),"",IF(F164="",0,F164)-IF(G164="",0,G164))</f>
        <v/>
      </c>
      <c r="I164" s="14" t="n"/>
      <c r="J164" s="14" t="n"/>
      <c r="K164" s="14" t="n"/>
    </row>
    <row r="165">
      <c r="A165" s="19" t="n"/>
      <c r="B165" s="14" t="n"/>
      <c r="C165" s="12" t="str">
        <f>IF($B165="","",IFERROR(INDEX(Items!$B$2:$B$501,MATCH($B165,Items!$A$2:$A$501,0)),"Unknown SKU"))</f>
        <v/>
      </c>
      <c r="D165" s="14" t="n"/>
      <c r="E165" s="14" t="n"/>
      <c r="F165" s="14" t="n"/>
      <c r="G165" s="14" t="n"/>
      <c r="H165" s="12" t="str">
        <f>IF(AND(F165="",G165=""),"",IF(F165="",0,F165)-IF(G165="",0,G165))</f>
        <v/>
      </c>
      <c r="I165" s="14" t="n"/>
      <c r="J165" s="14" t="n"/>
      <c r="K165" s="14" t="n"/>
    </row>
    <row r="166">
      <c r="A166" s="19" t="n"/>
      <c r="B166" s="14" t="n"/>
      <c r="C166" s="12" t="str">
        <f>IF($B166="","",IFERROR(INDEX(Items!$B$2:$B$501,MATCH($B166,Items!$A$2:$A$501,0)),"Unknown SKU"))</f>
        <v/>
      </c>
      <c r="D166" s="14" t="n"/>
      <c r="E166" s="14" t="n"/>
      <c r="F166" s="14" t="n"/>
      <c r="G166" s="14" t="n"/>
      <c r="H166" s="12" t="str">
        <f>IF(AND(F166="",G166=""),"",IF(F166="",0,F166)-IF(G166="",0,G166))</f>
        <v/>
      </c>
      <c r="I166" s="14" t="n"/>
      <c r="J166" s="14" t="n"/>
      <c r="K166" s="14" t="n"/>
    </row>
    <row r="167">
      <c r="A167" s="19" t="n"/>
      <c r="B167" s="14" t="n"/>
      <c r="C167" s="12" t="str">
        <f>IF($B167="","",IFERROR(INDEX(Items!$B$2:$B$501,MATCH($B167,Items!$A$2:$A$501,0)),"Unknown SKU"))</f>
        <v/>
      </c>
      <c r="D167" s="14" t="n"/>
      <c r="E167" s="14" t="n"/>
      <c r="F167" s="14" t="n"/>
      <c r="G167" s="14" t="n"/>
      <c r="H167" s="12" t="str">
        <f>IF(AND(F167="",G167=""),"",IF(F167="",0,F167)-IF(G167="",0,G167))</f>
        <v/>
      </c>
      <c r="I167" s="14" t="n"/>
      <c r="J167" s="14" t="n"/>
      <c r="K167" s="14" t="n"/>
    </row>
    <row r="168">
      <c r="A168" s="19" t="n"/>
      <c r="B168" s="14" t="n"/>
      <c r="C168" s="12" t="str">
        <f>IF($B168="","",IFERROR(INDEX(Items!$B$2:$B$501,MATCH($B168,Items!$A$2:$A$501,0)),"Unknown SKU"))</f>
        <v/>
      </c>
      <c r="D168" s="14" t="n"/>
      <c r="E168" s="14" t="n"/>
      <c r="F168" s="14" t="n"/>
      <c r="G168" s="14" t="n"/>
      <c r="H168" s="12" t="str">
        <f>IF(AND(F168="",G168=""),"",IF(F168="",0,F168)-IF(G168="",0,G168))</f>
        <v/>
      </c>
      <c r="I168" s="14" t="n"/>
      <c r="J168" s="14" t="n"/>
      <c r="K168" s="14" t="n"/>
    </row>
    <row r="169">
      <c r="A169" s="19" t="n"/>
      <c r="B169" s="14" t="n"/>
      <c r="C169" s="12" t="str">
        <f>IF($B169="","",IFERROR(INDEX(Items!$B$2:$B$501,MATCH($B169,Items!$A$2:$A$501,0)),"Unknown SKU"))</f>
        <v/>
      </c>
      <c r="D169" s="14" t="n"/>
      <c r="E169" s="14" t="n"/>
      <c r="F169" s="14" t="n"/>
      <c r="G169" s="14" t="n"/>
      <c r="H169" s="12" t="str">
        <f>IF(AND(F169="",G169=""),"",IF(F169="",0,F169)-IF(G169="",0,G169))</f>
        <v/>
      </c>
      <c r="I169" s="14" t="n"/>
      <c r="J169" s="14" t="n"/>
      <c r="K169" s="14" t="n"/>
    </row>
    <row r="170">
      <c r="A170" s="19" t="n"/>
      <c r="B170" s="14" t="n"/>
      <c r="C170" s="12" t="str">
        <f>IF($B170="","",IFERROR(INDEX(Items!$B$2:$B$501,MATCH($B170,Items!$A$2:$A$501,0)),"Unknown SKU"))</f>
        <v/>
      </c>
      <c r="D170" s="14" t="n"/>
      <c r="E170" s="14" t="n"/>
      <c r="F170" s="14" t="n"/>
      <c r="G170" s="14" t="n"/>
      <c r="H170" s="12" t="str">
        <f>IF(AND(F170="",G170=""),"",IF(F170="",0,F170)-IF(G170="",0,G170))</f>
        <v/>
      </c>
      <c r="I170" s="14" t="n"/>
      <c r="J170" s="14" t="n"/>
      <c r="K170" s="14" t="n"/>
    </row>
    <row r="171">
      <c r="A171" s="19" t="n"/>
      <c r="B171" s="14" t="n"/>
      <c r="C171" s="12" t="str">
        <f>IF($B171="","",IFERROR(INDEX(Items!$B$2:$B$501,MATCH($B171,Items!$A$2:$A$501,0)),"Unknown SKU"))</f>
        <v/>
      </c>
      <c r="D171" s="14" t="n"/>
      <c r="E171" s="14" t="n"/>
      <c r="F171" s="14" t="n"/>
      <c r="G171" s="14" t="n"/>
      <c r="H171" s="12" t="str">
        <f>IF(AND(F171="",G171=""),"",IF(F171="",0,F171)-IF(G171="",0,G171))</f>
        <v/>
      </c>
      <c r="I171" s="14" t="n"/>
      <c r="J171" s="14" t="n"/>
      <c r="K171" s="14" t="n"/>
    </row>
    <row r="172">
      <c r="A172" s="19" t="n"/>
      <c r="B172" s="14" t="n"/>
      <c r="C172" s="12" t="str">
        <f>IF($B172="","",IFERROR(INDEX(Items!$B$2:$B$501,MATCH($B172,Items!$A$2:$A$501,0)),"Unknown SKU"))</f>
        <v/>
      </c>
      <c r="D172" s="14" t="n"/>
      <c r="E172" s="14" t="n"/>
      <c r="F172" s="14" t="n"/>
      <c r="G172" s="14" t="n"/>
      <c r="H172" s="12" t="str">
        <f>IF(AND(F172="",G172=""),"",IF(F172="",0,F172)-IF(G172="",0,G172))</f>
        <v/>
      </c>
      <c r="I172" s="14" t="n"/>
      <c r="J172" s="14" t="n"/>
      <c r="K172" s="14" t="n"/>
    </row>
    <row r="173">
      <c r="A173" s="19" t="n"/>
      <c r="B173" s="14" t="n"/>
      <c r="C173" s="12" t="str">
        <f>IF($B173="","",IFERROR(INDEX(Items!$B$2:$B$501,MATCH($B173,Items!$A$2:$A$501,0)),"Unknown SKU"))</f>
        <v/>
      </c>
      <c r="D173" s="14" t="n"/>
      <c r="E173" s="14" t="n"/>
      <c r="F173" s="14" t="n"/>
      <c r="G173" s="14" t="n"/>
      <c r="H173" s="12" t="str">
        <f>IF(AND(F173="",G173=""),"",IF(F173="",0,F173)-IF(G173="",0,G173))</f>
        <v/>
      </c>
      <c r="I173" s="14" t="n"/>
      <c r="J173" s="14" t="n"/>
      <c r="K173" s="14" t="n"/>
    </row>
    <row r="174">
      <c r="A174" s="19" t="n"/>
      <c r="B174" s="14" t="n"/>
      <c r="C174" s="12" t="str">
        <f>IF($B174="","",IFERROR(INDEX(Items!$B$2:$B$501,MATCH($B174,Items!$A$2:$A$501,0)),"Unknown SKU"))</f>
        <v/>
      </c>
      <c r="D174" s="14" t="n"/>
      <c r="E174" s="14" t="n"/>
      <c r="F174" s="14" t="n"/>
      <c r="G174" s="14" t="n"/>
      <c r="H174" s="12" t="str">
        <f>IF(AND(F174="",G174=""),"",IF(F174="",0,F174)-IF(G174="",0,G174))</f>
        <v/>
      </c>
      <c r="I174" s="14" t="n"/>
      <c r="J174" s="14" t="n"/>
      <c r="K174" s="14" t="n"/>
    </row>
    <row r="175">
      <c r="A175" s="19" t="n"/>
      <c r="B175" s="14" t="n"/>
      <c r="C175" s="12" t="str">
        <f>IF($B175="","",IFERROR(INDEX(Items!$B$2:$B$501,MATCH($B175,Items!$A$2:$A$501,0)),"Unknown SKU"))</f>
        <v/>
      </c>
      <c r="D175" s="14" t="n"/>
      <c r="E175" s="14" t="n"/>
      <c r="F175" s="14" t="n"/>
      <c r="G175" s="14" t="n"/>
      <c r="H175" s="12" t="str">
        <f>IF(AND(F175="",G175=""),"",IF(F175="",0,F175)-IF(G175="",0,G175))</f>
        <v/>
      </c>
      <c r="I175" s="14" t="n"/>
      <c r="J175" s="14" t="n"/>
      <c r="K175" s="14" t="n"/>
    </row>
    <row r="176">
      <c r="A176" s="19" t="n"/>
      <c r="B176" s="14" t="n"/>
      <c r="C176" s="12" t="str">
        <f>IF($B176="","",IFERROR(INDEX(Items!$B$2:$B$501,MATCH($B176,Items!$A$2:$A$501,0)),"Unknown SKU"))</f>
        <v/>
      </c>
      <c r="D176" s="14" t="n"/>
      <c r="E176" s="14" t="n"/>
      <c r="F176" s="14" t="n"/>
      <c r="G176" s="14" t="n"/>
      <c r="H176" s="12" t="str">
        <f>IF(AND(F176="",G176=""),"",IF(F176="",0,F176)-IF(G176="",0,G176))</f>
        <v/>
      </c>
      <c r="I176" s="14" t="n"/>
      <c r="J176" s="14" t="n"/>
      <c r="K176" s="14" t="n"/>
    </row>
    <row r="177">
      <c r="A177" s="19" t="n"/>
      <c r="B177" s="14" t="n"/>
      <c r="C177" s="12" t="str">
        <f>IF($B177="","",IFERROR(INDEX(Items!$B$2:$B$501,MATCH($B177,Items!$A$2:$A$501,0)),"Unknown SKU"))</f>
        <v/>
      </c>
      <c r="D177" s="14" t="n"/>
      <c r="E177" s="14" t="n"/>
      <c r="F177" s="14" t="n"/>
      <c r="G177" s="14" t="n"/>
      <c r="H177" s="12" t="str">
        <f>IF(AND(F177="",G177=""),"",IF(F177="",0,F177)-IF(G177="",0,G177))</f>
        <v/>
      </c>
      <c r="I177" s="14" t="n"/>
      <c r="J177" s="14" t="n"/>
      <c r="K177" s="14" t="n"/>
    </row>
    <row r="178">
      <c r="A178" s="19" t="n"/>
      <c r="B178" s="14" t="n"/>
      <c r="C178" s="12" t="str">
        <f>IF($B178="","",IFERROR(INDEX(Items!$B$2:$B$501,MATCH($B178,Items!$A$2:$A$501,0)),"Unknown SKU"))</f>
        <v/>
      </c>
      <c r="D178" s="14" t="n"/>
      <c r="E178" s="14" t="n"/>
      <c r="F178" s="14" t="n"/>
      <c r="G178" s="14" t="n"/>
      <c r="H178" s="12" t="str">
        <f>IF(AND(F178="",G178=""),"",IF(F178="",0,F178)-IF(G178="",0,G178))</f>
        <v/>
      </c>
      <c r="I178" s="14" t="n"/>
      <c r="J178" s="14" t="n"/>
      <c r="K178" s="14" t="n"/>
    </row>
    <row r="179">
      <c r="A179" s="19" t="n"/>
      <c r="B179" s="14" t="n"/>
      <c r="C179" s="12" t="str">
        <f>IF($B179="","",IFERROR(INDEX(Items!$B$2:$B$501,MATCH($B179,Items!$A$2:$A$501,0)),"Unknown SKU"))</f>
        <v/>
      </c>
      <c r="D179" s="14" t="n"/>
      <c r="E179" s="14" t="n"/>
      <c r="F179" s="14" t="n"/>
      <c r="G179" s="14" t="n"/>
      <c r="H179" s="12" t="str">
        <f>IF(AND(F179="",G179=""),"",IF(F179="",0,F179)-IF(G179="",0,G179))</f>
        <v/>
      </c>
      <c r="I179" s="14" t="n"/>
      <c r="J179" s="14" t="n"/>
      <c r="K179" s="14" t="n"/>
    </row>
    <row r="180">
      <c r="A180" s="19" t="n"/>
      <c r="B180" s="14" t="n"/>
      <c r="C180" s="12" t="str">
        <f>IF($B180="","",IFERROR(INDEX(Items!$B$2:$B$501,MATCH($B180,Items!$A$2:$A$501,0)),"Unknown SKU"))</f>
        <v/>
      </c>
      <c r="D180" s="14" t="n"/>
      <c r="E180" s="14" t="n"/>
      <c r="F180" s="14" t="n"/>
      <c r="G180" s="14" t="n"/>
      <c r="H180" s="12" t="str">
        <f>IF(AND(F180="",G180=""),"",IF(F180="",0,F180)-IF(G180="",0,G180))</f>
        <v/>
      </c>
      <c r="I180" s="14" t="n"/>
      <c r="J180" s="14" t="n"/>
      <c r="K180" s="14" t="n"/>
    </row>
    <row r="181">
      <c r="A181" s="19" t="n"/>
      <c r="B181" s="14" t="n"/>
      <c r="C181" s="12" t="str">
        <f>IF($B181="","",IFERROR(INDEX(Items!$B$2:$B$501,MATCH($B181,Items!$A$2:$A$501,0)),"Unknown SKU"))</f>
        <v/>
      </c>
      <c r="D181" s="14" t="n"/>
      <c r="E181" s="14" t="n"/>
      <c r="F181" s="14" t="n"/>
      <c r="G181" s="14" t="n"/>
      <c r="H181" s="12" t="str">
        <f>IF(AND(F181="",G181=""),"",IF(F181="",0,F181)-IF(G181="",0,G181))</f>
        <v/>
      </c>
      <c r="I181" s="14" t="n"/>
      <c r="J181" s="14" t="n"/>
      <c r="K181" s="14" t="n"/>
    </row>
    <row r="182">
      <c r="A182" s="19" t="n"/>
      <c r="B182" s="14" t="n"/>
      <c r="C182" s="12" t="str">
        <f>IF($B182="","",IFERROR(INDEX(Items!$B$2:$B$501,MATCH($B182,Items!$A$2:$A$501,0)),"Unknown SKU"))</f>
        <v/>
      </c>
      <c r="D182" s="14" t="n"/>
      <c r="E182" s="14" t="n"/>
      <c r="F182" s="14" t="n"/>
      <c r="G182" s="14" t="n"/>
      <c r="H182" s="12" t="str">
        <f>IF(AND(F182="",G182=""),"",IF(F182="",0,F182)-IF(G182="",0,G182))</f>
        <v/>
      </c>
      <c r="I182" s="14" t="n"/>
      <c r="J182" s="14" t="n"/>
      <c r="K182" s="14" t="n"/>
    </row>
    <row r="183">
      <c r="A183" s="19" t="n"/>
      <c r="B183" s="14" t="n"/>
      <c r="C183" s="12" t="str">
        <f>IF($B183="","",IFERROR(INDEX(Items!$B$2:$B$501,MATCH($B183,Items!$A$2:$A$501,0)),"Unknown SKU"))</f>
        <v/>
      </c>
      <c r="D183" s="14" t="n"/>
      <c r="E183" s="14" t="n"/>
      <c r="F183" s="14" t="n"/>
      <c r="G183" s="14" t="n"/>
      <c r="H183" s="12" t="str">
        <f>IF(AND(F183="",G183=""),"",IF(F183="",0,F183)-IF(G183="",0,G183))</f>
        <v/>
      </c>
      <c r="I183" s="14" t="n"/>
      <c r="J183" s="14" t="n"/>
      <c r="K183" s="14" t="n"/>
    </row>
    <row r="184">
      <c r="A184" s="19" t="n"/>
      <c r="B184" s="14" t="n"/>
      <c r="C184" s="12" t="str">
        <f>IF($B184="","",IFERROR(INDEX(Items!$B$2:$B$501,MATCH($B184,Items!$A$2:$A$501,0)),"Unknown SKU"))</f>
        <v/>
      </c>
      <c r="D184" s="14" t="n"/>
      <c r="E184" s="14" t="n"/>
      <c r="F184" s="14" t="n"/>
      <c r="G184" s="14" t="n"/>
      <c r="H184" s="12" t="str">
        <f>IF(AND(F184="",G184=""),"",IF(F184="",0,F184)-IF(G184="",0,G184))</f>
        <v/>
      </c>
      <c r="I184" s="14" t="n"/>
      <c r="J184" s="14" t="n"/>
      <c r="K184" s="14" t="n"/>
    </row>
    <row r="185">
      <c r="A185" s="19" t="n"/>
      <c r="B185" s="14" t="n"/>
      <c r="C185" s="12" t="str">
        <f>IF($B185="","",IFERROR(INDEX(Items!$B$2:$B$501,MATCH($B185,Items!$A$2:$A$501,0)),"Unknown SKU"))</f>
        <v/>
      </c>
      <c r="D185" s="14" t="n"/>
      <c r="E185" s="14" t="n"/>
      <c r="F185" s="14" t="n"/>
      <c r="G185" s="14" t="n"/>
      <c r="H185" s="12" t="str">
        <f>IF(AND(F185="",G185=""),"",IF(F185="",0,F185)-IF(G185="",0,G185))</f>
        <v/>
      </c>
      <c r="I185" s="14" t="n"/>
      <c r="J185" s="14" t="n"/>
      <c r="K185" s="14" t="n"/>
    </row>
    <row r="186">
      <c r="A186" s="19" t="n"/>
      <c r="B186" s="14" t="n"/>
      <c r="C186" s="12" t="str">
        <f>IF($B186="","",IFERROR(INDEX(Items!$B$2:$B$501,MATCH($B186,Items!$A$2:$A$501,0)),"Unknown SKU"))</f>
        <v/>
      </c>
      <c r="D186" s="14" t="n"/>
      <c r="E186" s="14" t="n"/>
      <c r="F186" s="14" t="n"/>
      <c r="G186" s="14" t="n"/>
      <c r="H186" s="12" t="str">
        <f>IF(AND(F186="",G186=""),"",IF(F186="",0,F186)-IF(G186="",0,G186))</f>
        <v/>
      </c>
      <c r="I186" s="14" t="n"/>
      <c r="J186" s="14" t="n"/>
      <c r="K186" s="14" t="n"/>
    </row>
    <row r="187">
      <c r="A187" s="19" t="n"/>
      <c r="B187" s="14" t="n"/>
      <c r="C187" s="12" t="str">
        <f>IF($B187="","",IFERROR(INDEX(Items!$B$2:$B$501,MATCH($B187,Items!$A$2:$A$501,0)),"Unknown SKU"))</f>
        <v/>
      </c>
      <c r="D187" s="14" t="n"/>
      <c r="E187" s="14" t="n"/>
      <c r="F187" s="14" t="n"/>
      <c r="G187" s="14" t="n"/>
      <c r="H187" s="12" t="str">
        <f>IF(AND(F187="",G187=""),"",IF(F187="",0,F187)-IF(G187="",0,G187))</f>
        <v/>
      </c>
      <c r="I187" s="14" t="n"/>
      <c r="J187" s="14" t="n"/>
      <c r="K187" s="14" t="n"/>
    </row>
    <row r="188">
      <c r="A188" s="19" t="n"/>
      <c r="B188" s="14" t="n"/>
      <c r="C188" s="12" t="str">
        <f>IF($B188="","",IFERROR(INDEX(Items!$B$2:$B$501,MATCH($B188,Items!$A$2:$A$501,0)),"Unknown SKU"))</f>
        <v/>
      </c>
      <c r="D188" s="14" t="n"/>
      <c r="E188" s="14" t="n"/>
      <c r="F188" s="14" t="n"/>
      <c r="G188" s="14" t="n"/>
      <c r="H188" s="12" t="str">
        <f>IF(AND(F188="",G188=""),"",IF(F188="",0,F188)-IF(G188="",0,G188))</f>
        <v/>
      </c>
      <c r="I188" s="14" t="n"/>
      <c r="J188" s="14" t="n"/>
      <c r="K188" s="14" t="n"/>
    </row>
    <row r="189">
      <c r="A189" s="19" t="n"/>
      <c r="B189" s="14" t="n"/>
      <c r="C189" s="12" t="str">
        <f>IF($B189="","",IFERROR(INDEX(Items!$B$2:$B$501,MATCH($B189,Items!$A$2:$A$501,0)),"Unknown SKU"))</f>
        <v/>
      </c>
      <c r="D189" s="14" t="n"/>
      <c r="E189" s="14" t="n"/>
      <c r="F189" s="14" t="n"/>
      <c r="G189" s="14" t="n"/>
      <c r="H189" s="12" t="str">
        <f>IF(AND(F189="",G189=""),"",IF(F189="",0,F189)-IF(G189="",0,G189))</f>
        <v/>
      </c>
      <c r="I189" s="14" t="n"/>
      <c r="J189" s="14" t="n"/>
      <c r="K189" s="14" t="n"/>
    </row>
    <row r="190">
      <c r="A190" s="19" t="n"/>
      <c r="B190" s="14" t="n"/>
      <c r="C190" s="12" t="str">
        <f>IF($B190="","",IFERROR(INDEX(Items!$B$2:$B$501,MATCH($B190,Items!$A$2:$A$501,0)),"Unknown SKU"))</f>
        <v/>
      </c>
      <c r="D190" s="14" t="n"/>
      <c r="E190" s="14" t="n"/>
      <c r="F190" s="14" t="n"/>
      <c r="G190" s="14" t="n"/>
      <c r="H190" s="12" t="str">
        <f>IF(AND(F190="",G190=""),"",IF(F190="",0,F190)-IF(G190="",0,G190))</f>
        <v/>
      </c>
      <c r="I190" s="14" t="n"/>
      <c r="J190" s="14" t="n"/>
      <c r="K190" s="14" t="n"/>
    </row>
    <row r="191">
      <c r="A191" s="19" t="n"/>
      <c r="B191" s="14" t="n"/>
      <c r="C191" s="12" t="str">
        <f>IF($B191="","",IFERROR(INDEX(Items!$B$2:$B$501,MATCH($B191,Items!$A$2:$A$501,0)),"Unknown SKU"))</f>
        <v/>
      </c>
      <c r="D191" s="14" t="n"/>
      <c r="E191" s="14" t="n"/>
      <c r="F191" s="14" t="n"/>
      <c r="G191" s="14" t="n"/>
      <c r="H191" s="12" t="str">
        <f>IF(AND(F191="",G191=""),"",IF(F191="",0,F191)-IF(G191="",0,G191))</f>
        <v/>
      </c>
      <c r="I191" s="14" t="n"/>
      <c r="J191" s="14" t="n"/>
      <c r="K191" s="14" t="n"/>
    </row>
    <row r="192">
      <c r="A192" s="19" t="n"/>
      <c r="B192" s="14" t="n"/>
      <c r="C192" s="12" t="str">
        <f>IF($B192="","",IFERROR(INDEX(Items!$B$2:$B$501,MATCH($B192,Items!$A$2:$A$501,0)),"Unknown SKU"))</f>
        <v/>
      </c>
      <c r="D192" s="14" t="n"/>
      <c r="E192" s="14" t="n"/>
      <c r="F192" s="14" t="n"/>
      <c r="G192" s="14" t="n"/>
      <c r="H192" s="12" t="str">
        <f>IF(AND(F192="",G192=""),"",IF(F192="",0,F192)-IF(G192="",0,G192))</f>
        <v/>
      </c>
      <c r="I192" s="14" t="n"/>
      <c r="J192" s="14" t="n"/>
      <c r="K192" s="14" t="n"/>
    </row>
    <row r="193">
      <c r="A193" s="19" t="n"/>
      <c r="B193" s="14" t="n"/>
      <c r="C193" s="12" t="str">
        <f>IF($B193="","",IFERROR(INDEX(Items!$B$2:$B$501,MATCH($B193,Items!$A$2:$A$501,0)),"Unknown SKU"))</f>
        <v/>
      </c>
      <c r="D193" s="14" t="n"/>
      <c r="E193" s="14" t="n"/>
      <c r="F193" s="14" t="n"/>
      <c r="G193" s="14" t="n"/>
      <c r="H193" s="12" t="str">
        <f>IF(AND(F193="",G193=""),"",IF(F193="",0,F193)-IF(G193="",0,G193))</f>
        <v/>
      </c>
      <c r="I193" s="14" t="n"/>
      <c r="J193" s="14" t="n"/>
      <c r="K193" s="14" t="n"/>
    </row>
    <row r="194">
      <c r="A194" s="19" t="n"/>
      <c r="B194" s="14" t="n"/>
      <c r="C194" s="12" t="str">
        <f>IF($B194="","",IFERROR(INDEX(Items!$B$2:$B$501,MATCH($B194,Items!$A$2:$A$501,0)),"Unknown SKU"))</f>
        <v/>
      </c>
      <c r="D194" s="14" t="n"/>
      <c r="E194" s="14" t="n"/>
      <c r="F194" s="14" t="n"/>
      <c r="G194" s="14" t="n"/>
      <c r="H194" s="12" t="str">
        <f>IF(AND(F194="",G194=""),"",IF(F194="",0,F194)-IF(G194="",0,G194))</f>
        <v/>
      </c>
      <c r="I194" s="14" t="n"/>
      <c r="J194" s="14" t="n"/>
      <c r="K194" s="14" t="n"/>
    </row>
    <row r="195">
      <c r="A195" s="19" t="n"/>
      <c r="B195" s="14" t="n"/>
      <c r="C195" s="12" t="str">
        <f>IF($B195="","",IFERROR(INDEX(Items!$B$2:$B$501,MATCH($B195,Items!$A$2:$A$501,0)),"Unknown SKU"))</f>
        <v/>
      </c>
      <c r="D195" s="14" t="n"/>
      <c r="E195" s="14" t="n"/>
      <c r="F195" s="14" t="n"/>
      <c r="G195" s="14" t="n"/>
      <c r="H195" s="12" t="str">
        <f>IF(AND(F195="",G195=""),"",IF(F195="",0,F195)-IF(G195="",0,G195))</f>
        <v/>
      </c>
      <c r="I195" s="14" t="n"/>
      <c r="J195" s="14" t="n"/>
      <c r="K195" s="14" t="n"/>
    </row>
    <row r="196">
      <c r="A196" s="19" t="n"/>
      <c r="B196" s="14" t="n"/>
      <c r="C196" s="12" t="str">
        <f>IF($B196="","",IFERROR(INDEX(Items!$B$2:$B$501,MATCH($B196,Items!$A$2:$A$501,0)),"Unknown SKU"))</f>
        <v/>
      </c>
      <c r="D196" s="14" t="n"/>
      <c r="E196" s="14" t="n"/>
      <c r="F196" s="14" t="n"/>
      <c r="G196" s="14" t="n"/>
      <c r="H196" s="12" t="str">
        <f>IF(AND(F196="",G196=""),"",IF(F196="",0,F196)-IF(G196="",0,G196))</f>
        <v/>
      </c>
      <c r="I196" s="14" t="n"/>
      <c r="J196" s="14" t="n"/>
      <c r="K196" s="14" t="n"/>
    </row>
    <row r="197">
      <c r="A197" s="19" t="n"/>
      <c r="B197" s="14" t="n"/>
      <c r="C197" s="12" t="str">
        <f>IF($B197="","",IFERROR(INDEX(Items!$B$2:$B$501,MATCH($B197,Items!$A$2:$A$501,0)),"Unknown SKU"))</f>
        <v/>
      </c>
      <c r="D197" s="14" t="n"/>
      <c r="E197" s="14" t="n"/>
      <c r="F197" s="14" t="n"/>
      <c r="G197" s="14" t="n"/>
      <c r="H197" s="12" t="str">
        <f>IF(AND(F197="",G197=""),"",IF(F197="",0,F197)-IF(G197="",0,G197))</f>
        <v/>
      </c>
      <c r="I197" s="14" t="n"/>
      <c r="J197" s="14" t="n"/>
      <c r="K197" s="14" t="n"/>
    </row>
    <row r="198">
      <c r="A198" s="19" t="n"/>
      <c r="B198" s="14" t="n"/>
      <c r="C198" s="12" t="str">
        <f>IF($B198="","",IFERROR(INDEX(Items!$B$2:$B$501,MATCH($B198,Items!$A$2:$A$501,0)),"Unknown SKU"))</f>
        <v/>
      </c>
      <c r="D198" s="14" t="n"/>
      <c r="E198" s="14" t="n"/>
      <c r="F198" s="14" t="n"/>
      <c r="G198" s="14" t="n"/>
      <c r="H198" s="12" t="str">
        <f>IF(AND(F198="",G198=""),"",IF(F198="",0,F198)-IF(G198="",0,G198))</f>
        <v/>
      </c>
      <c r="I198" s="14" t="n"/>
      <c r="J198" s="14" t="n"/>
      <c r="K198" s="14" t="n"/>
    </row>
    <row r="199">
      <c r="A199" s="19" t="n"/>
      <c r="B199" s="14" t="n"/>
      <c r="C199" s="12" t="str">
        <f>IF($B199="","",IFERROR(INDEX(Items!$B$2:$B$501,MATCH($B199,Items!$A$2:$A$501,0)),"Unknown SKU"))</f>
        <v/>
      </c>
      <c r="D199" s="14" t="n"/>
      <c r="E199" s="14" t="n"/>
      <c r="F199" s="14" t="n"/>
      <c r="G199" s="14" t="n"/>
      <c r="H199" s="12" t="str">
        <f>IF(AND(F199="",G199=""),"",IF(F199="",0,F199)-IF(G199="",0,G199))</f>
        <v/>
      </c>
      <c r="I199" s="14" t="n"/>
      <c r="J199" s="14" t="n"/>
      <c r="K199" s="14" t="n"/>
    </row>
    <row r="200">
      <c r="A200" s="19" t="n"/>
      <c r="B200" s="14" t="n"/>
      <c r="C200" s="12" t="str">
        <f>IF($B200="","",IFERROR(INDEX(Items!$B$2:$B$501,MATCH($B200,Items!$A$2:$A$501,0)),"Unknown SKU"))</f>
        <v/>
      </c>
      <c r="D200" s="14" t="n"/>
      <c r="E200" s="14" t="n"/>
      <c r="F200" s="14" t="n"/>
      <c r="G200" s="14" t="n"/>
      <c r="H200" s="12" t="str">
        <f>IF(AND(F200="",G200=""),"",IF(F200="",0,F200)-IF(G200="",0,G200))</f>
        <v/>
      </c>
      <c r="I200" s="14" t="n"/>
      <c r="J200" s="14" t="n"/>
      <c r="K200" s="14" t="n"/>
    </row>
    <row r="201">
      <c r="A201" s="19" t="n"/>
      <c r="B201" s="14" t="n"/>
      <c r="C201" s="12" t="str">
        <f>IF($B201="","",IFERROR(INDEX(Items!$B$2:$B$501,MATCH($B201,Items!$A$2:$A$501,0)),"Unknown SKU"))</f>
        <v/>
      </c>
      <c r="D201" s="14" t="n"/>
      <c r="E201" s="14" t="n"/>
      <c r="F201" s="14" t="n"/>
      <c r="G201" s="14" t="n"/>
      <c r="H201" s="12" t="str">
        <f>IF(AND(F201="",G201=""),"",IF(F201="",0,F201)-IF(G201="",0,G201))</f>
        <v/>
      </c>
      <c r="I201" s="14" t="n"/>
      <c r="J201" s="14" t="n"/>
      <c r="K201" s="14" t="n"/>
    </row>
    <row r="202">
      <c r="A202" s="19" t="n"/>
      <c r="B202" s="14" t="n"/>
      <c r="C202" s="12" t="str">
        <f>IF($B202="","",IFERROR(INDEX(Items!$B$2:$B$501,MATCH($B202,Items!$A$2:$A$501,0)),"Unknown SKU"))</f>
        <v/>
      </c>
      <c r="D202" s="14" t="n"/>
      <c r="E202" s="14" t="n"/>
      <c r="F202" s="14" t="n"/>
      <c r="G202" s="14" t="n"/>
      <c r="H202" s="12" t="str">
        <f>IF(AND(F202="",G202=""),"",IF(F202="",0,F202)-IF(G202="",0,G202))</f>
        <v/>
      </c>
      <c r="I202" s="14" t="n"/>
      <c r="J202" s="14" t="n"/>
      <c r="K202" s="14" t="n"/>
    </row>
    <row r="203">
      <c r="A203" s="19" t="n"/>
      <c r="B203" s="14" t="n"/>
      <c r="C203" s="12" t="str">
        <f>IF($B203="","",IFERROR(INDEX(Items!$B$2:$B$501,MATCH($B203,Items!$A$2:$A$501,0)),"Unknown SKU"))</f>
        <v/>
      </c>
      <c r="D203" s="14" t="n"/>
      <c r="E203" s="14" t="n"/>
      <c r="F203" s="14" t="n"/>
      <c r="G203" s="14" t="n"/>
      <c r="H203" s="12" t="str">
        <f>IF(AND(F203="",G203=""),"",IF(F203="",0,F203)-IF(G203="",0,G203))</f>
        <v/>
      </c>
      <c r="I203" s="14" t="n"/>
      <c r="J203" s="14" t="n"/>
      <c r="K203" s="14" t="n"/>
    </row>
    <row r="204">
      <c r="A204" s="19" t="n"/>
      <c r="B204" s="14" t="n"/>
      <c r="C204" s="12" t="str">
        <f>IF($B204="","",IFERROR(INDEX(Items!$B$2:$B$501,MATCH($B204,Items!$A$2:$A$501,0)),"Unknown SKU"))</f>
        <v/>
      </c>
      <c r="D204" s="14" t="n"/>
      <c r="E204" s="14" t="n"/>
      <c r="F204" s="14" t="n"/>
      <c r="G204" s="14" t="n"/>
      <c r="H204" s="12" t="str">
        <f>IF(AND(F204="",G204=""),"",IF(F204="",0,F204)-IF(G204="",0,G204))</f>
        <v/>
      </c>
      <c r="I204" s="14" t="n"/>
      <c r="J204" s="14" t="n"/>
      <c r="K204" s="14" t="n"/>
    </row>
    <row r="205">
      <c r="A205" s="19" t="n"/>
      <c r="B205" s="14" t="n"/>
      <c r="C205" s="12" t="str">
        <f>IF($B205="","",IFERROR(INDEX(Items!$B$2:$B$501,MATCH($B205,Items!$A$2:$A$501,0)),"Unknown SKU"))</f>
        <v/>
      </c>
      <c r="D205" s="14" t="n"/>
      <c r="E205" s="14" t="n"/>
      <c r="F205" s="14" t="n"/>
      <c r="G205" s="14" t="n"/>
      <c r="H205" s="12" t="str">
        <f>IF(AND(F205="",G205=""),"",IF(F205="",0,F205)-IF(G205="",0,G205))</f>
        <v/>
      </c>
      <c r="I205" s="14" t="n"/>
      <c r="J205" s="14" t="n"/>
      <c r="K205" s="14" t="n"/>
    </row>
    <row r="206">
      <c r="A206" s="19" t="n"/>
      <c r="B206" s="14" t="n"/>
      <c r="C206" s="12" t="str">
        <f>IF($B206="","",IFERROR(INDEX(Items!$B$2:$B$501,MATCH($B206,Items!$A$2:$A$501,0)),"Unknown SKU"))</f>
        <v/>
      </c>
      <c r="D206" s="14" t="n"/>
      <c r="E206" s="14" t="n"/>
      <c r="F206" s="14" t="n"/>
      <c r="G206" s="14" t="n"/>
      <c r="H206" s="12" t="str">
        <f>IF(AND(F206="",G206=""),"",IF(F206="",0,F206)-IF(G206="",0,G206))</f>
        <v/>
      </c>
      <c r="I206" s="14" t="n"/>
      <c r="J206" s="14" t="n"/>
      <c r="K206" s="14" t="n"/>
    </row>
    <row r="207">
      <c r="A207" s="19" t="n"/>
      <c r="B207" s="14" t="n"/>
      <c r="C207" s="12" t="str">
        <f>IF($B207="","",IFERROR(INDEX(Items!$B$2:$B$501,MATCH($B207,Items!$A$2:$A$501,0)),"Unknown SKU"))</f>
        <v/>
      </c>
      <c r="D207" s="14" t="n"/>
      <c r="E207" s="14" t="n"/>
      <c r="F207" s="14" t="n"/>
      <c r="G207" s="14" t="n"/>
      <c r="H207" s="12" t="str">
        <f>IF(AND(F207="",G207=""),"",IF(F207="",0,F207)-IF(G207="",0,G207))</f>
        <v/>
      </c>
      <c r="I207" s="14" t="n"/>
      <c r="J207" s="14" t="n"/>
      <c r="K207" s="14" t="n"/>
    </row>
    <row r="208">
      <c r="A208" s="19" t="n"/>
      <c r="B208" s="14" t="n"/>
      <c r="C208" s="12" t="str">
        <f>IF($B208="","",IFERROR(INDEX(Items!$B$2:$B$501,MATCH($B208,Items!$A$2:$A$501,0)),"Unknown SKU"))</f>
        <v/>
      </c>
      <c r="D208" s="14" t="n"/>
      <c r="E208" s="14" t="n"/>
      <c r="F208" s="14" t="n"/>
      <c r="G208" s="14" t="n"/>
      <c r="H208" s="12" t="str">
        <f>IF(AND(F208="",G208=""),"",IF(F208="",0,F208)-IF(G208="",0,G208))</f>
        <v/>
      </c>
      <c r="I208" s="14" t="n"/>
      <c r="J208" s="14" t="n"/>
      <c r="K208" s="14" t="n"/>
    </row>
    <row r="209">
      <c r="A209" s="19" t="n"/>
      <c r="B209" s="14" t="n"/>
      <c r="C209" s="12" t="str">
        <f>IF($B209="","",IFERROR(INDEX(Items!$B$2:$B$501,MATCH($B209,Items!$A$2:$A$501,0)),"Unknown SKU"))</f>
        <v/>
      </c>
      <c r="D209" s="14" t="n"/>
      <c r="E209" s="14" t="n"/>
      <c r="F209" s="14" t="n"/>
      <c r="G209" s="14" t="n"/>
      <c r="H209" s="12" t="str">
        <f>IF(AND(F209="",G209=""),"",IF(F209="",0,F209)-IF(G209="",0,G209))</f>
        <v/>
      </c>
      <c r="I209" s="14" t="n"/>
      <c r="J209" s="14" t="n"/>
      <c r="K209" s="14" t="n"/>
    </row>
    <row r="210">
      <c r="A210" s="19" t="n"/>
      <c r="B210" s="14" t="n"/>
      <c r="C210" s="12" t="str">
        <f>IF($B210="","",IFERROR(INDEX(Items!$B$2:$B$501,MATCH($B210,Items!$A$2:$A$501,0)),"Unknown SKU"))</f>
        <v/>
      </c>
      <c r="D210" s="14" t="n"/>
      <c r="E210" s="14" t="n"/>
      <c r="F210" s="14" t="n"/>
      <c r="G210" s="14" t="n"/>
      <c r="H210" s="12" t="str">
        <f>IF(AND(F210="",G210=""),"",IF(F210="",0,F210)-IF(G210="",0,G210))</f>
        <v/>
      </c>
      <c r="I210" s="14" t="n"/>
      <c r="J210" s="14" t="n"/>
      <c r="K210" s="14" t="n"/>
    </row>
    <row r="211">
      <c r="A211" s="19" t="n"/>
      <c r="B211" s="14" t="n"/>
      <c r="C211" s="12" t="str">
        <f>IF($B211="","",IFERROR(INDEX(Items!$B$2:$B$501,MATCH($B211,Items!$A$2:$A$501,0)),"Unknown SKU"))</f>
        <v/>
      </c>
      <c r="D211" s="14" t="n"/>
      <c r="E211" s="14" t="n"/>
      <c r="F211" s="14" t="n"/>
      <c r="G211" s="14" t="n"/>
      <c r="H211" s="12" t="str">
        <f>IF(AND(F211="",G211=""),"",IF(F211="",0,F211)-IF(G211="",0,G211))</f>
        <v/>
      </c>
      <c r="I211" s="14" t="n"/>
      <c r="J211" s="14" t="n"/>
      <c r="K211" s="14" t="n"/>
    </row>
    <row r="212">
      <c r="A212" s="19" t="n"/>
      <c r="B212" s="14" t="n"/>
      <c r="C212" s="12" t="str">
        <f>IF($B212="","",IFERROR(INDEX(Items!$B$2:$B$501,MATCH($B212,Items!$A$2:$A$501,0)),"Unknown SKU"))</f>
        <v/>
      </c>
      <c r="D212" s="14" t="n"/>
      <c r="E212" s="14" t="n"/>
      <c r="F212" s="14" t="n"/>
      <c r="G212" s="14" t="n"/>
      <c r="H212" s="12" t="str">
        <f>IF(AND(F212="",G212=""),"",IF(F212="",0,F212)-IF(G212="",0,G212))</f>
        <v/>
      </c>
      <c r="I212" s="14" t="n"/>
      <c r="J212" s="14" t="n"/>
      <c r="K212" s="14" t="n"/>
    </row>
    <row r="213">
      <c r="A213" s="19" t="n"/>
      <c r="B213" s="14" t="n"/>
      <c r="C213" s="12" t="str">
        <f>IF($B213="","",IFERROR(INDEX(Items!$B$2:$B$501,MATCH($B213,Items!$A$2:$A$501,0)),"Unknown SKU"))</f>
        <v/>
      </c>
      <c r="D213" s="14" t="n"/>
      <c r="E213" s="14" t="n"/>
      <c r="F213" s="14" t="n"/>
      <c r="G213" s="14" t="n"/>
      <c r="H213" s="12" t="str">
        <f>IF(AND(F213="",G213=""),"",IF(F213="",0,F213)-IF(G213="",0,G213))</f>
        <v/>
      </c>
      <c r="I213" s="14" t="n"/>
      <c r="J213" s="14" t="n"/>
      <c r="K213" s="14" t="n"/>
    </row>
    <row r="214">
      <c r="A214" s="19" t="n"/>
      <c r="B214" s="14" t="n"/>
      <c r="C214" s="12" t="str">
        <f>IF($B214="","",IFERROR(INDEX(Items!$B$2:$B$501,MATCH($B214,Items!$A$2:$A$501,0)),"Unknown SKU"))</f>
        <v/>
      </c>
      <c r="D214" s="14" t="n"/>
      <c r="E214" s="14" t="n"/>
      <c r="F214" s="14" t="n"/>
      <c r="G214" s="14" t="n"/>
      <c r="H214" s="12" t="str">
        <f>IF(AND(F214="",G214=""),"",IF(F214="",0,F214)-IF(G214="",0,G214))</f>
        <v/>
      </c>
      <c r="I214" s="14" t="n"/>
      <c r="J214" s="14" t="n"/>
      <c r="K214" s="14" t="n"/>
    </row>
    <row r="215">
      <c r="A215" s="19" t="n"/>
      <c r="B215" s="14" t="n"/>
      <c r="C215" s="12" t="str">
        <f>IF($B215="","",IFERROR(INDEX(Items!$B$2:$B$501,MATCH($B215,Items!$A$2:$A$501,0)),"Unknown SKU"))</f>
        <v/>
      </c>
      <c r="D215" s="14" t="n"/>
      <c r="E215" s="14" t="n"/>
      <c r="F215" s="14" t="n"/>
      <c r="G215" s="14" t="n"/>
      <c r="H215" s="12" t="str">
        <f>IF(AND(F215="",G215=""),"",IF(F215="",0,F215)-IF(G215="",0,G215))</f>
        <v/>
      </c>
      <c r="I215" s="14" t="n"/>
      <c r="J215" s="14" t="n"/>
      <c r="K215" s="14" t="n"/>
    </row>
    <row r="216">
      <c r="A216" s="19" t="n"/>
      <c r="B216" s="14" t="n"/>
      <c r="C216" s="12" t="str">
        <f>IF($B216="","",IFERROR(INDEX(Items!$B$2:$B$501,MATCH($B216,Items!$A$2:$A$501,0)),"Unknown SKU"))</f>
        <v/>
      </c>
      <c r="D216" s="14" t="n"/>
      <c r="E216" s="14" t="n"/>
      <c r="F216" s="14" t="n"/>
      <c r="G216" s="14" t="n"/>
      <c r="H216" s="12" t="str">
        <f>IF(AND(F216="",G216=""),"",IF(F216="",0,F216)-IF(G216="",0,G216))</f>
        <v/>
      </c>
      <c r="I216" s="14" t="n"/>
      <c r="J216" s="14" t="n"/>
      <c r="K216" s="14" t="n"/>
    </row>
    <row r="217">
      <c r="A217" s="19" t="n"/>
      <c r="B217" s="14" t="n"/>
      <c r="C217" s="12" t="str">
        <f>IF($B217="","",IFERROR(INDEX(Items!$B$2:$B$501,MATCH($B217,Items!$A$2:$A$501,0)),"Unknown SKU"))</f>
        <v/>
      </c>
      <c r="D217" s="14" t="n"/>
      <c r="E217" s="14" t="n"/>
      <c r="F217" s="14" t="n"/>
      <c r="G217" s="14" t="n"/>
      <c r="H217" s="12" t="str">
        <f>IF(AND(F217="",G217=""),"",IF(F217="",0,F217)-IF(G217="",0,G217))</f>
        <v/>
      </c>
      <c r="I217" s="14" t="n"/>
      <c r="J217" s="14" t="n"/>
      <c r="K217" s="14" t="n"/>
    </row>
    <row r="218">
      <c r="A218" s="19" t="n"/>
      <c r="B218" s="14" t="n"/>
      <c r="C218" s="12" t="str">
        <f>IF($B218="","",IFERROR(INDEX(Items!$B$2:$B$501,MATCH($B218,Items!$A$2:$A$501,0)),"Unknown SKU"))</f>
        <v/>
      </c>
      <c r="D218" s="14" t="n"/>
      <c r="E218" s="14" t="n"/>
      <c r="F218" s="14" t="n"/>
      <c r="G218" s="14" t="n"/>
      <c r="H218" s="12" t="str">
        <f>IF(AND(F218="",G218=""),"",IF(F218="",0,F218)-IF(G218="",0,G218))</f>
        <v/>
      </c>
      <c r="I218" s="14" t="n"/>
      <c r="J218" s="14" t="n"/>
      <c r="K218" s="14" t="n"/>
    </row>
    <row r="219">
      <c r="A219" s="19" t="n"/>
      <c r="B219" s="14" t="n"/>
      <c r="C219" s="12" t="str">
        <f>IF($B219="","",IFERROR(INDEX(Items!$B$2:$B$501,MATCH($B219,Items!$A$2:$A$501,0)),"Unknown SKU"))</f>
        <v/>
      </c>
      <c r="D219" s="14" t="n"/>
      <c r="E219" s="14" t="n"/>
      <c r="F219" s="14" t="n"/>
      <c r="G219" s="14" t="n"/>
      <c r="H219" s="12" t="str">
        <f>IF(AND(F219="",G219=""),"",IF(F219="",0,F219)-IF(G219="",0,G219))</f>
        <v/>
      </c>
      <c r="I219" s="14" t="n"/>
      <c r="J219" s="14" t="n"/>
      <c r="K219" s="14" t="n"/>
    </row>
    <row r="220">
      <c r="A220" s="19" t="n"/>
      <c r="B220" s="14" t="n"/>
      <c r="C220" s="12" t="str">
        <f>IF($B220="","",IFERROR(INDEX(Items!$B$2:$B$501,MATCH($B220,Items!$A$2:$A$501,0)),"Unknown SKU"))</f>
        <v/>
      </c>
      <c r="D220" s="14" t="n"/>
      <c r="E220" s="14" t="n"/>
      <c r="F220" s="14" t="n"/>
      <c r="G220" s="14" t="n"/>
      <c r="H220" s="12" t="str">
        <f>IF(AND(F220="",G220=""),"",IF(F220="",0,F220)-IF(G220="",0,G220))</f>
        <v/>
      </c>
      <c r="I220" s="14" t="n"/>
      <c r="J220" s="14" t="n"/>
      <c r="K220" s="14" t="n"/>
    </row>
    <row r="221">
      <c r="A221" s="19" t="n"/>
      <c r="B221" s="14" t="n"/>
      <c r="C221" s="12" t="str">
        <f>IF($B221="","",IFERROR(INDEX(Items!$B$2:$B$501,MATCH($B221,Items!$A$2:$A$501,0)),"Unknown SKU"))</f>
        <v/>
      </c>
      <c r="D221" s="14" t="n"/>
      <c r="E221" s="14" t="n"/>
      <c r="F221" s="14" t="n"/>
      <c r="G221" s="14" t="n"/>
      <c r="H221" s="12" t="str">
        <f>IF(AND(F221="",G221=""),"",IF(F221="",0,F221)-IF(G221="",0,G221))</f>
        <v/>
      </c>
      <c r="I221" s="14" t="n"/>
      <c r="J221" s="14" t="n"/>
      <c r="K221" s="14" t="n"/>
    </row>
    <row r="222">
      <c r="A222" s="19" t="n"/>
      <c r="B222" s="14" t="n"/>
      <c r="C222" s="12" t="str">
        <f>IF($B222="","",IFERROR(INDEX(Items!$B$2:$B$501,MATCH($B222,Items!$A$2:$A$501,0)),"Unknown SKU"))</f>
        <v/>
      </c>
      <c r="D222" s="14" t="n"/>
      <c r="E222" s="14" t="n"/>
      <c r="F222" s="14" t="n"/>
      <c r="G222" s="14" t="n"/>
      <c r="H222" s="12" t="str">
        <f>IF(AND(F222="",G222=""),"",IF(F222="",0,F222)-IF(G222="",0,G222))</f>
        <v/>
      </c>
      <c r="I222" s="14" t="n"/>
      <c r="J222" s="14" t="n"/>
      <c r="K222" s="14" t="n"/>
    </row>
    <row r="223">
      <c r="A223" s="19" t="n"/>
      <c r="B223" s="14" t="n"/>
      <c r="C223" s="12" t="str">
        <f>IF($B223="","",IFERROR(INDEX(Items!$B$2:$B$501,MATCH($B223,Items!$A$2:$A$501,0)),"Unknown SKU"))</f>
        <v/>
      </c>
      <c r="D223" s="14" t="n"/>
      <c r="E223" s="14" t="n"/>
      <c r="F223" s="14" t="n"/>
      <c r="G223" s="14" t="n"/>
      <c r="H223" s="12" t="str">
        <f>IF(AND(F223="",G223=""),"",IF(F223="",0,F223)-IF(G223="",0,G223))</f>
        <v/>
      </c>
      <c r="I223" s="14" t="n"/>
      <c r="J223" s="14" t="n"/>
      <c r="K223" s="14" t="n"/>
    </row>
    <row r="224">
      <c r="A224" s="19" t="n"/>
      <c r="B224" s="14" t="n"/>
      <c r="C224" s="12" t="str">
        <f>IF($B224="","",IFERROR(INDEX(Items!$B$2:$B$501,MATCH($B224,Items!$A$2:$A$501,0)),"Unknown SKU"))</f>
        <v/>
      </c>
      <c r="D224" s="14" t="n"/>
      <c r="E224" s="14" t="n"/>
      <c r="F224" s="14" t="n"/>
      <c r="G224" s="14" t="n"/>
      <c r="H224" s="12" t="str">
        <f>IF(AND(F224="",G224=""),"",IF(F224="",0,F224)-IF(G224="",0,G224))</f>
        <v/>
      </c>
      <c r="I224" s="14" t="n"/>
      <c r="J224" s="14" t="n"/>
      <c r="K224" s="14" t="n"/>
    </row>
    <row r="225">
      <c r="A225" s="19" t="n"/>
      <c r="B225" s="14" t="n"/>
      <c r="C225" s="12" t="str">
        <f>IF($B225="","",IFERROR(INDEX(Items!$B$2:$B$501,MATCH($B225,Items!$A$2:$A$501,0)),"Unknown SKU"))</f>
        <v/>
      </c>
      <c r="D225" s="14" t="n"/>
      <c r="E225" s="14" t="n"/>
      <c r="F225" s="14" t="n"/>
      <c r="G225" s="14" t="n"/>
      <c r="H225" s="12" t="str">
        <f>IF(AND(F225="",G225=""),"",IF(F225="",0,F225)-IF(G225="",0,G225))</f>
        <v/>
      </c>
      <c r="I225" s="14" t="n"/>
      <c r="J225" s="14" t="n"/>
      <c r="K225" s="14" t="n"/>
    </row>
    <row r="226">
      <c r="A226" s="19" t="n"/>
      <c r="B226" s="14" t="n"/>
      <c r="C226" s="12" t="str">
        <f>IF($B226="","",IFERROR(INDEX(Items!$B$2:$B$501,MATCH($B226,Items!$A$2:$A$501,0)),"Unknown SKU"))</f>
        <v/>
      </c>
      <c r="D226" s="14" t="n"/>
      <c r="E226" s="14" t="n"/>
      <c r="F226" s="14" t="n"/>
      <c r="G226" s="14" t="n"/>
      <c r="H226" s="12" t="str">
        <f>IF(AND(F226="",G226=""),"",IF(F226="",0,F226)-IF(G226="",0,G226))</f>
        <v/>
      </c>
      <c r="I226" s="14" t="n"/>
      <c r="J226" s="14" t="n"/>
      <c r="K226" s="14" t="n"/>
    </row>
    <row r="227">
      <c r="A227" s="19" t="n"/>
      <c r="B227" s="14" t="n"/>
      <c r="C227" s="12" t="str">
        <f>IF($B227="","",IFERROR(INDEX(Items!$B$2:$B$501,MATCH($B227,Items!$A$2:$A$501,0)),"Unknown SKU"))</f>
        <v/>
      </c>
      <c r="D227" s="14" t="n"/>
      <c r="E227" s="14" t="n"/>
      <c r="F227" s="14" t="n"/>
      <c r="G227" s="14" t="n"/>
      <c r="H227" s="12" t="str">
        <f>IF(AND(F227="",G227=""),"",IF(F227="",0,F227)-IF(G227="",0,G227))</f>
        <v/>
      </c>
      <c r="I227" s="14" t="n"/>
      <c r="J227" s="14" t="n"/>
      <c r="K227" s="14" t="n"/>
    </row>
    <row r="228">
      <c r="A228" s="19" t="n"/>
      <c r="B228" s="14" t="n"/>
      <c r="C228" s="12" t="str">
        <f>IF($B228="","",IFERROR(INDEX(Items!$B$2:$B$501,MATCH($B228,Items!$A$2:$A$501,0)),"Unknown SKU"))</f>
        <v/>
      </c>
      <c r="D228" s="14" t="n"/>
      <c r="E228" s="14" t="n"/>
      <c r="F228" s="14" t="n"/>
      <c r="G228" s="14" t="n"/>
      <c r="H228" s="12" t="str">
        <f>IF(AND(F228="",G228=""),"",IF(F228="",0,F228)-IF(G228="",0,G228))</f>
        <v/>
      </c>
      <c r="I228" s="14" t="n"/>
      <c r="J228" s="14" t="n"/>
      <c r="K228" s="14" t="n"/>
    </row>
    <row r="229">
      <c r="A229" s="19" t="n"/>
      <c r="B229" s="14" t="n"/>
      <c r="C229" s="12" t="str">
        <f>IF($B229="","",IFERROR(INDEX(Items!$B$2:$B$501,MATCH($B229,Items!$A$2:$A$501,0)),"Unknown SKU"))</f>
        <v/>
      </c>
      <c r="D229" s="14" t="n"/>
      <c r="E229" s="14" t="n"/>
      <c r="F229" s="14" t="n"/>
      <c r="G229" s="14" t="n"/>
      <c r="H229" s="12" t="str">
        <f>IF(AND(F229="",G229=""),"",IF(F229="",0,F229)-IF(G229="",0,G229))</f>
        <v/>
      </c>
      <c r="I229" s="14" t="n"/>
      <c r="J229" s="14" t="n"/>
      <c r="K229" s="14" t="n"/>
    </row>
    <row r="230">
      <c r="A230" s="19" t="n"/>
      <c r="B230" s="14" t="n"/>
      <c r="C230" s="12" t="str">
        <f>IF($B230="","",IFERROR(INDEX(Items!$B$2:$B$501,MATCH($B230,Items!$A$2:$A$501,0)),"Unknown SKU"))</f>
        <v/>
      </c>
      <c r="D230" s="14" t="n"/>
      <c r="E230" s="14" t="n"/>
      <c r="F230" s="14" t="n"/>
      <c r="G230" s="14" t="n"/>
      <c r="H230" s="12" t="str">
        <f>IF(AND(F230="",G230=""),"",IF(F230="",0,F230)-IF(G230="",0,G230))</f>
        <v/>
      </c>
      <c r="I230" s="14" t="n"/>
      <c r="J230" s="14" t="n"/>
      <c r="K230" s="14" t="n"/>
    </row>
    <row r="231">
      <c r="A231" s="19" t="n"/>
      <c r="B231" s="14" t="n"/>
      <c r="C231" s="12" t="str">
        <f>IF($B231="","",IFERROR(INDEX(Items!$B$2:$B$501,MATCH($B231,Items!$A$2:$A$501,0)),"Unknown SKU"))</f>
        <v/>
      </c>
      <c r="D231" s="14" t="n"/>
      <c r="E231" s="14" t="n"/>
      <c r="F231" s="14" t="n"/>
      <c r="G231" s="14" t="n"/>
      <c r="H231" s="12" t="str">
        <f>IF(AND(F231="",G231=""),"",IF(F231="",0,F231)-IF(G231="",0,G231))</f>
        <v/>
      </c>
      <c r="I231" s="14" t="n"/>
      <c r="J231" s="14" t="n"/>
      <c r="K231" s="14" t="n"/>
    </row>
    <row r="232">
      <c r="A232" s="19" t="n"/>
      <c r="B232" s="14" t="n"/>
      <c r="C232" s="12" t="str">
        <f>IF($B232="","",IFERROR(INDEX(Items!$B$2:$B$501,MATCH($B232,Items!$A$2:$A$501,0)),"Unknown SKU"))</f>
        <v/>
      </c>
      <c r="D232" s="14" t="n"/>
      <c r="E232" s="14" t="n"/>
      <c r="F232" s="14" t="n"/>
      <c r="G232" s="14" t="n"/>
      <c r="H232" s="12" t="str">
        <f>IF(AND(F232="",G232=""),"",IF(F232="",0,F232)-IF(G232="",0,G232))</f>
        <v/>
      </c>
      <c r="I232" s="14" t="n"/>
      <c r="J232" s="14" t="n"/>
      <c r="K232" s="14" t="n"/>
    </row>
    <row r="233">
      <c r="A233" s="19" t="n"/>
      <c r="B233" s="14" t="n"/>
      <c r="C233" s="12" t="str">
        <f>IF($B233="","",IFERROR(INDEX(Items!$B$2:$B$501,MATCH($B233,Items!$A$2:$A$501,0)),"Unknown SKU"))</f>
        <v/>
      </c>
      <c r="D233" s="14" t="n"/>
      <c r="E233" s="14" t="n"/>
      <c r="F233" s="14" t="n"/>
      <c r="G233" s="14" t="n"/>
      <c r="H233" s="12" t="str">
        <f>IF(AND(F233="",G233=""),"",IF(F233="",0,F233)-IF(G233="",0,G233))</f>
        <v/>
      </c>
      <c r="I233" s="14" t="n"/>
      <c r="J233" s="14" t="n"/>
      <c r="K233" s="14" t="n"/>
    </row>
    <row r="234">
      <c r="A234" s="19" t="n"/>
      <c r="B234" s="14" t="n"/>
      <c r="C234" s="12" t="str">
        <f>IF($B234="","",IFERROR(INDEX(Items!$B$2:$B$501,MATCH($B234,Items!$A$2:$A$501,0)),"Unknown SKU"))</f>
        <v/>
      </c>
      <c r="D234" s="14" t="n"/>
      <c r="E234" s="14" t="n"/>
      <c r="F234" s="14" t="n"/>
      <c r="G234" s="14" t="n"/>
      <c r="H234" s="12" t="str">
        <f>IF(AND(F234="",G234=""),"",IF(F234="",0,F234)-IF(G234="",0,G234))</f>
        <v/>
      </c>
      <c r="I234" s="14" t="n"/>
      <c r="J234" s="14" t="n"/>
      <c r="K234" s="14" t="n"/>
    </row>
    <row r="235">
      <c r="A235" s="19" t="n"/>
      <c r="B235" s="14" t="n"/>
      <c r="C235" s="12" t="str">
        <f>IF($B235="","",IFERROR(INDEX(Items!$B$2:$B$501,MATCH($B235,Items!$A$2:$A$501,0)),"Unknown SKU"))</f>
        <v/>
      </c>
      <c r="D235" s="14" t="n"/>
      <c r="E235" s="14" t="n"/>
      <c r="F235" s="14" t="n"/>
      <c r="G235" s="14" t="n"/>
      <c r="H235" s="12" t="str">
        <f>IF(AND(F235="",G235=""),"",IF(F235="",0,F235)-IF(G235="",0,G235))</f>
        <v/>
      </c>
      <c r="I235" s="14" t="n"/>
      <c r="J235" s="14" t="n"/>
      <c r="K235" s="14" t="n"/>
    </row>
    <row r="236">
      <c r="A236" s="19" t="n"/>
      <c r="B236" s="14" t="n"/>
      <c r="C236" s="12" t="str">
        <f>IF($B236="","",IFERROR(INDEX(Items!$B$2:$B$501,MATCH($B236,Items!$A$2:$A$501,0)),"Unknown SKU"))</f>
        <v/>
      </c>
      <c r="D236" s="14" t="n"/>
      <c r="E236" s="14" t="n"/>
      <c r="F236" s="14" t="n"/>
      <c r="G236" s="14" t="n"/>
      <c r="H236" s="12" t="str">
        <f>IF(AND(F236="",G236=""),"",IF(F236="",0,F236)-IF(G236="",0,G236))</f>
        <v/>
      </c>
      <c r="I236" s="14" t="n"/>
      <c r="J236" s="14" t="n"/>
      <c r="K236" s="14" t="n"/>
    </row>
    <row r="237">
      <c r="A237" s="19" t="n"/>
      <c r="B237" s="14" t="n"/>
      <c r="C237" s="12" t="str">
        <f>IF($B237="","",IFERROR(INDEX(Items!$B$2:$B$501,MATCH($B237,Items!$A$2:$A$501,0)),"Unknown SKU"))</f>
        <v/>
      </c>
      <c r="D237" s="14" t="n"/>
      <c r="E237" s="14" t="n"/>
      <c r="F237" s="14" t="n"/>
      <c r="G237" s="14" t="n"/>
      <c r="H237" s="12" t="str">
        <f>IF(AND(F237="",G237=""),"",IF(F237="",0,F237)-IF(G237="",0,G237))</f>
        <v/>
      </c>
      <c r="I237" s="14" t="n"/>
      <c r="J237" s="14" t="n"/>
      <c r="K237" s="14" t="n"/>
    </row>
    <row r="238">
      <c r="A238" s="19" t="n"/>
      <c r="B238" s="14" t="n"/>
      <c r="C238" s="12" t="str">
        <f>IF($B238="","",IFERROR(INDEX(Items!$B$2:$B$501,MATCH($B238,Items!$A$2:$A$501,0)),"Unknown SKU"))</f>
        <v/>
      </c>
      <c r="D238" s="14" t="n"/>
      <c r="E238" s="14" t="n"/>
      <c r="F238" s="14" t="n"/>
      <c r="G238" s="14" t="n"/>
      <c r="H238" s="12" t="str">
        <f>IF(AND(F238="",G238=""),"",IF(F238="",0,F238)-IF(G238="",0,G238))</f>
        <v/>
      </c>
      <c r="I238" s="14" t="n"/>
      <c r="J238" s="14" t="n"/>
      <c r="K238" s="14" t="n"/>
    </row>
    <row r="239">
      <c r="A239" s="19" t="n"/>
      <c r="B239" s="14" t="n"/>
      <c r="C239" s="12" t="str">
        <f>IF($B239="","",IFERROR(INDEX(Items!$B$2:$B$501,MATCH($B239,Items!$A$2:$A$501,0)),"Unknown SKU"))</f>
        <v/>
      </c>
      <c r="D239" s="14" t="n"/>
      <c r="E239" s="14" t="n"/>
      <c r="F239" s="14" t="n"/>
      <c r="G239" s="14" t="n"/>
      <c r="H239" s="12" t="str">
        <f>IF(AND(F239="",G239=""),"",IF(F239="",0,F239)-IF(G239="",0,G239))</f>
        <v/>
      </c>
      <c r="I239" s="14" t="n"/>
      <c r="J239" s="14" t="n"/>
      <c r="K239" s="14" t="n"/>
    </row>
    <row r="240">
      <c r="A240" s="19" t="n"/>
      <c r="B240" s="14" t="n"/>
      <c r="C240" s="12" t="str">
        <f>IF($B240="","",IFERROR(INDEX(Items!$B$2:$B$501,MATCH($B240,Items!$A$2:$A$501,0)),"Unknown SKU"))</f>
        <v/>
      </c>
      <c r="D240" s="14" t="n"/>
      <c r="E240" s="14" t="n"/>
      <c r="F240" s="14" t="n"/>
      <c r="G240" s="14" t="n"/>
      <c r="H240" s="12" t="str">
        <f>IF(AND(F240="",G240=""),"",IF(F240="",0,F240)-IF(G240="",0,G240))</f>
        <v/>
      </c>
      <c r="I240" s="14" t="n"/>
      <c r="J240" s="14" t="n"/>
      <c r="K240" s="14" t="n"/>
    </row>
    <row r="241">
      <c r="A241" s="19" t="n"/>
      <c r="B241" s="14" t="n"/>
      <c r="C241" s="12" t="str">
        <f>IF($B241="","",IFERROR(INDEX(Items!$B$2:$B$501,MATCH($B241,Items!$A$2:$A$501,0)),"Unknown SKU"))</f>
        <v/>
      </c>
      <c r="D241" s="14" t="n"/>
      <c r="E241" s="14" t="n"/>
      <c r="F241" s="14" t="n"/>
      <c r="G241" s="14" t="n"/>
      <c r="H241" s="12" t="str">
        <f>IF(AND(F241="",G241=""),"",IF(F241="",0,F241)-IF(G241="",0,G241))</f>
        <v/>
      </c>
      <c r="I241" s="14" t="n"/>
      <c r="J241" s="14" t="n"/>
      <c r="K241" s="14" t="n"/>
    </row>
    <row r="242">
      <c r="A242" s="19" t="n"/>
      <c r="B242" s="14" t="n"/>
      <c r="C242" s="12" t="str">
        <f>IF($B242="","",IFERROR(INDEX(Items!$B$2:$B$501,MATCH($B242,Items!$A$2:$A$501,0)),"Unknown SKU"))</f>
        <v/>
      </c>
      <c r="D242" s="14" t="n"/>
      <c r="E242" s="14" t="n"/>
      <c r="F242" s="14" t="n"/>
      <c r="G242" s="14" t="n"/>
      <c r="H242" s="12" t="str">
        <f>IF(AND(F242="",G242=""),"",IF(F242="",0,F242)-IF(G242="",0,G242))</f>
        <v/>
      </c>
      <c r="I242" s="14" t="n"/>
      <c r="J242" s="14" t="n"/>
      <c r="K242" s="14" t="n"/>
    </row>
    <row r="243">
      <c r="A243" s="19" t="n"/>
      <c r="B243" s="14" t="n"/>
      <c r="C243" s="12" t="str">
        <f>IF($B243="","",IFERROR(INDEX(Items!$B$2:$B$501,MATCH($B243,Items!$A$2:$A$501,0)),"Unknown SKU"))</f>
        <v/>
      </c>
      <c r="D243" s="14" t="n"/>
      <c r="E243" s="14" t="n"/>
      <c r="F243" s="14" t="n"/>
      <c r="G243" s="14" t="n"/>
      <c r="H243" s="12" t="str">
        <f>IF(AND(F243="",G243=""),"",IF(F243="",0,F243)-IF(G243="",0,G243))</f>
        <v/>
      </c>
      <c r="I243" s="14" t="n"/>
      <c r="J243" s="14" t="n"/>
      <c r="K243" s="14" t="n"/>
    </row>
    <row r="244">
      <c r="A244" s="19" t="n"/>
      <c r="B244" s="14" t="n"/>
      <c r="C244" s="12" t="str">
        <f>IF($B244="","",IFERROR(INDEX(Items!$B$2:$B$501,MATCH($B244,Items!$A$2:$A$501,0)),"Unknown SKU"))</f>
        <v/>
      </c>
      <c r="D244" s="14" t="n"/>
      <c r="E244" s="14" t="n"/>
      <c r="F244" s="14" t="n"/>
      <c r="G244" s="14" t="n"/>
      <c r="H244" s="12" t="str">
        <f>IF(AND(F244="",G244=""),"",IF(F244="",0,F244)-IF(G244="",0,G244))</f>
        <v/>
      </c>
      <c r="I244" s="14" t="n"/>
      <c r="J244" s="14" t="n"/>
      <c r="K244" s="14" t="n"/>
    </row>
    <row r="245">
      <c r="A245" s="19" t="n"/>
      <c r="B245" s="14" t="n"/>
      <c r="C245" s="12" t="str">
        <f>IF($B245="","",IFERROR(INDEX(Items!$B$2:$B$501,MATCH($B245,Items!$A$2:$A$501,0)),"Unknown SKU"))</f>
        <v/>
      </c>
      <c r="D245" s="14" t="n"/>
      <c r="E245" s="14" t="n"/>
      <c r="F245" s="14" t="n"/>
      <c r="G245" s="14" t="n"/>
      <c r="H245" s="12" t="str">
        <f>IF(AND(F245="",G245=""),"",IF(F245="",0,F245)-IF(G245="",0,G245))</f>
        <v/>
      </c>
      <c r="I245" s="14" t="n"/>
      <c r="J245" s="14" t="n"/>
      <c r="K245" s="14" t="n"/>
    </row>
    <row r="246">
      <c r="A246" s="19" t="n"/>
      <c r="B246" s="14" t="n"/>
      <c r="C246" s="12" t="str">
        <f>IF($B246="","",IFERROR(INDEX(Items!$B$2:$B$501,MATCH($B246,Items!$A$2:$A$501,0)),"Unknown SKU"))</f>
        <v/>
      </c>
      <c r="D246" s="14" t="n"/>
      <c r="E246" s="14" t="n"/>
      <c r="F246" s="14" t="n"/>
      <c r="G246" s="14" t="n"/>
      <c r="H246" s="12" t="str">
        <f>IF(AND(F246="",G246=""),"",IF(F246="",0,F246)-IF(G246="",0,G246))</f>
        <v/>
      </c>
      <c r="I246" s="14" t="n"/>
      <c r="J246" s="14" t="n"/>
      <c r="K246" s="14" t="n"/>
    </row>
    <row r="247">
      <c r="A247" s="19" t="n"/>
      <c r="B247" s="14" t="n"/>
      <c r="C247" s="12" t="str">
        <f>IF($B247="","",IFERROR(INDEX(Items!$B$2:$B$501,MATCH($B247,Items!$A$2:$A$501,0)),"Unknown SKU"))</f>
        <v/>
      </c>
      <c r="D247" s="14" t="n"/>
      <c r="E247" s="14" t="n"/>
      <c r="F247" s="14" t="n"/>
      <c r="G247" s="14" t="n"/>
      <c r="H247" s="12" t="str">
        <f>IF(AND(F247="",G247=""),"",IF(F247="",0,F247)-IF(G247="",0,G247))</f>
        <v/>
      </c>
      <c r="I247" s="14" t="n"/>
      <c r="J247" s="14" t="n"/>
      <c r="K247" s="14" t="n"/>
    </row>
    <row r="248">
      <c r="A248" s="19" t="n"/>
      <c r="B248" s="14" t="n"/>
      <c r="C248" s="12" t="str">
        <f>IF($B248="","",IFERROR(INDEX(Items!$B$2:$B$501,MATCH($B248,Items!$A$2:$A$501,0)),"Unknown SKU"))</f>
        <v/>
      </c>
      <c r="D248" s="14" t="n"/>
      <c r="E248" s="14" t="n"/>
      <c r="F248" s="14" t="n"/>
      <c r="G248" s="14" t="n"/>
      <c r="H248" s="12" t="str">
        <f>IF(AND(F248="",G248=""),"",IF(F248="",0,F248)-IF(G248="",0,G248))</f>
        <v/>
      </c>
      <c r="I248" s="14" t="n"/>
      <c r="J248" s="14" t="n"/>
      <c r="K248" s="14" t="n"/>
    </row>
    <row r="249">
      <c r="A249" s="19" t="n"/>
      <c r="B249" s="14" t="n"/>
      <c r="C249" s="12" t="str">
        <f>IF($B249="","",IFERROR(INDEX(Items!$B$2:$B$501,MATCH($B249,Items!$A$2:$A$501,0)),"Unknown SKU"))</f>
        <v/>
      </c>
      <c r="D249" s="14" t="n"/>
      <c r="E249" s="14" t="n"/>
      <c r="F249" s="14" t="n"/>
      <c r="G249" s="14" t="n"/>
      <c r="H249" s="12" t="str">
        <f>IF(AND(F249="",G249=""),"",IF(F249="",0,F249)-IF(G249="",0,G249))</f>
        <v/>
      </c>
      <c r="I249" s="14" t="n"/>
      <c r="J249" s="14" t="n"/>
      <c r="K249" s="14" t="n"/>
    </row>
    <row r="250">
      <c r="A250" s="19" t="n"/>
      <c r="B250" s="14" t="n"/>
      <c r="C250" s="12" t="str">
        <f>IF($B250="","",IFERROR(INDEX(Items!$B$2:$B$501,MATCH($B250,Items!$A$2:$A$501,0)),"Unknown SKU"))</f>
        <v/>
      </c>
      <c r="D250" s="14" t="n"/>
      <c r="E250" s="14" t="n"/>
      <c r="F250" s="14" t="n"/>
      <c r="G250" s="14" t="n"/>
      <c r="H250" s="12" t="str">
        <f>IF(AND(F250="",G250=""),"",IF(F250="",0,F250)-IF(G250="",0,G250))</f>
        <v/>
      </c>
      <c r="I250" s="14" t="n"/>
      <c r="J250" s="14" t="n"/>
      <c r="K250" s="14" t="n"/>
    </row>
    <row r="251">
      <c r="A251" s="19" t="n"/>
      <c r="B251" s="14" t="n"/>
      <c r="C251" s="12" t="str">
        <f>IF($B251="","",IFERROR(INDEX(Items!$B$2:$B$501,MATCH($B251,Items!$A$2:$A$501,0)),"Unknown SKU"))</f>
        <v/>
      </c>
      <c r="D251" s="14" t="n"/>
      <c r="E251" s="14" t="n"/>
      <c r="F251" s="14" t="n"/>
      <c r="G251" s="14" t="n"/>
      <c r="H251" s="12" t="str">
        <f>IF(AND(F251="",G251=""),"",IF(F251="",0,F251)-IF(G251="",0,G251))</f>
        <v/>
      </c>
      <c r="I251" s="14" t="n"/>
      <c r="J251" s="14" t="n"/>
      <c r="K251" s="14" t="n"/>
    </row>
    <row r="252">
      <c r="A252" s="19" t="n"/>
      <c r="B252" s="14" t="n"/>
      <c r="C252" s="12" t="str">
        <f>IF($B252="","",IFERROR(INDEX(Items!$B$2:$B$501,MATCH($B252,Items!$A$2:$A$501,0)),"Unknown SKU"))</f>
        <v/>
      </c>
      <c r="D252" s="14" t="n"/>
      <c r="E252" s="14" t="n"/>
      <c r="F252" s="14" t="n"/>
      <c r="G252" s="14" t="n"/>
      <c r="H252" s="12" t="str">
        <f>IF(AND(F252="",G252=""),"",IF(F252="",0,F252)-IF(G252="",0,G252))</f>
        <v/>
      </c>
      <c r="I252" s="14" t="n"/>
      <c r="J252" s="14" t="n"/>
      <c r="K252" s="14" t="n"/>
    </row>
    <row r="253">
      <c r="A253" s="19" t="n"/>
      <c r="B253" s="14" t="n"/>
      <c r="C253" s="12" t="str">
        <f>IF($B253="","",IFERROR(INDEX(Items!$B$2:$B$501,MATCH($B253,Items!$A$2:$A$501,0)),"Unknown SKU"))</f>
        <v/>
      </c>
      <c r="D253" s="14" t="n"/>
      <c r="E253" s="14" t="n"/>
      <c r="F253" s="14" t="n"/>
      <c r="G253" s="14" t="n"/>
      <c r="H253" s="12" t="str">
        <f>IF(AND(F253="",G253=""),"",IF(F253="",0,F253)-IF(G253="",0,G253))</f>
        <v/>
      </c>
      <c r="I253" s="14" t="n"/>
      <c r="J253" s="14" t="n"/>
      <c r="K253" s="14" t="n"/>
    </row>
    <row r="254">
      <c r="A254" s="19" t="n"/>
      <c r="B254" s="14" t="n"/>
      <c r="C254" s="12" t="str">
        <f>IF($B254="","",IFERROR(INDEX(Items!$B$2:$B$501,MATCH($B254,Items!$A$2:$A$501,0)),"Unknown SKU"))</f>
        <v/>
      </c>
      <c r="D254" s="14" t="n"/>
      <c r="E254" s="14" t="n"/>
      <c r="F254" s="14" t="n"/>
      <c r="G254" s="14" t="n"/>
      <c r="H254" s="12" t="str">
        <f>IF(AND(F254="",G254=""),"",IF(F254="",0,F254)-IF(G254="",0,G254))</f>
        <v/>
      </c>
      <c r="I254" s="14" t="n"/>
      <c r="J254" s="14" t="n"/>
      <c r="K254" s="14" t="n"/>
    </row>
    <row r="255">
      <c r="A255" s="19" t="n"/>
      <c r="B255" s="14" t="n"/>
      <c r="C255" s="12" t="str">
        <f>IF($B255="","",IFERROR(INDEX(Items!$B$2:$B$501,MATCH($B255,Items!$A$2:$A$501,0)),"Unknown SKU"))</f>
        <v/>
      </c>
      <c r="D255" s="14" t="n"/>
      <c r="E255" s="14" t="n"/>
      <c r="F255" s="14" t="n"/>
      <c r="G255" s="14" t="n"/>
      <c r="H255" s="12" t="str">
        <f>IF(AND(F255="",G255=""),"",IF(F255="",0,F255)-IF(G255="",0,G255))</f>
        <v/>
      </c>
      <c r="I255" s="14" t="n"/>
      <c r="J255" s="14" t="n"/>
      <c r="K255" s="14" t="n"/>
    </row>
    <row r="256">
      <c r="A256" s="19" t="n"/>
      <c r="B256" s="14" t="n"/>
      <c r="C256" s="12" t="str">
        <f>IF($B256="","",IFERROR(INDEX(Items!$B$2:$B$501,MATCH($B256,Items!$A$2:$A$501,0)),"Unknown SKU"))</f>
        <v/>
      </c>
      <c r="D256" s="14" t="n"/>
      <c r="E256" s="14" t="n"/>
      <c r="F256" s="14" t="n"/>
      <c r="G256" s="14" t="n"/>
      <c r="H256" s="12" t="str">
        <f>IF(AND(F256="",G256=""),"",IF(F256="",0,F256)-IF(G256="",0,G256))</f>
        <v/>
      </c>
      <c r="I256" s="14" t="n"/>
      <c r="J256" s="14" t="n"/>
      <c r="K256" s="14" t="n"/>
    </row>
    <row r="257">
      <c r="A257" s="19" t="n"/>
      <c r="B257" s="14" t="n"/>
      <c r="C257" s="12" t="str">
        <f>IF($B257="","",IFERROR(INDEX(Items!$B$2:$B$501,MATCH($B257,Items!$A$2:$A$501,0)),"Unknown SKU"))</f>
        <v/>
      </c>
      <c r="D257" s="14" t="n"/>
      <c r="E257" s="14" t="n"/>
      <c r="F257" s="14" t="n"/>
      <c r="G257" s="14" t="n"/>
      <c r="H257" s="12" t="str">
        <f>IF(AND(F257="",G257=""),"",IF(F257="",0,F257)-IF(G257="",0,G257))</f>
        <v/>
      </c>
      <c r="I257" s="14" t="n"/>
      <c r="J257" s="14" t="n"/>
      <c r="K257" s="14" t="n"/>
    </row>
    <row r="258">
      <c r="A258" s="19" t="n"/>
      <c r="B258" s="14" t="n"/>
      <c r="C258" s="12" t="str">
        <f>IF($B258="","",IFERROR(INDEX(Items!$B$2:$B$501,MATCH($B258,Items!$A$2:$A$501,0)),"Unknown SKU"))</f>
        <v/>
      </c>
      <c r="D258" s="14" t="n"/>
      <c r="E258" s="14" t="n"/>
      <c r="F258" s="14" t="n"/>
      <c r="G258" s="14" t="n"/>
      <c r="H258" s="12" t="str">
        <f>IF(AND(F258="",G258=""),"",IF(F258="",0,F258)-IF(G258="",0,G258))</f>
        <v/>
      </c>
      <c r="I258" s="14" t="n"/>
      <c r="J258" s="14" t="n"/>
      <c r="K258" s="14" t="n"/>
    </row>
    <row r="259">
      <c r="A259" s="19" t="n"/>
      <c r="B259" s="14" t="n"/>
      <c r="C259" s="12" t="str">
        <f>IF($B259="","",IFERROR(INDEX(Items!$B$2:$B$501,MATCH($B259,Items!$A$2:$A$501,0)),"Unknown SKU"))</f>
        <v/>
      </c>
      <c r="D259" s="14" t="n"/>
      <c r="E259" s="14" t="n"/>
      <c r="F259" s="14" t="n"/>
      <c r="G259" s="14" t="n"/>
      <c r="H259" s="12" t="str">
        <f>IF(AND(F259="",G259=""),"",IF(F259="",0,F259)-IF(G259="",0,G259))</f>
        <v/>
      </c>
      <c r="I259" s="14" t="n"/>
      <c r="J259" s="14" t="n"/>
      <c r="K259" s="14" t="n"/>
    </row>
    <row r="260">
      <c r="A260" s="19" t="n"/>
      <c r="B260" s="14" t="n"/>
      <c r="C260" s="12" t="str">
        <f>IF($B260="","",IFERROR(INDEX(Items!$B$2:$B$501,MATCH($B260,Items!$A$2:$A$501,0)),"Unknown SKU"))</f>
        <v/>
      </c>
      <c r="D260" s="14" t="n"/>
      <c r="E260" s="14" t="n"/>
      <c r="F260" s="14" t="n"/>
      <c r="G260" s="14" t="n"/>
      <c r="H260" s="12" t="str">
        <f>IF(AND(F260="",G260=""),"",IF(F260="",0,F260)-IF(G260="",0,G260))</f>
        <v/>
      </c>
      <c r="I260" s="14" t="n"/>
      <c r="J260" s="14" t="n"/>
      <c r="K260" s="14" t="n"/>
    </row>
    <row r="261">
      <c r="A261" s="19" t="n"/>
      <c r="B261" s="14" t="n"/>
      <c r="C261" s="12" t="str">
        <f>IF($B261="","",IFERROR(INDEX(Items!$B$2:$B$501,MATCH($B261,Items!$A$2:$A$501,0)),"Unknown SKU"))</f>
        <v/>
      </c>
      <c r="D261" s="14" t="n"/>
      <c r="E261" s="14" t="n"/>
      <c r="F261" s="14" t="n"/>
      <c r="G261" s="14" t="n"/>
      <c r="H261" s="12" t="str">
        <f>IF(AND(F261="",G261=""),"",IF(F261="",0,F261)-IF(G261="",0,G261))</f>
        <v/>
      </c>
      <c r="I261" s="14" t="n"/>
      <c r="J261" s="14" t="n"/>
      <c r="K261" s="14" t="n"/>
    </row>
    <row r="262">
      <c r="A262" s="19" t="n"/>
      <c r="B262" s="14" t="n"/>
      <c r="C262" s="12" t="str">
        <f>IF($B262="","",IFERROR(INDEX(Items!$B$2:$B$501,MATCH($B262,Items!$A$2:$A$501,0)),"Unknown SKU"))</f>
        <v/>
      </c>
      <c r="D262" s="14" t="n"/>
      <c r="E262" s="14" t="n"/>
      <c r="F262" s="14" t="n"/>
      <c r="G262" s="14" t="n"/>
      <c r="H262" s="12" t="str">
        <f>IF(AND(F262="",G262=""),"",IF(F262="",0,F262)-IF(G262="",0,G262))</f>
        <v/>
      </c>
      <c r="I262" s="14" t="n"/>
      <c r="J262" s="14" t="n"/>
      <c r="K262" s="14" t="n"/>
    </row>
    <row r="263">
      <c r="A263" s="19" t="n"/>
      <c r="B263" s="14" t="n"/>
      <c r="C263" s="12" t="str">
        <f>IF($B263="","",IFERROR(INDEX(Items!$B$2:$B$501,MATCH($B263,Items!$A$2:$A$501,0)),"Unknown SKU"))</f>
        <v/>
      </c>
      <c r="D263" s="14" t="n"/>
      <c r="E263" s="14" t="n"/>
      <c r="F263" s="14" t="n"/>
      <c r="G263" s="14" t="n"/>
      <c r="H263" s="12" t="str">
        <f>IF(AND(F263="",G263=""),"",IF(F263="",0,F263)-IF(G263="",0,G263))</f>
        <v/>
      </c>
      <c r="I263" s="14" t="n"/>
      <c r="J263" s="14" t="n"/>
      <c r="K263" s="14" t="n"/>
    </row>
    <row r="264">
      <c r="A264" s="19" t="n"/>
      <c r="B264" s="14" t="n"/>
      <c r="C264" s="12" t="str">
        <f>IF($B264="","",IFERROR(INDEX(Items!$B$2:$B$501,MATCH($B264,Items!$A$2:$A$501,0)),"Unknown SKU"))</f>
        <v/>
      </c>
      <c r="D264" s="14" t="n"/>
      <c r="E264" s="14" t="n"/>
      <c r="F264" s="14" t="n"/>
      <c r="G264" s="14" t="n"/>
      <c r="H264" s="12" t="str">
        <f>IF(AND(F264="",G264=""),"",IF(F264="",0,F264)-IF(G264="",0,G264))</f>
        <v/>
      </c>
      <c r="I264" s="14" t="n"/>
      <c r="J264" s="14" t="n"/>
      <c r="K264" s="14" t="n"/>
    </row>
    <row r="265">
      <c r="A265" s="19" t="n"/>
      <c r="B265" s="14" t="n"/>
      <c r="C265" s="12" t="str">
        <f>IF($B265="","",IFERROR(INDEX(Items!$B$2:$B$501,MATCH($B265,Items!$A$2:$A$501,0)),"Unknown SKU"))</f>
        <v/>
      </c>
      <c r="D265" s="14" t="n"/>
      <c r="E265" s="14" t="n"/>
      <c r="F265" s="14" t="n"/>
      <c r="G265" s="14" t="n"/>
      <c r="H265" s="12" t="str">
        <f>IF(AND(F265="",G265=""),"",IF(F265="",0,F265)-IF(G265="",0,G265))</f>
        <v/>
      </c>
      <c r="I265" s="14" t="n"/>
      <c r="J265" s="14" t="n"/>
      <c r="K265" s="14" t="n"/>
    </row>
    <row r="266">
      <c r="A266" s="19" t="n"/>
      <c r="B266" s="14" t="n"/>
      <c r="C266" s="12" t="str">
        <f>IF($B266="","",IFERROR(INDEX(Items!$B$2:$B$501,MATCH($B266,Items!$A$2:$A$501,0)),"Unknown SKU"))</f>
        <v/>
      </c>
      <c r="D266" s="14" t="n"/>
      <c r="E266" s="14" t="n"/>
      <c r="F266" s="14" t="n"/>
      <c r="G266" s="14" t="n"/>
      <c r="H266" s="12" t="str">
        <f>IF(AND(F266="",G266=""),"",IF(F266="",0,F266)-IF(G266="",0,G266))</f>
        <v/>
      </c>
      <c r="I266" s="14" t="n"/>
      <c r="J266" s="14" t="n"/>
      <c r="K266" s="14" t="n"/>
    </row>
    <row r="267">
      <c r="A267" s="19" t="n"/>
      <c r="B267" s="14" t="n"/>
      <c r="C267" s="12" t="str">
        <f>IF($B267="","",IFERROR(INDEX(Items!$B$2:$B$501,MATCH($B267,Items!$A$2:$A$501,0)),"Unknown SKU"))</f>
        <v/>
      </c>
      <c r="D267" s="14" t="n"/>
      <c r="E267" s="14" t="n"/>
      <c r="F267" s="14" t="n"/>
      <c r="G267" s="14" t="n"/>
      <c r="H267" s="12" t="str">
        <f>IF(AND(F267="",G267=""),"",IF(F267="",0,F267)-IF(G267="",0,G267))</f>
        <v/>
      </c>
      <c r="I267" s="14" t="n"/>
      <c r="J267" s="14" t="n"/>
      <c r="K267" s="14" t="n"/>
    </row>
    <row r="268">
      <c r="A268" s="19" t="n"/>
      <c r="B268" s="14" t="n"/>
      <c r="C268" s="12" t="str">
        <f>IF($B268="","",IFERROR(INDEX(Items!$B$2:$B$501,MATCH($B268,Items!$A$2:$A$501,0)),"Unknown SKU"))</f>
        <v/>
      </c>
      <c r="D268" s="14" t="n"/>
      <c r="E268" s="14" t="n"/>
      <c r="F268" s="14" t="n"/>
      <c r="G268" s="14" t="n"/>
      <c r="H268" s="12" t="str">
        <f>IF(AND(F268="",G268=""),"",IF(F268="",0,F268)-IF(G268="",0,G268))</f>
        <v/>
      </c>
      <c r="I268" s="14" t="n"/>
      <c r="J268" s="14" t="n"/>
      <c r="K268" s="14" t="n"/>
    </row>
    <row r="269">
      <c r="A269" s="19" t="n"/>
      <c r="B269" s="14" t="n"/>
      <c r="C269" s="12" t="str">
        <f>IF($B269="","",IFERROR(INDEX(Items!$B$2:$B$501,MATCH($B269,Items!$A$2:$A$501,0)),"Unknown SKU"))</f>
        <v/>
      </c>
      <c r="D269" s="14" t="n"/>
      <c r="E269" s="14" t="n"/>
      <c r="F269" s="14" t="n"/>
      <c r="G269" s="14" t="n"/>
      <c r="H269" s="12" t="str">
        <f>IF(AND(F269="",G269=""),"",IF(F269="",0,F269)-IF(G269="",0,G269))</f>
        <v/>
      </c>
      <c r="I269" s="14" t="n"/>
      <c r="J269" s="14" t="n"/>
      <c r="K269" s="14" t="n"/>
    </row>
    <row r="270">
      <c r="A270" s="19" t="n"/>
      <c r="B270" s="14" t="n"/>
      <c r="C270" s="12" t="str">
        <f>IF($B270="","",IFERROR(INDEX(Items!$B$2:$B$501,MATCH($B270,Items!$A$2:$A$501,0)),"Unknown SKU"))</f>
        <v/>
      </c>
      <c r="D270" s="14" t="n"/>
      <c r="E270" s="14" t="n"/>
      <c r="F270" s="14" t="n"/>
      <c r="G270" s="14" t="n"/>
      <c r="H270" s="12" t="str">
        <f>IF(AND(F270="",G270=""),"",IF(F270="",0,F270)-IF(G270="",0,G270))</f>
        <v/>
      </c>
      <c r="I270" s="14" t="n"/>
      <c r="J270" s="14" t="n"/>
      <c r="K270" s="14" t="n"/>
    </row>
    <row r="271">
      <c r="A271" s="19" t="n"/>
      <c r="B271" s="14" t="n"/>
      <c r="C271" s="12" t="str">
        <f>IF($B271="","",IFERROR(INDEX(Items!$B$2:$B$501,MATCH($B271,Items!$A$2:$A$501,0)),"Unknown SKU"))</f>
        <v/>
      </c>
      <c r="D271" s="14" t="n"/>
      <c r="E271" s="14" t="n"/>
      <c r="F271" s="14" t="n"/>
      <c r="G271" s="14" t="n"/>
      <c r="H271" s="12" t="str">
        <f>IF(AND(F271="",G271=""),"",IF(F271="",0,F271)-IF(G271="",0,G271))</f>
        <v/>
      </c>
      <c r="I271" s="14" t="n"/>
      <c r="J271" s="14" t="n"/>
      <c r="K271" s="14" t="n"/>
    </row>
    <row r="272">
      <c r="A272" s="19" t="n"/>
      <c r="B272" s="14" t="n"/>
      <c r="C272" s="12" t="str">
        <f>IF($B272="","",IFERROR(INDEX(Items!$B$2:$B$501,MATCH($B272,Items!$A$2:$A$501,0)),"Unknown SKU"))</f>
        <v/>
      </c>
      <c r="D272" s="14" t="n"/>
      <c r="E272" s="14" t="n"/>
      <c r="F272" s="14" t="n"/>
      <c r="G272" s="14" t="n"/>
      <c r="H272" s="12" t="str">
        <f>IF(AND(F272="",G272=""),"",IF(F272="",0,F272)-IF(G272="",0,G272))</f>
        <v/>
      </c>
      <c r="I272" s="14" t="n"/>
      <c r="J272" s="14" t="n"/>
      <c r="K272" s="14" t="n"/>
    </row>
    <row r="273">
      <c r="A273" s="19" t="n"/>
      <c r="B273" s="14" t="n"/>
      <c r="C273" s="12" t="str">
        <f>IF($B273="","",IFERROR(INDEX(Items!$B$2:$B$501,MATCH($B273,Items!$A$2:$A$501,0)),"Unknown SKU"))</f>
        <v/>
      </c>
      <c r="D273" s="14" t="n"/>
      <c r="E273" s="14" t="n"/>
      <c r="F273" s="14" t="n"/>
      <c r="G273" s="14" t="n"/>
      <c r="H273" s="12" t="str">
        <f>IF(AND(F273="",G273=""),"",IF(F273="",0,F273)-IF(G273="",0,G273))</f>
        <v/>
      </c>
      <c r="I273" s="14" t="n"/>
      <c r="J273" s="14" t="n"/>
      <c r="K273" s="14" t="n"/>
    </row>
    <row r="274">
      <c r="A274" s="19" t="n"/>
      <c r="B274" s="14" t="n"/>
      <c r="C274" s="12" t="str">
        <f>IF($B274="","",IFERROR(INDEX(Items!$B$2:$B$501,MATCH($B274,Items!$A$2:$A$501,0)),"Unknown SKU"))</f>
        <v/>
      </c>
      <c r="D274" s="14" t="n"/>
      <c r="E274" s="14" t="n"/>
      <c r="F274" s="14" t="n"/>
      <c r="G274" s="14" t="n"/>
      <c r="H274" s="12" t="str">
        <f>IF(AND(F274="",G274=""),"",IF(F274="",0,F274)-IF(G274="",0,G274))</f>
        <v/>
      </c>
      <c r="I274" s="14" t="n"/>
      <c r="J274" s="14" t="n"/>
      <c r="K274" s="14" t="n"/>
    </row>
    <row r="275">
      <c r="A275" s="19" t="n"/>
      <c r="B275" s="14" t="n"/>
      <c r="C275" s="12" t="str">
        <f>IF($B275="","",IFERROR(INDEX(Items!$B$2:$B$501,MATCH($B275,Items!$A$2:$A$501,0)),"Unknown SKU"))</f>
        <v/>
      </c>
      <c r="D275" s="14" t="n"/>
      <c r="E275" s="14" t="n"/>
      <c r="F275" s="14" t="n"/>
      <c r="G275" s="14" t="n"/>
      <c r="H275" s="12" t="str">
        <f>IF(AND(F275="",G275=""),"",IF(F275="",0,F275)-IF(G275="",0,G275))</f>
        <v/>
      </c>
      <c r="I275" s="14" t="n"/>
      <c r="J275" s="14" t="n"/>
      <c r="K275" s="14" t="n"/>
    </row>
    <row r="276">
      <c r="A276" s="19" t="n"/>
      <c r="B276" s="14" t="n"/>
      <c r="C276" s="12" t="str">
        <f>IF($B276="","",IFERROR(INDEX(Items!$B$2:$B$501,MATCH($B276,Items!$A$2:$A$501,0)),"Unknown SKU"))</f>
        <v/>
      </c>
      <c r="D276" s="14" t="n"/>
      <c r="E276" s="14" t="n"/>
      <c r="F276" s="14" t="n"/>
      <c r="G276" s="14" t="n"/>
      <c r="H276" s="12" t="str">
        <f>IF(AND(F276="",G276=""),"",IF(F276="",0,F276)-IF(G276="",0,G276))</f>
        <v/>
      </c>
      <c r="I276" s="14" t="n"/>
      <c r="J276" s="14" t="n"/>
      <c r="K276" s="14" t="n"/>
    </row>
    <row r="277">
      <c r="A277" s="19" t="n"/>
      <c r="B277" s="14" t="n"/>
      <c r="C277" s="12" t="str">
        <f>IF($B277="","",IFERROR(INDEX(Items!$B$2:$B$501,MATCH($B277,Items!$A$2:$A$501,0)),"Unknown SKU"))</f>
        <v/>
      </c>
      <c r="D277" s="14" t="n"/>
      <c r="E277" s="14" t="n"/>
      <c r="F277" s="14" t="n"/>
      <c r="G277" s="14" t="n"/>
      <c r="H277" s="12" t="str">
        <f>IF(AND(F277="",G277=""),"",IF(F277="",0,F277)-IF(G277="",0,G277))</f>
        <v/>
      </c>
      <c r="I277" s="14" t="n"/>
      <c r="J277" s="14" t="n"/>
      <c r="K277" s="14" t="n"/>
    </row>
    <row r="278">
      <c r="A278" s="19" t="n"/>
      <c r="B278" s="14" t="n"/>
      <c r="C278" s="12" t="str">
        <f>IF($B278="","",IFERROR(INDEX(Items!$B$2:$B$501,MATCH($B278,Items!$A$2:$A$501,0)),"Unknown SKU"))</f>
        <v/>
      </c>
      <c r="D278" s="14" t="n"/>
      <c r="E278" s="14" t="n"/>
      <c r="F278" s="14" t="n"/>
      <c r="G278" s="14" t="n"/>
      <c r="H278" s="12" t="str">
        <f>IF(AND(F278="",G278=""),"",IF(F278="",0,F278)-IF(G278="",0,G278))</f>
        <v/>
      </c>
      <c r="I278" s="14" t="n"/>
      <c r="J278" s="14" t="n"/>
      <c r="K278" s="14" t="n"/>
    </row>
    <row r="279">
      <c r="A279" s="19" t="n"/>
      <c r="B279" s="14" t="n"/>
      <c r="C279" s="12" t="str">
        <f>IF($B279="","",IFERROR(INDEX(Items!$B$2:$B$501,MATCH($B279,Items!$A$2:$A$501,0)),"Unknown SKU"))</f>
        <v/>
      </c>
      <c r="D279" s="14" t="n"/>
      <c r="E279" s="14" t="n"/>
      <c r="F279" s="14" t="n"/>
      <c r="G279" s="14" t="n"/>
      <c r="H279" s="12" t="str">
        <f>IF(AND(F279="",G279=""),"",IF(F279="",0,F279)-IF(G279="",0,G279))</f>
        <v/>
      </c>
      <c r="I279" s="14" t="n"/>
      <c r="J279" s="14" t="n"/>
      <c r="K279" s="14" t="n"/>
    </row>
    <row r="280">
      <c r="A280" s="19" t="n"/>
      <c r="B280" s="14" t="n"/>
      <c r="C280" s="12" t="str">
        <f>IF($B280="","",IFERROR(INDEX(Items!$B$2:$B$501,MATCH($B280,Items!$A$2:$A$501,0)),"Unknown SKU"))</f>
        <v/>
      </c>
      <c r="D280" s="14" t="n"/>
      <c r="E280" s="14" t="n"/>
      <c r="F280" s="14" t="n"/>
      <c r="G280" s="14" t="n"/>
      <c r="H280" s="12" t="str">
        <f>IF(AND(F280="",G280=""),"",IF(F280="",0,F280)-IF(G280="",0,G280))</f>
        <v/>
      </c>
      <c r="I280" s="14" t="n"/>
      <c r="J280" s="14" t="n"/>
      <c r="K280" s="14" t="n"/>
    </row>
    <row r="281">
      <c r="A281" s="19" t="n"/>
      <c r="B281" s="14" t="n"/>
      <c r="C281" s="12" t="str">
        <f>IF($B281="","",IFERROR(INDEX(Items!$B$2:$B$501,MATCH($B281,Items!$A$2:$A$501,0)),"Unknown SKU"))</f>
        <v/>
      </c>
      <c r="D281" s="14" t="n"/>
      <c r="E281" s="14" t="n"/>
      <c r="F281" s="14" t="n"/>
      <c r="G281" s="14" t="n"/>
      <c r="H281" s="12" t="str">
        <f>IF(AND(F281="",G281=""),"",IF(F281="",0,F281)-IF(G281="",0,G281))</f>
        <v/>
      </c>
      <c r="I281" s="14" t="n"/>
      <c r="J281" s="14" t="n"/>
      <c r="K281" s="14" t="n"/>
    </row>
    <row r="282">
      <c r="A282" s="19" t="n"/>
      <c r="B282" s="14" t="n"/>
      <c r="C282" s="12" t="str">
        <f>IF($B282="","",IFERROR(INDEX(Items!$B$2:$B$501,MATCH($B282,Items!$A$2:$A$501,0)),"Unknown SKU"))</f>
        <v/>
      </c>
      <c r="D282" s="14" t="n"/>
      <c r="E282" s="14" t="n"/>
      <c r="F282" s="14" t="n"/>
      <c r="G282" s="14" t="n"/>
      <c r="H282" s="12" t="str">
        <f>IF(AND(F282="",G282=""),"",IF(F282="",0,F282)-IF(G282="",0,G282))</f>
        <v/>
      </c>
      <c r="I282" s="14" t="n"/>
      <c r="J282" s="14" t="n"/>
      <c r="K282" s="14" t="n"/>
    </row>
    <row r="283">
      <c r="A283" s="19" t="n"/>
      <c r="B283" s="14" t="n"/>
      <c r="C283" s="12" t="str">
        <f>IF($B283="","",IFERROR(INDEX(Items!$B$2:$B$501,MATCH($B283,Items!$A$2:$A$501,0)),"Unknown SKU"))</f>
        <v/>
      </c>
      <c r="D283" s="14" t="n"/>
      <c r="E283" s="14" t="n"/>
      <c r="F283" s="14" t="n"/>
      <c r="G283" s="14" t="n"/>
      <c r="H283" s="12" t="str">
        <f>IF(AND(F283="",G283=""),"",IF(F283="",0,F283)-IF(G283="",0,G283))</f>
        <v/>
      </c>
      <c r="I283" s="14" t="n"/>
      <c r="J283" s="14" t="n"/>
      <c r="K283" s="14" t="n"/>
    </row>
    <row r="284">
      <c r="A284" s="19" t="n"/>
      <c r="B284" s="14" t="n"/>
      <c r="C284" s="12" t="str">
        <f>IF($B284="","",IFERROR(INDEX(Items!$B$2:$B$501,MATCH($B284,Items!$A$2:$A$501,0)),"Unknown SKU"))</f>
        <v/>
      </c>
      <c r="D284" s="14" t="n"/>
      <c r="E284" s="14" t="n"/>
      <c r="F284" s="14" t="n"/>
      <c r="G284" s="14" t="n"/>
      <c r="H284" s="12" t="str">
        <f>IF(AND(F284="",G284=""),"",IF(F284="",0,F284)-IF(G284="",0,G284))</f>
        <v/>
      </c>
      <c r="I284" s="14" t="n"/>
      <c r="J284" s="14" t="n"/>
      <c r="K284" s="14" t="n"/>
    </row>
    <row r="285">
      <c r="A285" s="19" t="n"/>
      <c r="B285" s="14" t="n"/>
      <c r="C285" s="12" t="str">
        <f>IF($B285="","",IFERROR(INDEX(Items!$B$2:$B$501,MATCH($B285,Items!$A$2:$A$501,0)),"Unknown SKU"))</f>
        <v/>
      </c>
      <c r="D285" s="14" t="n"/>
      <c r="E285" s="14" t="n"/>
      <c r="F285" s="14" t="n"/>
      <c r="G285" s="14" t="n"/>
      <c r="H285" s="12" t="str">
        <f>IF(AND(F285="",G285=""),"",IF(F285="",0,F285)-IF(G285="",0,G285))</f>
        <v/>
      </c>
      <c r="I285" s="14" t="n"/>
      <c r="J285" s="14" t="n"/>
      <c r="K285" s="14" t="n"/>
    </row>
    <row r="286">
      <c r="A286" s="19" t="n"/>
      <c r="B286" s="14" t="n"/>
      <c r="C286" s="12" t="str">
        <f>IF($B286="","",IFERROR(INDEX(Items!$B$2:$B$501,MATCH($B286,Items!$A$2:$A$501,0)),"Unknown SKU"))</f>
        <v/>
      </c>
      <c r="D286" s="14" t="n"/>
      <c r="E286" s="14" t="n"/>
      <c r="F286" s="14" t="n"/>
      <c r="G286" s="14" t="n"/>
      <c r="H286" s="12" t="str">
        <f>IF(AND(F286="",G286=""),"",IF(F286="",0,F286)-IF(G286="",0,G286))</f>
        <v/>
      </c>
      <c r="I286" s="14" t="n"/>
      <c r="J286" s="14" t="n"/>
      <c r="K286" s="14" t="n"/>
    </row>
    <row r="287">
      <c r="A287" s="19" t="n"/>
      <c r="B287" s="14" t="n"/>
      <c r="C287" s="12" t="str">
        <f>IF($B287="","",IFERROR(INDEX(Items!$B$2:$B$501,MATCH($B287,Items!$A$2:$A$501,0)),"Unknown SKU"))</f>
        <v/>
      </c>
      <c r="D287" s="14" t="n"/>
      <c r="E287" s="14" t="n"/>
      <c r="F287" s="14" t="n"/>
      <c r="G287" s="14" t="n"/>
      <c r="H287" s="12" t="str">
        <f>IF(AND(F287="",G287=""),"",IF(F287="",0,F287)-IF(G287="",0,G287))</f>
        <v/>
      </c>
      <c r="I287" s="14" t="n"/>
      <c r="J287" s="14" t="n"/>
      <c r="K287" s="14" t="n"/>
    </row>
    <row r="288">
      <c r="A288" s="19" t="n"/>
      <c r="B288" s="14" t="n"/>
      <c r="C288" s="12" t="str">
        <f>IF($B288="","",IFERROR(INDEX(Items!$B$2:$B$501,MATCH($B288,Items!$A$2:$A$501,0)),"Unknown SKU"))</f>
        <v/>
      </c>
      <c r="D288" s="14" t="n"/>
      <c r="E288" s="14" t="n"/>
      <c r="F288" s="14" t="n"/>
      <c r="G288" s="14" t="n"/>
      <c r="H288" s="12" t="str">
        <f>IF(AND(F288="",G288=""),"",IF(F288="",0,F288)-IF(G288="",0,G288))</f>
        <v/>
      </c>
      <c r="I288" s="14" t="n"/>
      <c r="J288" s="14" t="n"/>
      <c r="K288" s="14" t="n"/>
    </row>
    <row r="289">
      <c r="A289" s="19" t="n"/>
      <c r="B289" s="14" t="n"/>
      <c r="C289" s="12" t="str">
        <f>IF($B289="","",IFERROR(INDEX(Items!$B$2:$B$501,MATCH($B289,Items!$A$2:$A$501,0)),"Unknown SKU"))</f>
        <v/>
      </c>
      <c r="D289" s="14" t="n"/>
      <c r="E289" s="14" t="n"/>
      <c r="F289" s="14" t="n"/>
      <c r="G289" s="14" t="n"/>
      <c r="H289" s="12" t="str">
        <f>IF(AND(F289="",G289=""),"",IF(F289="",0,F289)-IF(G289="",0,G289))</f>
        <v/>
      </c>
      <c r="I289" s="14" t="n"/>
      <c r="J289" s="14" t="n"/>
      <c r="K289" s="14" t="n"/>
    </row>
    <row r="290">
      <c r="A290" s="19" t="n"/>
      <c r="B290" s="14" t="n"/>
      <c r="C290" s="12" t="str">
        <f>IF($B290="","",IFERROR(INDEX(Items!$B$2:$B$501,MATCH($B290,Items!$A$2:$A$501,0)),"Unknown SKU"))</f>
        <v/>
      </c>
      <c r="D290" s="14" t="n"/>
      <c r="E290" s="14" t="n"/>
      <c r="F290" s="14" t="n"/>
      <c r="G290" s="14" t="n"/>
      <c r="H290" s="12" t="str">
        <f>IF(AND(F290="",G290=""),"",IF(F290="",0,F290)-IF(G290="",0,G290))</f>
        <v/>
      </c>
      <c r="I290" s="14" t="n"/>
      <c r="J290" s="14" t="n"/>
      <c r="K290" s="14" t="n"/>
    </row>
    <row r="291">
      <c r="A291" s="19" t="n"/>
      <c r="B291" s="14" t="n"/>
      <c r="C291" s="12" t="str">
        <f>IF($B291="","",IFERROR(INDEX(Items!$B$2:$B$501,MATCH($B291,Items!$A$2:$A$501,0)),"Unknown SKU"))</f>
        <v/>
      </c>
      <c r="D291" s="14" t="n"/>
      <c r="E291" s="14" t="n"/>
      <c r="F291" s="14" t="n"/>
      <c r="G291" s="14" t="n"/>
      <c r="H291" s="12" t="str">
        <f>IF(AND(F291="",G291=""),"",IF(F291="",0,F291)-IF(G291="",0,G291))</f>
        <v/>
      </c>
      <c r="I291" s="14" t="n"/>
      <c r="J291" s="14" t="n"/>
      <c r="K291" s="14" t="n"/>
    </row>
    <row r="292">
      <c r="A292" s="19" t="n"/>
      <c r="B292" s="14" t="n"/>
      <c r="C292" s="12" t="str">
        <f>IF($B292="","",IFERROR(INDEX(Items!$B$2:$B$501,MATCH($B292,Items!$A$2:$A$501,0)),"Unknown SKU"))</f>
        <v/>
      </c>
      <c r="D292" s="14" t="n"/>
      <c r="E292" s="14" t="n"/>
      <c r="F292" s="14" t="n"/>
      <c r="G292" s="14" t="n"/>
      <c r="H292" s="12" t="str">
        <f>IF(AND(F292="",G292=""),"",IF(F292="",0,F292)-IF(G292="",0,G292))</f>
        <v/>
      </c>
      <c r="I292" s="14" t="n"/>
      <c r="J292" s="14" t="n"/>
      <c r="K292" s="14" t="n"/>
    </row>
    <row r="293">
      <c r="A293" s="19" t="n"/>
      <c r="B293" s="14" t="n"/>
      <c r="C293" s="12" t="str">
        <f>IF($B293="","",IFERROR(INDEX(Items!$B$2:$B$501,MATCH($B293,Items!$A$2:$A$501,0)),"Unknown SKU"))</f>
        <v/>
      </c>
      <c r="D293" s="14" t="n"/>
      <c r="E293" s="14" t="n"/>
      <c r="F293" s="14" t="n"/>
      <c r="G293" s="14" t="n"/>
      <c r="H293" s="12" t="str">
        <f>IF(AND(F293="",G293=""),"",IF(F293="",0,F293)-IF(G293="",0,G293))</f>
        <v/>
      </c>
      <c r="I293" s="14" t="n"/>
      <c r="J293" s="14" t="n"/>
      <c r="K293" s="14" t="n"/>
    </row>
    <row r="294">
      <c r="A294" s="19" t="n"/>
      <c r="B294" s="14" t="n"/>
      <c r="C294" s="12" t="str">
        <f>IF($B294="","",IFERROR(INDEX(Items!$B$2:$B$501,MATCH($B294,Items!$A$2:$A$501,0)),"Unknown SKU"))</f>
        <v/>
      </c>
      <c r="D294" s="14" t="n"/>
      <c r="E294" s="14" t="n"/>
      <c r="F294" s="14" t="n"/>
      <c r="G294" s="14" t="n"/>
      <c r="H294" s="12" t="str">
        <f>IF(AND(F294="",G294=""),"",IF(F294="",0,F294)-IF(G294="",0,G294))</f>
        <v/>
      </c>
      <c r="I294" s="14" t="n"/>
      <c r="J294" s="14" t="n"/>
      <c r="K294" s="14" t="n"/>
    </row>
    <row r="295">
      <c r="A295" s="19" t="n"/>
      <c r="B295" s="14" t="n"/>
      <c r="C295" s="12" t="str">
        <f>IF($B295="","",IFERROR(INDEX(Items!$B$2:$B$501,MATCH($B295,Items!$A$2:$A$501,0)),"Unknown SKU"))</f>
        <v/>
      </c>
      <c r="D295" s="14" t="n"/>
      <c r="E295" s="14" t="n"/>
      <c r="F295" s="14" t="n"/>
      <c r="G295" s="14" t="n"/>
      <c r="H295" s="12" t="str">
        <f>IF(AND(F295="",G295=""),"",IF(F295="",0,F295)-IF(G295="",0,G295))</f>
        <v/>
      </c>
      <c r="I295" s="14" t="n"/>
      <c r="J295" s="14" t="n"/>
      <c r="K295" s="14" t="n"/>
    </row>
    <row r="296">
      <c r="A296" s="19" t="n"/>
      <c r="B296" s="14" t="n"/>
      <c r="C296" s="12" t="str">
        <f>IF($B296="","",IFERROR(INDEX(Items!$B$2:$B$501,MATCH($B296,Items!$A$2:$A$501,0)),"Unknown SKU"))</f>
        <v/>
      </c>
      <c r="D296" s="14" t="n"/>
      <c r="E296" s="14" t="n"/>
      <c r="F296" s="14" t="n"/>
      <c r="G296" s="14" t="n"/>
      <c r="H296" s="12" t="str">
        <f>IF(AND(F296="",G296=""),"",IF(F296="",0,F296)-IF(G296="",0,G296))</f>
        <v/>
      </c>
      <c r="I296" s="14" t="n"/>
      <c r="J296" s="14" t="n"/>
      <c r="K296" s="14" t="n"/>
    </row>
    <row r="297">
      <c r="A297" s="19" t="n"/>
      <c r="B297" s="14" t="n"/>
      <c r="C297" s="12" t="str">
        <f>IF($B297="","",IFERROR(INDEX(Items!$B$2:$B$501,MATCH($B297,Items!$A$2:$A$501,0)),"Unknown SKU"))</f>
        <v/>
      </c>
      <c r="D297" s="14" t="n"/>
      <c r="E297" s="14" t="n"/>
      <c r="F297" s="14" t="n"/>
      <c r="G297" s="14" t="n"/>
      <c r="H297" s="12" t="str">
        <f>IF(AND(F297="",G297=""),"",IF(F297="",0,F297)-IF(G297="",0,G297))</f>
        <v/>
      </c>
      <c r="I297" s="14" t="n"/>
      <c r="J297" s="14" t="n"/>
      <c r="K297" s="14" t="n"/>
    </row>
    <row r="298">
      <c r="A298" s="19" t="n"/>
      <c r="B298" s="14" t="n"/>
      <c r="C298" s="12" t="str">
        <f>IF($B298="","",IFERROR(INDEX(Items!$B$2:$B$501,MATCH($B298,Items!$A$2:$A$501,0)),"Unknown SKU"))</f>
        <v/>
      </c>
      <c r="D298" s="14" t="n"/>
      <c r="E298" s="14" t="n"/>
      <c r="F298" s="14" t="n"/>
      <c r="G298" s="14" t="n"/>
      <c r="H298" s="12" t="str">
        <f>IF(AND(F298="",G298=""),"",IF(F298="",0,F298)-IF(G298="",0,G298))</f>
        <v/>
      </c>
      <c r="I298" s="14" t="n"/>
      <c r="J298" s="14" t="n"/>
      <c r="K298" s="14" t="n"/>
    </row>
    <row r="299">
      <c r="A299" s="19" t="n"/>
      <c r="B299" s="14" t="n"/>
      <c r="C299" s="12" t="str">
        <f>IF($B299="","",IFERROR(INDEX(Items!$B$2:$B$501,MATCH($B299,Items!$A$2:$A$501,0)),"Unknown SKU"))</f>
        <v/>
      </c>
      <c r="D299" s="14" t="n"/>
      <c r="E299" s="14" t="n"/>
      <c r="F299" s="14" t="n"/>
      <c r="G299" s="14" t="n"/>
      <c r="H299" s="12" t="str">
        <f>IF(AND(F299="",G299=""),"",IF(F299="",0,F299)-IF(G299="",0,G299))</f>
        <v/>
      </c>
      <c r="I299" s="14" t="n"/>
      <c r="J299" s="14" t="n"/>
      <c r="K299" s="14" t="n"/>
    </row>
    <row r="300">
      <c r="A300" s="19" t="n"/>
      <c r="B300" s="14" t="n"/>
      <c r="C300" s="12" t="str">
        <f>IF($B300="","",IFERROR(INDEX(Items!$B$2:$B$501,MATCH($B300,Items!$A$2:$A$501,0)),"Unknown SKU"))</f>
        <v/>
      </c>
      <c r="D300" s="14" t="n"/>
      <c r="E300" s="14" t="n"/>
      <c r="F300" s="14" t="n"/>
      <c r="G300" s="14" t="n"/>
      <c r="H300" s="12" t="str">
        <f>IF(AND(F300="",G300=""),"",IF(F300="",0,F300)-IF(G300="",0,G300))</f>
        <v/>
      </c>
      <c r="I300" s="14" t="n"/>
      <c r="J300" s="14" t="n"/>
      <c r="K300" s="14" t="n"/>
    </row>
    <row r="301">
      <c r="A301" s="19" t="n"/>
      <c r="B301" s="14" t="n"/>
      <c r="C301" s="12" t="str">
        <f>IF($B301="","",IFERROR(INDEX(Items!$B$2:$B$501,MATCH($B301,Items!$A$2:$A$501,0)),"Unknown SKU"))</f>
        <v/>
      </c>
      <c r="D301" s="14" t="n"/>
      <c r="E301" s="14" t="n"/>
      <c r="F301" s="14" t="n"/>
      <c r="G301" s="14" t="n"/>
      <c r="H301" s="12" t="str">
        <f>IF(AND(F301="",G301=""),"",IF(F301="",0,F301)-IF(G301="",0,G301))</f>
        <v/>
      </c>
      <c r="I301" s="14" t="n"/>
      <c r="J301" s="14" t="n"/>
      <c r="K301" s="14" t="n"/>
    </row>
    <row r="302">
      <c r="A302" s="19" t="n"/>
      <c r="B302" s="14" t="n"/>
      <c r="C302" s="12" t="str">
        <f>IF($B302="","",IFERROR(INDEX(Items!$B$2:$B$501,MATCH($B302,Items!$A$2:$A$501,0)),"Unknown SKU"))</f>
        <v/>
      </c>
      <c r="D302" s="14" t="n"/>
      <c r="E302" s="14" t="n"/>
      <c r="F302" s="14" t="n"/>
      <c r="G302" s="14" t="n"/>
      <c r="H302" s="12" t="str">
        <f>IF(AND(F302="",G302=""),"",IF(F302="",0,F302)-IF(G302="",0,G302))</f>
        <v/>
      </c>
      <c r="I302" s="14" t="n"/>
      <c r="J302" s="14" t="n"/>
      <c r="K302" s="14" t="n"/>
    </row>
    <row r="303">
      <c r="A303" s="19" t="n"/>
      <c r="B303" s="14" t="n"/>
      <c r="C303" s="12" t="str">
        <f>IF($B303="","",IFERROR(INDEX(Items!$B$2:$B$501,MATCH($B303,Items!$A$2:$A$501,0)),"Unknown SKU"))</f>
        <v/>
      </c>
      <c r="D303" s="14" t="n"/>
      <c r="E303" s="14" t="n"/>
      <c r="F303" s="14" t="n"/>
      <c r="G303" s="14" t="n"/>
      <c r="H303" s="12" t="str">
        <f>IF(AND(F303="",G303=""),"",IF(F303="",0,F303)-IF(G303="",0,G303))</f>
        <v/>
      </c>
      <c r="I303" s="14" t="n"/>
      <c r="J303" s="14" t="n"/>
      <c r="K303" s="14" t="n"/>
    </row>
    <row r="304">
      <c r="A304" s="19" t="n"/>
      <c r="B304" s="14" t="n"/>
      <c r="C304" s="12" t="str">
        <f>IF($B304="","",IFERROR(INDEX(Items!$B$2:$B$501,MATCH($B304,Items!$A$2:$A$501,0)),"Unknown SKU"))</f>
        <v/>
      </c>
      <c r="D304" s="14" t="n"/>
      <c r="E304" s="14" t="n"/>
      <c r="F304" s="14" t="n"/>
      <c r="G304" s="14" t="n"/>
      <c r="H304" s="12" t="str">
        <f>IF(AND(F304="",G304=""),"",IF(F304="",0,F304)-IF(G304="",0,G304))</f>
        <v/>
      </c>
      <c r="I304" s="14" t="n"/>
      <c r="J304" s="14" t="n"/>
      <c r="K304" s="14" t="n"/>
    </row>
    <row r="305">
      <c r="A305" s="19" t="n"/>
      <c r="B305" s="14" t="n"/>
      <c r="C305" s="12" t="str">
        <f>IF($B305="","",IFERROR(INDEX(Items!$B$2:$B$501,MATCH($B305,Items!$A$2:$A$501,0)),"Unknown SKU"))</f>
        <v/>
      </c>
      <c r="D305" s="14" t="n"/>
      <c r="E305" s="14" t="n"/>
      <c r="F305" s="14" t="n"/>
      <c r="G305" s="14" t="n"/>
      <c r="H305" s="12" t="str">
        <f>IF(AND(F305="",G305=""),"",IF(F305="",0,F305)-IF(G305="",0,G305))</f>
        <v/>
      </c>
      <c r="I305" s="14" t="n"/>
      <c r="J305" s="14" t="n"/>
      <c r="K305" s="14" t="n"/>
    </row>
    <row r="306">
      <c r="A306" s="19" t="n"/>
      <c r="B306" s="14" t="n"/>
      <c r="C306" s="12" t="str">
        <f>IF($B306="","",IFERROR(INDEX(Items!$B$2:$B$501,MATCH($B306,Items!$A$2:$A$501,0)),"Unknown SKU"))</f>
        <v/>
      </c>
      <c r="D306" s="14" t="n"/>
      <c r="E306" s="14" t="n"/>
      <c r="F306" s="14" t="n"/>
      <c r="G306" s="14" t="n"/>
      <c r="H306" s="12" t="str">
        <f>IF(AND(F306="",G306=""),"",IF(F306="",0,F306)-IF(G306="",0,G306))</f>
        <v/>
      </c>
      <c r="I306" s="14" t="n"/>
      <c r="J306" s="14" t="n"/>
      <c r="K306" s="14" t="n"/>
    </row>
    <row r="307">
      <c r="A307" s="19" t="n"/>
      <c r="B307" s="14" t="n"/>
      <c r="C307" s="12" t="str">
        <f>IF($B307="","",IFERROR(INDEX(Items!$B$2:$B$501,MATCH($B307,Items!$A$2:$A$501,0)),"Unknown SKU"))</f>
        <v/>
      </c>
      <c r="D307" s="14" t="n"/>
      <c r="E307" s="14" t="n"/>
      <c r="F307" s="14" t="n"/>
      <c r="G307" s="14" t="n"/>
      <c r="H307" s="12" t="str">
        <f>IF(AND(F307="",G307=""),"",IF(F307="",0,F307)-IF(G307="",0,G307))</f>
        <v/>
      </c>
      <c r="I307" s="14" t="n"/>
      <c r="J307" s="14" t="n"/>
      <c r="K307" s="14" t="n"/>
    </row>
    <row r="308">
      <c r="A308" s="19" t="n"/>
      <c r="B308" s="14" t="n"/>
      <c r="C308" s="12" t="str">
        <f>IF($B308="","",IFERROR(INDEX(Items!$B$2:$B$501,MATCH($B308,Items!$A$2:$A$501,0)),"Unknown SKU"))</f>
        <v/>
      </c>
      <c r="D308" s="14" t="n"/>
      <c r="E308" s="14" t="n"/>
      <c r="F308" s="14" t="n"/>
      <c r="G308" s="14" t="n"/>
      <c r="H308" s="12" t="str">
        <f>IF(AND(F308="",G308=""),"",IF(F308="",0,F308)-IF(G308="",0,G308))</f>
        <v/>
      </c>
      <c r="I308" s="14" t="n"/>
      <c r="J308" s="14" t="n"/>
      <c r="K308" s="14" t="n"/>
    </row>
    <row r="309">
      <c r="A309" s="19" t="n"/>
      <c r="B309" s="14" t="n"/>
      <c r="C309" s="12" t="str">
        <f>IF($B309="","",IFERROR(INDEX(Items!$B$2:$B$501,MATCH($B309,Items!$A$2:$A$501,0)),"Unknown SKU"))</f>
        <v/>
      </c>
      <c r="D309" s="14" t="n"/>
      <c r="E309" s="14" t="n"/>
      <c r="F309" s="14" t="n"/>
      <c r="G309" s="14" t="n"/>
      <c r="H309" s="12" t="str">
        <f>IF(AND(F309="",G309=""),"",IF(F309="",0,F309)-IF(G309="",0,G309))</f>
        <v/>
      </c>
      <c r="I309" s="14" t="n"/>
      <c r="J309" s="14" t="n"/>
      <c r="K309" s="14" t="n"/>
    </row>
    <row r="310">
      <c r="A310" s="19" t="n"/>
      <c r="B310" s="14" t="n"/>
      <c r="C310" s="12" t="str">
        <f>IF($B310="","",IFERROR(INDEX(Items!$B$2:$B$501,MATCH($B310,Items!$A$2:$A$501,0)),"Unknown SKU"))</f>
        <v/>
      </c>
      <c r="D310" s="14" t="n"/>
      <c r="E310" s="14" t="n"/>
      <c r="F310" s="14" t="n"/>
      <c r="G310" s="14" t="n"/>
      <c r="H310" s="12" t="str">
        <f>IF(AND(F310="",G310=""),"",IF(F310="",0,F310)-IF(G310="",0,G310))</f>
        <v/>
      </c>
      <c r="I310" s="14" t="n"/>
      <c r="J310" s="14" t="n"/>
      <c r="K310" s="14" t="n"/>
    </row>
    <row r="311">
      <c r="A311" s="19" t="n"/>
      <c r="B311" s="14" t="n"/>
      <c r="C311" s="12" t="str">
        <f>IF($B311="","",IFERROR(INDEX(Items!$B$2:$B$501,MATCH($B311,Items!$A$2:$A$501,0)),"Unknown SKU"))</f>
        <v/>
      </c>
      <c r="D311" s="14" t="n"/>
      <c r="E311" s="14" t="n"/>
      <c r="F311" s="14" t="n"/>
      <c r="G311" s="14" t="n"/>
      <c r="H311" s="12" t="str">
        <f>IF(AND(F311="",G311=""),"",IF(F311="",0,F311)-IF(G311="",0,G311))</f>
        <v/>
      </c>
      <c r="I311" s="14" t="n"/>
      <c r="J311" s="14" t="n"/>
      <c r="K311" s="14" t="n"/>
    </row>
    <row r="312">
      <c r="A312" s="19" t="n"/>
      <c r="B312" s="14" t="n"/>
      <c r="C312" s="12" t="str">
        <f>IF($B312="","",IFERROR(INDEX(Items!$B$2:$B$501,MATCH($B312,Items!$A$2:$A$501,0)),"Unknown SKU"))</f>
        <v/>
      </c>
      <c r="D312" s="14" t="n"/>
      <c r="E312" s="14" t="n"/>
      <c r="F312" s="14" t="n"/>
      <c r="G312" s="14" t="n"/>
      <c r="H312" s="12" t="str">
        <f>IF(AND(F312="",G312=""),"",IF(F312="",0,F312)-IF(G312="",0,G312))</f>
        <v/>
      </c>
      <c r="I312" s="14" t="n"/>
      <c r="J312" s="14" t="n"/>
      <c r="K312" s="14" t="n"/>
    </row>
    <row r="313">
      <c r="A313" s="19" t="n"/>
      <c r="B313" s="14" t="n"/>
      <c r="C313" s="12" t="str">
        <f>IF($B313="","",IFERROR(INDEX(Items!$B$2:$B$501,MATCH($B313,Items!$A$2:$A$501,0)),"Unknown SKU"))</f>
        <v/>
      </c>
      <c r="D313" s="14" t="n"/>
      <c r="E313" s="14" t="n"/>
      <c r="F313" s="14" t="n"/>
      <c r="G313" s="14" t="n"/>
      <c r="H313" s="12" t="str">
        <f>IF(AND(F313="",G313=""),"",IF(F313="",0,F313)-IF(G313="",0,G313))</f>
        <v/>
      </c>
      <c r="I313" s="14" t="n"/>
      <c r="J313" s="14" t="n"/>
      <c r="K313" s="14" t="n"/>
    </row>
    <row r="314">
      <c r="A314" s="19" t="n"/>
      <c r="B314" s="14" t="n"/>
      <c r="C314" s="12" t="str">
        <f>IF($B314="","",IFERROR(INDEX(Items!$B$2:$B$501,MATCH($B314,Items!$A$2:$A$501,0)),"Unknown SKU"))</f>
        <v/>
      </c>
      <c r="D314" s="14" t="n"/>
      <c r="E314" s="14" t="n"/>
      <c r="F314" s="14" t="n"/>
      <c r="G314" s="14" t="n"/>
      <c r="H314" s="12" t="str">
        <f>IF(AND(F314="",G314=""),"",IF(F314="",0,F314)-IF(G314="",0,G314))</f>
        <v/>
      </c>
      <c r="I314" s="14" t="n"/>
      <c r="J314" s="14" t="n"/>
      <c r="K314" s="14" t="n"/>
    </row>
    <row r="315">
      <c r="A315" s="19" t="n"/>
      <c r="B315" s="14" t="n"/>
      <c r="C315" s="12" t="str">
        <f>IF($B315="","",IFERROR(INDEX(Items!$B$2:$B$501,MATCH($B315,Items!$A$2:$A$501,0)),"Unknown SKU"))</f>
        <v/>
      </c>
      <c r="D315" s="14" t="n"/>
      <c r="E315" s="14" t="n"/>
      <c r="F315" s="14" t="n"/>
      <c r="G315" s="14" t="n"/>
      <c r="H315" s="12" t="str">
        <f>IF(AND(F315="",G315=""),"",IF(F315="",0,F315)-IF(G315="",0,G315))</f>
        <v/>
      </c>
      <c r="I315" s="14" t="n"/>
      <c r="J315" s="14" t="n"/>
      <c r="K315" s="14" t="n"/>
    </row>
    <row r="316">
      <c r="A316" s="19" t="n"/>
      <c r="B316" s="14" t="n"/>
      <c r="C316" s="12" t="str">
        <f>IF($B316="","",IFERROR(INDEX(Items!$B$2:$B$501,MATCH($B316,Items!$A$2:$A$501,0)),"Unknown SKU"))</f>
        <v/>
      </c>
      <c r="D316" s="14" t="n"/>
      <c r="E316" s="14" t="n"/>
      <c r="F316" s="14" t="n"/>
      <c r="G316" s="14" t="n"/>
      <c r="H316" s="12" t="str">
        <f>IF(AND(F316="",G316=""),"",IF(F316="",0,F316)-IF(G316="",0,G316))</f>
        <v/>
      </c>
      <c r="I316" s="14" t="n"/>
      <c r="J316" s="14" t="n"/>
      <c r="K316" s="14" t="n"/>
    </row>
    <row r="317">
      <c r="A317" s="19" t="n"/>
      <c r="B317" s="14" t="n"/>
      <c r="C317" s="12" t="str">
        <f>IF($B317="","",IFERROR(INDEX(Items!$B$2:$B$501,MATCH($B317,Items!$A$2:$A$501,0)),"Unknown SKU"))</f>
        <v/>
      </c>
      <c r="D317" s="14" t="n"/>
      <c r="E317" s="14" t="n"/>
      <c r="F317" s="14" t="n"/>
      <c r="G317" s="14" t="n"/>
      <c r="H317" s="12" t="str">
        <f>IF(AND(F317="",G317=""),"",IF(F317="",0,F317)-IF(G317="",0,G317))</f>
        <v/>
      </c>
      <c r="I317" s="14" t="n"/>
      <c r="J317" s="14" t="n"/>
      <c r="K317" s="14" t="n"/>
    </row>
    <row r="318">
      <c r="A318" s="19" t="n"/>
      <c r="B318" s="14" t="n"/>
      <c r="C318" s="12" t="str">
        <f>IF($B318="","",IFERROR(INDEX(Items!$B$2:$B$501,MATCH($B318,Items!$A$2:$A$501,0)),"Unknown SKU"))</f>
        <v/>
      </c>
      <c r="D318" s="14" t="n"/>
      <c r="E318" s="14" t="n"/>
      <c r="F318" s="14" t="n"/>
      <c r="G318" s="14" t="n"/>
      <c r="H318" s="12" t="str">
        <f>IF(AND(F318="",G318=""),"",IF(F318="",0,F318)-IF(G318="",0,G318))</f>
        <v/>
      </c>
      <c r="I318" s="14" t="n"/>
      <c r="J318" s="14" t="n"/>
      <c r="K318" s="14" t="n"/>
    </row>
    <row r="319">
      <c r="A319" s="19" t="n"/>
      <c r="B319" s="14" t="n"/>
      <c r="C319" s="12" t="str">
        <f>IF($B319="","",IFERROR(INDEX(Items!$B$2:$B$501,MATCH($B319,Items!$A$2:$A$501,0)),"Unknown SKU"))</f>
        <v/>
      </c>
      <c r="D319" s="14" t="n"/>
      <c r="E319" s="14" t="n"/>
      <c r="F319" s="14" t="n"/>
      <c r="G319" s="14" t="n"/>
      <c r="H319" s="12" t="str">
        <f>IF(AND(F319="",G319=""),"",IF(F319="",0,F319)-IF(G319="",0,G319))</f>
        <v/>
      </c>
      <c r="I319" s="14" t="n"/>
      <c r="J319" s="14" t="n"/>
      <c r="K319" s="14" t="n"/>
    </row>
    <row r="320">
      <c r="A320" s="19" t="n"/>
      <c r="B320" s="14" t="n"/>
      <c r="C320" s="12" t="str">
        <f>IF($B320="","",IFERROR(INDEX(Items!$B$2:$B$501,MATCH($B320,Items!$A$2:$A$501,0)),"Unknown SKU"))</f>
        <v/>
      </c>
      <c r="D320" s="14" t="n"/>
      <c r="E320" s="14" t="n"/>
      <c r="F320" s="14" t="n"/>
      <c r="G320" s="14" t="n"/>
      <c r="H320" s="12" t="str">
        <f>IF(AND(F320="",G320=""),"",IF(F320="",0,F320)-IF(G320="",0,G320))</f>
        <v/>
      </c>
      <c r="I320" s="14" t="n"/>
      <c r="J320" s="14" t="n"/>
      <c r="K320" s="14" t="n"/>
    </row>
    <row r="321">
      <c r="A321" s="19" t="n"/>
      <c r="B321" s="14" t="n"/>
      <c r="C321" s="12" t="str">
        <f>IF($B321="","",IFERROR(INDEX(Items!$B$2:$B$501,MATCH($B321,Items!$A$2:$A$501,0)),"Unknown SKU"))</f>
        <v/>
      </c>
      <c r="D321" s="14" t="n"/>
      <c r="E321" s="14" t="n"/>
      <c r="F321" s="14" t="n"/>
      <c r="G321" s="14" t="n"/>
      <c r="H321" s="12" t="str">
        <f>IF(AND(F321="",G321=""),"",IF(F321="",0,F321)-IF(G321="",0,G321))</f>
        <v/>
      </c>
      <c r="I321" s="14" t="n"/>
      <c r="J321" s="14" t="n"/>
      <c r="K321" s="14" t="n"/>
    </row>
    <row r="322">
      <c r="A322" s="19" t="n"/>
      <c r="B322" s="14" t="n"/>
      <c r="C322" s="12" t="str">
        <f>IF($B322="","",IFERROR(INDEX(Items!$B$2:$B$501,MATCH($B322,Items!$A$2:$A$501,0)),"Unknown SKU"))</f>
        <v/>
      </c>
      <c r="D322" s="14" t="n"/>
      <c r="E322" s="14" t="n"/>
      <c r="F322" s="14" t="n"/>
      <c r="G322" s="14" t="n"/>
      <c r="H322" s="12" t="str">
        <f>IF(AND(F322="",G322=""),"",IF(F322="",0,F322)-IF(G322="",0,G322))</f>
        <v/>
      </c>
      <c r="I322" s="14" t="n"/>
      <c r="J322" s="14" t="n"/>
      <c r="K322" s="14" t="n"/>
    </row>
    <row r="323">
      <c r="A323" s="19" t="n"/>
      <c r="B323" s="14" t="n"/>
      <c r="C323" s="12" t="str">
        <f>IF($B323="","",IFERROR(INDEX(Items!$B$2:$B$501,MATCH($B323,Items!$A$2:$A$501,0)),"Unknown SKU"))</f>
        <v/>
      </c>
      <c r="D323" s="14" t="n"/>
      <c r="E323" s="14" t="n"/>
      <c r="F323" s="14" t="n"/>
      <c r="G323" s="14" t="n"/>
      <c r="H323" s="12" t="str">
        <f>IF(AND(F323="",G323=""),"",IF(F323="",0,F323)-IF(G323="",0,G323))</f>
        <v/>
      </c>
      <c r="I323" s="14" t="n"/>
      <c r="J323" s="14" t="n"/>
      <c r="K323" s="14" t="n"/>
    </row>
    <row r="324">
      <c r="A324" s="19" t="n"/>
      <c r="B324" s="14" t="n"/>
      <c r="C324" s="12" t="str">
        <f>IF($B324="","",IFERROR(INDEX(Items!$B$2:$B$501,MATCH($B324,Items!$A$2:$A$501,0)),"Unknown SKU"))</f>
        <v/>
      </c>
      <c r="D324" s="14" t="n"/>
      <c r="E324" s="14" t="n"/>
      <c r="F324" s="14" t="n"/>
      <c r="G324" s="14" t="n"/>
      <c r="H324" s="12" t="str">
        <f>IF(AND(F324="",G324=""),"",IF(F324="",0,F324)-IF(G324="",0,G324))</f>
        <v/>
      </c>
      <c r="I324" s="14" t="n"/>
      <c r="J324" s="14" t="n"/>
      <c r="K324" s="14" t="n"/>
    </row>
    <row r="325">
      <c r="A325" s="19" t="n"/>
      <c r="B325" s="14" t="n"/>
      <c r="C325" s="12" t="str">
        <f>IF($B325="","",IFERROR(INDEX(Items!$B$2:$B$501,MATCH($B325,Items!$A$2:$A$501,0)),"Unknown SKU"))</f>
        <v/>
      </c>
      <c r="D325" s="14" t="n"/>
      <c r="E325" s="14" t="n"/>
      <c r="F325" s="14" t="n"/>
      <c r="G325" s="14" t="n"/>
      <c r="H325" s="12" t="str">
        <f>IF(AND(F325="",G325=""),"",IF(F325="",0,F325)-IF(G325="",0,G325))</f>
        <v/>
      </c>
      <c r="I325" s="14" t="n"/>
      <c r="J325" s="14" t="n"/>
      <c r="K325" s="14" t="n"/>
    </row>
    <row r="326">
      <c r="A326" s="19" t="n"/>
      <c r="B326" s="14" t="n"/>
      <c r="C326" s="12" t="str">
        <f>IF($B326="","",IFERROR(INDEX(Items!$B$2:$B$501,MATCH($B326,Items!$A$2:$A$501,0)),"Unknown SKU"))</f>
        <v/>
      </c>
      <c r="D326" s="14" t="n"/>
      <c r="E326" s="14" t="n"/>
      <c r="F326" s="14" t="n"/>
      <c r="G326" s="14" t="n"/>
      <c r="H326" s="12" t="str">
        <f>IF(AND(F326="",G326=""),"",IF(F326="",0,F326)-IF(G326="",0,G326))</f>
        <v/>
      </c>
      <c r="I326" s="14" t="n"/>
      <c r="J326" s="14" t="n"/>
      <c r="K326" s="14" t="n"/>
    </row>
    <row r="327">
      <c r="A327" s="19" t="n"/>
      <c r="B327" s="14" t="n"/>
      <c r="C327" s="12" t="str">
        <f>IF($B327="","",IFERROR(INDEX(Items!$B$2:$B$501,MATCH($B327,Items!$A$2:$A$501,0)),"Unknown SKU"))</f>
        <v/>
      </c>
      <c r="D327" s="14" t="n"/>
      <c r="E327" s="14" t="n"/>
      <c r="F327" s="14" t="n"/>
      <c r="G327" s="14" t="n"/>
      <c r="H327" s="12" t="str">
        <f>IF(AND(F327="",G327=""),"",IF(F327="",0,F327)-IF(G327="",0,G327))</f>
        <v/>
      </c>
      <c r="I327" s="14" t="n"/>
      <c r="J327" s="14" t="n"/>
      <c r="K327" s="14" t="n"/>
    </row>
    <row r="328">
      <c r="A328" s="19" t="n"/>
      <c r="B328" s="14" t="n"/>
      <c r="C328" s="12" t="str">
        <f>IF($B328="","",IFERROR(INDEX(Items!$B$2:$B$501,MATCH($B328,Items!$A$2:$A$501,0)),"Unknown SKU"))</f>
        <v/>
      </c>
      <c r="D328" s="14" t="n"/>
      <c r="E328" s="14" t="n"/>
      <c r="F328" s="14" t="n"/>
      <c r="G328" s="14" t="n"/>
      <c r="H328" s="12" t="str">
        <f>IF(AND(F328="",G328=""),"",IF(F328="",0,F328)-IF(G328="",0,G328))</f>
        <v/>
      </c>
      <c r="I328" s="14" t="n"/>
      <c r="J328" s="14" t="n"/>
      <c r="K328" s="14" t="n"/>
    </row>
    <row r="329">
      <c r="A329" s="19" t="n"/>
      <c r="B329" s="14" t="n"/>
      <c r="C329" s="12" t="str">
        <f>IF($B329="","",IFERROR(INDEX(Items!$B$2:$B$501,MATCH($B329,Items!$A$2:$A$501,0)),"Unknown SKU"))</f>
        <v/>
      </c>
      <c r="D329" s="14" t="n"/>
      <c r="E329" s="14" t="n"/>
      <c r="F329" s="14" t="n"/>
      <c r="G329" s="14" t="n"/>
      <c r="H329" s="12" t="str">
        <f>IF(AND(F329="",G329=""),"",IF(F329="",0,F329)-IF(G329="",0,G329))</f>
        <v/>
      </c>
      <c r="I329" s="14" t="n"/>
      <c r="J329" s="14" t="n"/>
      <c r="K329" s="14" t="n"/>
    </row>
    <row r="330">
      <c r="A330" s="19" t="n"/>
      <c r="B330" s="14" t="n"/>
      <c r="C330" s="12" t="str">
        <f>IF($B330="","",IFERROR(INDEX(Items!$B$2:$B$501,MATCH($B330,Items!$A$2:$A$501,0)),"Unknown SKU"))</f>
        <v/>
      </c>
      <c r="D330" s="14" t="n"/>
      <c r="E330" s="14" t="n"/>
      <c r="F330" s="14" t="n"/>
      <c r="G330" s="14" t="n"/>
      <c r="H330" s="12" t="str">
        <f>IF(AND(F330="",G330=""),"",IF(F330="",0,F330)-IF(G330="",0,G330))</f>
        <v/>
      </c>
      <c r="I330" s="14" t="n"/>
      <c r="J330" s="14" t="n"/>
      <c r="K330" s="14" t="n"/>
    </row>
    <row r="331">
      <c r="A331" s="19" t="n"/>
      <c r="B331" s="14" t="n"/>
      <c r="C331" s="12" t="str">
        <f>IF($B331="","",IFERROR(INDEX(Items!$B$2:$B$501,MATCH($B331,Items!$A$2:$A$501,0)),"Unknown SKU"))</f>
        <v/>
      </c>
      <c r="D331" s="14" t="n"/>
      <c r="E331" s="14" t="n"/>
      <c r="F331" s="14" t="n"/>
      <c r="G331" s="14" t="n"/>
      <c r="H331" s="12" t="str">
        <f>IF(AND(F331="",G331=""),"",IF(F331="",0,F331)-IF(G331="",0,G331))</f>
        <v/>
      </c>
      <c r="I331" s="14" t="n"/>
      <c r="J331" s="14" t="n"/>
      <c r="K331" s="14" t="n"/>
    </row>
    <row r="332">
      <c r="A332" s="19" t="n"/>
      <c r="B332" s="14" t="n"/>
      <c r="C332" s="12" t="str">
        <f>IF($B332="","",IFERROR(INDEX(Items!$B$2:$B$501,MATCH($B332,Items!$A$2:$A$501,0)),"Unknown SKU"))</f>
        <v/>
      </c>
      <c r="D332" s="14" t="n"/>
      <c r="E332" s="14" t="n"/>
      <c r="F332" s="14" t="n"/>
      <c r="G332" s="14" t="n"/>
      <c r="H332" s="12" t="str">
        <f>IF(AND(F332="",G332=""),"",IF(F332="",0,F332)-IF(G332="",0,G332))</f>
        <v/>
      </c>
      <c r="I332" s="14" t="n"/>
      <c r="J332" s="14" t="n"/>
      <c r="K332" s="14" t="n"/>
    </row>
    <row r="333">
      <c r="A333" s="19" t="n"/>
      <c r="B333" s="14" t="n"/>
      <c r="C333" s="12" t="str">
        <f>IF($B333="","",IFERROR(INDEX(Items!$B$2:$B$501,MATCH($B333,Items!$A$2:$A$501,0)),"Unknown SKU"))</f>
        <v/>
      </c>
      <c r="D333" s="14" t="n"/>
      <c r="E333" s="14" t="n"/>
      <c r="F333" s="14" t="n"/>
      <c r="G333" s="14" t="n"/>
      <c r="H333" s="12" t="str">
        <f>IF(AND(F333="",G333=""),"",IF(F333="",0,F333)-IF(G333="",0,G333))</f>
        <v/>
      </c>
      <c r="I333" s="14" t="n"/>
      <c r="J333" s="14" t="n"/>
      <c r="K333" s="14" t="n"/>
    </row>
    <row r="334">
      <c r="A334" s="19" t="n"/>
      <c r="B334" s="14" t="n"/>
      <c r="C334" s="12" t="str">
        <f>IF($B334="","",IFERROR(INDEX(Items!$B$2:$B$501,MATCH($B334,Items!$A$2:$A$501,0)),"Unknown SKU"))</f>
        <v/>
      </c>
      <c r="D334" s="14" t="n"/>
      <c r="E334" s="14" t="n"/>
      <c r="F334" s="14" t="n"/>
      <c r="G334" s="14" t="n"/>
      <c r="H334" s="12" t="str">
        <f>IF(AND(F334="",G334=""),"",IF(F334="",0,F334)-IF(G334="",0,G334))</f>
        <v/>
      </c>
      <c r="I334" s="14" t="n"/>
      <c r="J334" s="14" t="n"/>
      <c r="K334" s="14" t="n"/>
    </row>
    <row r="335">
      <c r="A335" s="19" t="n"/>
      <c r="B335" s="14" t="n"/>
      <c r="C335" s="12" t="str">
        <f>IF($B335="","",IFERROR(INDEX(Items!$B$2:$B$501,MATCH($B335,Items!$A$2:$A$501,0)),"Unknown SKU"))</f>
        <v/>
      </c>
      <c r="D335" s="14" t="n"/>
      <c r="E335" s="14" t="n"/>
      <c r="F335" s="14" t="n"/>
      <c r="G335" s="14" t="n"/>
      <c r="H335" s="12" t="str">
        <f>IF(AND(F335="",G335=""),"",IF(F335="",0,F335)-IF(G335="",0,G335))</f>
        <v/>
      </c>
      <c r="I335" s="14" t="n"/>
      <c r="J335" s="14" t="n"/>
      <c r="K335" s="14" t="n"/>
    </row>
    <row r="336">
      <c r="A336" s="19" t="n"/>
      <c r="B336" s="14" t="n"/>
      <c r="C336" s="12" t="str">
        <f>IF($B336="","",IFERROR(INDEX(Items!$B$2:$B$501,MATCH($B336,Items!$A$2:$A$501,0)),"Unknown SKU"))</f>
        <v/>
      </c>
      <c r="D336" s="14" t="n"/>
      <c r="E336" s="14" t="n"/>
      <c r="F336" s="14" t="n"/>
      <c r="G336" s="14" t="n"/>
      <c r="H336" s="12" t="str">
        <f>IF(AND(F336="",G336=""),"",IF(F336="",0,F336)-IF(G336="",0,G336))</f>
        <v/>
      </c>
      <c r="I336" s="14" t="n"/>
      <c r="J336" s="14" t="n"/>
      <c r="K336" s="14" t="n"/>
    </row>
    <row r="337">
      <c r="A337" s="19" t="n"/>
      <c r="B337" s="14" t="n"/>
      <c r="C337" s="12" t="str">
        <f>IF($B337="","",IFERROR(INDEX(Items!$B$2:$B$501,MATCH($B337,Items!$A$2:$A$501,0)),"Unknown SKU"))</f>
        <v/>
      </c>
      <c r="D337" s="14" t="n"/>
      <c r="E337" s="14" t="n"/>
      <c r="F337" s="14" t="n"/>
      <c r="G337" s="14" t="n"/>
      <c r="H337" s="12" t="str">
        <f>IF(AND(F337="",G337=""),"",IF(F337="",0,F337)-IF(G337="",0,G337))</f>
        <v/>
      </c>
      <c r="I337" s="14" t="n"/>
      <c r="J337" s="14" t="n"/>
      <c r="K337" s="14" t="n"/>
    </row>
    <row r="338">
      <c r="A338" s="19" t="n"/>
      <c r="B338" s="14" t="n"/>
      <c r="C338" s="12" t="str">
        <f>IF($B338="","",IFERROR(INDEX(Items!$B$2:$B$501,MATCH($B338,Items!$A$2:$A$501,0)),"Unknown SKU"))</f>
        <v/>
      </c>
      <c r="D338" s="14" t="n"/>
      <c r="E338" s="14" t="n"/>
      <c r="F338" s="14" t="n"/>
      <c r="G338" s="14" t="n"/>
      <c r="H338" s="12" t="str">
        <f>IF(AND(F338="",G338=""),"",IF(F338="",0,F338)-IF(G338="",0,G338))</f>
        <v/>
      </c>
      <c r="I338" s="14" t="n"/>
      <c r="J338" s="14" t="n"/>
      <c r="K338" s="14" t="n"/>
    </row>
    <row r="339">
      <c r="A339" s="19" t="n"/>
      <c r="B339" s="14" t="n"/>
      <c r="C339" s="12" t="str">
        <f>IF($B339="","",IFERROR(INDEX(Items!$B$2:$B$501,MATCH($B339,Items!$A$2:$A$501,0)),"Unknown SKU"))</f>
        <v/>
      </c>
      <c r="D339" s="14" t="n"/>
      <c r="E339" s="14" t="n"/>
      <c r="F339" s="14" t="n"/>
      <c r="G339" s="14" t="n"/>
      <c r="H339" s="12" t="str">
        <f>IF(AND(F339="",G339=""),"",IF(F339="",0,F339)-IF(G339="",0,G339))</f>
        <v/>
      </c>
      <c r="I339" s="14" t="n"/>
      <c r="J339" s="14" t="n"/>
      <c r="K339" s="14" t="n"/>
    </row>
    <row r="340">
      <c r="A340" s="19" t="n"/>
      <c r="B340" s="14" t="n"/>
      <c r="C340" s="12" t="str">
        <f>IF($B340="","",IFERROR(INDEX(Items!$B$2:$B$501,MATCH($B340,Items!$A$2:$A$501,0)),"Unknown SKU"))</f>
        <v/>
      </c>
      <c r="D340" s="14" t="n"/>
      <c r="E340" s="14" t="n"/>
      <c r="F340" s="14" t="n"/>
      <c r="G340" s="14" t="n"/>
      <c r="H340" s="12" t="str">
        <f>IF(AND(F340="",G340=""),"",IF(F340="",0,F340)-IF(G340="",0,G340))</f>
        <v/>
      </c>
      <c r="I340" s="14" t="n"/>
      <c r="J340" s="14" t="n"/>
      <c r="K340" s="14" t="n"/>
    </row>
    <row r="341">
      <c r="A341" s="19" t="n"/>
      <c r="B341" s="14" t="n"/>
      <c r="C341" s="12" t="str">
        <f>IF($B341="","",IFERROR(INDEX(Items!$B$2:$B$501,MATCH($B341,Items!$A$2:$A$501,0)),"Unknown SKU"))</f>
        <v/>
      </c>
      <c r="D341" s="14" t="n"/>
      <c r="E341" s="14" t="n"/>
      <c r="F341" s="14" t="n"/>
      <c r="G341" s="14" t="n"/>
      <c r="H341" s="12" t="str">
        <f>IF(AND(F341="",G341=""),"",IF(F341="",0,F341)-IF(G341="",0,G341))</f>
        <v/>
      </c>
      <c r="I341" s="14" t="n"/>
      <c r="J341" s="14" t="n"/>
      <c r="K341" s="14" t="n"/>
    </row>
    <row r="342">
      <c r="A342" s="19" t="n"/>
      <c r="B342" s="14" t="n"/>
      <c r="C342" s="12" t="str">
        <f>IF($B342="","",IFERROR(INDEX(Items!$B$2:$B$501,MATCH($B342,Items!$A$2:$A$501,0)),"Unknown SKU"))</f>
        <v/>
      </c>
      <c r="D342" s="14" t="n"/>
      <c r="E342" s="14" t="n"/>
      <c r="F342" s="14" t="n"/>
      <c r="G342" s="14" t="n"/>
      <c r="H342" s="12" t="str">
        <f>IF(AND(F342="",G342=""),"",IF(F342="",0,F342)-IF(G342="",0,G342))</f>
        <v/>
      </c>
      <c r="I342" s="14" t="n"/>
      <c r="J342" s="14" t="n"/>
      <c r="K342" s="14" t="n"/>
    </row>
    <row r="343">
      <c r="A343" s="19" t="n"/>
      <c r="B343" s="14" t="n"/>
      <c r="C343" s="12" t="str">
        <f>IF($B343="","",IFERROR(INDEX(Items!$B$2:$B$501,MATCH($B343,Items!$A$2:$A$501,0)),"Unknown SKU"))</f>
        <v/>
      </c>
      <c r="D343" s="14" t="n"/>
      <c r="E343" s="14" t="n"/>
      <c r="F343" s="14" t="n"/>
      <c r="G343" s="14" t="n"/>
      <c r="H343" s="12" t="str">
        <f>IF(AND(F343="",G343=""),"",IF(F343="",0,F343)-IF(G343="",0,G343))</f>
        <v/>
      </c>
      <c r="I343" s="14" t="n"/>
      <c r="J343" s="14" t="n"/>
      <c r="K343" s="14" t="n"/>
    </row>
    <row r="344">
      <c r="A344" s="19" t="n"/>
      <c r="B344" s="14" t="n"/>
      <c r="C344" s="12" t="str">
        <f>IF($B344="","",IFERROR(INDEX(Items!$B$2:$B$501,MATCH($B344,Items!$A$2:$A$501,0)),"Unknown SKU"))</f>
        <v/>
      </c>
      <c r="D344" s="14" t="n"/>
      <c r="E344" s="14" t="n"/>
      <c r="F344" s="14" t="n"/>
      <c r="G344" s="14" t="n"/>
      <c r="H344" s="12" t="str">
        <f>IF(AND(F344="",G344=""),"",IF(F344="",0,F344)-IF(G344="",0,G344))</f>
        <v/>
      </c>
      <c r="I344" s="14" t="n"/>
      <c r="J344" s="14" t="n"/>
      <c r="K344" s="14" t="n"/>
    </row>
    <row r="345">
      <c r="A345" s="19" t="n"/>
      <c r="B345" s="14" t="n"/>
      <c r="C345" s="12" t="str">
        <f>IF($B345="","",IFERROR(INDEX(Items!$B$2:$B$501,MATCH($B345,Items!$A$2:$A$501,0)),"Unknown SKU"))</f>
        <v/>
      </c>
      <c r="D345" s="14" t="n"/>
      <c r="E345" s="14" t="n"/>
      <c r="F345" s="14" t="n"/>
      <c r="G345" s="14" t="n"/>
      <c r="H345" s="12" t="str">
        <f>IF(AND(F345="",G345=""),"",IF(F345="",0,F345)-IF(G345="",0,G345))</f>
        <v/>
      </c>
      <c r="I345" s="14" t="n"/>
      <c r="J345" s="14" t="n"/>
      <c r="K345" s="14" t="n"/>
    </row>
    <row r="346">
      <c r="A346" s="19" t="n"/>
      <c r="B346" s="14" t="n"/>
      <c r="C346" s="12" t="str">
        <f>IF($B346="","",IFERROR(INDEX(Items!$B$2:$B$501,MATCH($B346,Items!$A$2:$A$501,0)),"Unknown SKU"))</f>
        <v/>
      </c>
      <c r="D346" s="14" t="n"/>
      <c r="E346" s="14" t="n"/>
      <c r="F346" s="14" t="n"/>
      <c r="G346" s="14" t="n"/>
      <c r="H346" s="12" t="str">
        <f>IF(AND(F346="",G346=""),"",IF(F346="",0,F346)-IF(G346="",0,G346))</f>
        <v/>
      </c>
      <c r="I346" s="14" t="n"/>
      <c r="J346" s="14" t="n"/>
      <c r="K346" s="14" t="n"/>
    </row>
    <row r="347">
      <c r="A347" s="19" t="n"/>
      <c r="B347" s="14" t="n"/>
      <c r="C347" s="12" t="str">
        <f>IF($B347="","",IFERROR(INDEX(Items!$B$2:$B$501,MATCH($B347,Items!$A$2:$A$501,0)),"Unknown SKU"))</f>
        <v/>
      </c>
      <c r="D347" s="14" t="n"/>
      <c r="E347" s="14" t="n"/>
      <c r="F347" s="14" t="n"/>
      <c r="G347" s="14" t="n"/>
      <c r="H347" s="12" t="str">
        <f>IF(AND(F347="",G347=""),"",IF(F347="",0,F347)-IF(G347="",0,G347))</f>
        <v/>
      </c>
      <c r="I347" s="14" t="n"/>
      <c r="J347" s="14" t="n"/>
      <c r="K347" s="14" t="n"/>
    </row>
    <row r="348">
      <c r="A348" s="19" t="n"/>
      <c r="B348" s="14" t="n"/>
      <c r="C348" s="12" t="str">
        <f>IF($B348="","",IFERROR(INDEX(Items!$B$2:$B$501,MATCH($B348,Items!$A$2:$A$501,0)),"Unknown SKU"))</f>
        <v/>
      </c>
      <c r="D348" s="14" t="n"/>
      <c r="E348" s="14" t="n"/>
      <c r="F348" s="14" t="n"/>
      <c r="G348" s="14" t="n"/>
      <c r="H348" s="12" t="str">
        <f>IF(AND(F348="",G348=""),"",IF(F348="",0,F348)-IF(G348="",0,G348))</f>
        <v/>
      </c>
      <c r="I348" s="14" t="n"/>
      <c r="J348" s="14" t="n"/>
      <c r="K348" s="14" t="n"/>
    </row>
    <row r="349">
      <c r="A349" s="19" t="n"/>
      <c r="B349" s="14" t="n"/>
      <c r="C349" s="12" t="str">
        <f>IF($B349="","",IFERROR(INDEX(Items!$B$2:$B$501,MATCH($B349,Items!$A$2:$A$501,0)),"Unknown SKU"))</f>
        <v/>
      </c>
      <c r="D349" s="14" t="n"/>
      <c r="E349" s="14" t="n"/>
      <c r="F349" s="14" t="n"/>
      <c r="G349" s="14" t="n"/>
      <c r="H349" s="12" t="str">
        <f>IF(AND(F349="",G349=""),"",IF(F349="",0,F349)-IF(G349="",0,G349))</f>
        <v/>
      </c>
      <c r="I349" s="14" t="n"/>
      <c r="J349" s="14" t="n"/>
      <c r="K349" s="14" t="n"/>
    </row>
    <row r="350">
      <c r="A350" s="19" t="n"/>
      <c r="B350" s="14" t="n"/>
      <c r="C350" s="12" t="str">
        <f>IF($B350="","",IFERROR(INDEX(Items!$B$2:$B$501,MATCH($B350,Items!$A$2:$A$501,0)),"Unknown SKU"))</f>
        <v/>
      </c>
      <c r="D350" s="14" t="n"/>
      <c r="E350" s="14" t="n"/>
      <c r="F350" s="14" t="n"/>
      <c r="G350" s="14" t="n"/>
      <c r="H350" s="12" t="str">
        <f>IF(AND(F350="",G350=""),"",IF(F350="",0,F350)-IF(G350="",0,G350))</f>
        <v/>
      </c>
      <c r="I350" s="14" t="n"/>
      <c r="J350" s="14" t="n"/>
      <c r="K350" s="14" t="n"/>
    </row>
    <row r="351">
      <c r="A351" s="19" t="n"/>
      <c r="B351" s="14" t="n"/>
      <c r="C351" s="12" t="str">
        <f>IF($B351="","",IFERROR(INDEX(Items!$B$2:$B$501,MATCH($B351,Items!$A$2:$A$501,0)),"Unknown SKU"))</f>
        <v/>
      </c>
      <c r="D351" s="14" t="n"/>
      <c r="E351" s="14" t="n"/>
      <c r="F351" s="14" t="n"/>
      <c r="G351" s="14" t="n"/>
      <c r="H351" s="12" t="str">
        <f>IF(AND(F351="",G351=""),"",IF(F351="",0,F351)-IF(G351="",0,G351))</f>
        <v/>
      </c>
      <c r="I351" s="14" t="n"/>
      <c r="J351" s="14" t="n"/>
      <c r="K351" s="14" t="n"/>
    </row>
    <row r="352">
      <c r="A352" s="19" t="n"/>
      <c r="B352" s="14" t="n"/>
      <c r="C352" s="12" t="str">
        <f>IF($B352="","",IFERROR(INDEX(Items!$B$2:$B$501,MATCH($B352,Items!$A$2:$A$501,0)),"Unknown SKU"))</f>
        <v/>
      </c>
      <c r="D352" s="14" t="n"/>
      <c r="E352" s="14" t="n"/>
      <c r="F352" s="14" t="n"/>
      <c r="G352" s="14" t="n"/>
      <c r="H352" s="12" t="str">
        <f>IF(AND(F352="",G352=""),"",IF(F352="",0,F352)-IF(G352="",0,G352))</f>
        <v/>
      </c>
      <c r="I352" s="14" t="n"/>
      <c r="J352" s="14" t="n"/>
      <c r="K352" s="14" t="n"/>
    </row>
    <row r="353">
      <c r="A353" s="19" t="n"/>
      <c r="B353" s="14" t="n"/>
      <c r="C353" s="12" t="str">
        <f>IF($B353="","",IFERROR(INDEX(Items!$B$2:$B$501,MATCH($B353,Items!$A$2:$A$501,0)),"Unknown SKU"))</f>
        <v/>
      </c>
      <c r="D353" s="14" t="n"/>
      <c r="E353" s="14" t="n"/>
      <c r="F353" s="14" t="n"/>
      <c r="G353" s="14" t="n"/>
      <c r="H353" s="12" t="str">
        <f>IF(AND(F353="",G353=""),"",IF(F353="",0,F353)-IF(G353="",0,G353))</f>
        <v/>
      </c>
      <c r="I353" s="14" t="n"/>
      <c r="J353" s="14" t="n"/>
      <c r="K353" s="14" t="n"/>
    </row>
    <row r="354">
      <c r="A354" s="19" t="n"/>
      <c r="B354" s="14" t="n"/>
      <c r="C354" s="12" t="str">
        <f>IF($B354="","",IFERROR(INDEX(Items!$B$2:$B$501,MATCH($B354,Items!$A$2:$A$501,0)),"Unknown SKU"))</f>
        <v/>
      </c>
      <c r="D354" s="14" t="n"/>
      <c r="E354" s="14" t="n"/>
      <c r="F354" s="14" t="n"/>
      <c r="G354" s="14" t="n"/>
      <c r="H354" s="12" t="str">
        <f>IF(AND(F354="",G354=""),"",IF(F354="",0,F354)-IF(G354="",0,G354))</f>
        <v/>
      </c>
      <c r="I354" s="14" t="n"/>
      <c r="J354" s="14" t="n"/>
      <c r="K354" s="14" t="n"/>
    </row>
    <row r="355">
      <c r="A355" s="19" t="n"/>
      <c r="B355" s="14" t="n"/>
      <c r="C355" s="12" t="str">
        <f>IF($B355="","",IFERROR(INDEX(Items!$B$2:$B$501,MATCH($B355,Items!$A$2:$A$501,0)),"Unknown SKU"))</f>
        <v/>
      </c>
      <c r="D355" s="14" t="n"/>
      <c r="E355" s="14" t="n"/>
      <c r="F355" s="14" t="n"/>
      <c r="G355" s="14" t="n"/>
      <c r="H355" s="12" t="str">
        <f>IF(AND(F355="",G355=""),"",IF(F355="",0,F355)-IF(G355="",0,G355))</f>
        <v/>
      </c>
      <c r="I355" s="14" t="n"/>
      <c r="J355" s="14" t="n"/>
      <c r="K355" s="14" t="n"/>
    </row>
    <row r="356">
      <c r="A356" s="19" t="n"/>
      <c r="B356" s="14" t="n"/>
      <c r="C356" s="12" t="str">
        <f>IF($B356="","",IFERROR(INDEX(Items!$B$2:$B$501,MATCH($B356,Items!$A$2:$A$501,0)),"Unknown SKU"))</f>
        <v/>
      </c>
      <c r="D356" s="14" t="n"/>
      <c r="E356" s="14" t="n"/>
      <c r="F356" s="14" t="n"/>
      <c r="G356" s="14" t="n"/>
      <c r="H356" s="12" t="str">
        <f>IF(AND(F356="",G356=""),"",IF(F356="",0,F356)-IF(G356="",0,G356))</f>
        <v/>
      </c>
      <c r="I356" s="14" t="n"/>
      <c r="J356" s="14" t="n"/>
      <c r="K356" s="14" t="n"/>
    </row>
    <row r="357">
      <c r="A357" s="19" t="n"/>
      <c r="B357" s="14" t="n"/>
      <c r="C357" s="12" t="str">
        <f>IF($B357="","",IFERROR(INDEX(Items!$B$2:$B$501,MATCH($B357,Items!$A$2:$A$501,0)),"Unknown SKU"))</f>
        <v/>
      </c>
      <c r="D357" s="14" t="n"/>
      <c r="E357" s="14" t="n"/>
      <c r="F357" s="14" t="n"/>
      <c r="G357" s="14" t="n"/>
      <c r="H357" s="12" t="str">
        <f>IF(AND(F357="",G357=""),"",IF(F357="",0,F357)-IF(G357="",0,G357))</f>
        <v/>
      </c>
      <c r="I357" s="14" t="n"/>
      <c r="J357" s="14" t="n"/>
      <c r="K357" s="14" t="n"/>
    </row>
    <row r="358">
      <c r="A358" s="19" t="n"/>
      <c r="B358" s="14" t="n"/>
      <c r="C358" s="12" t="str">
        <f>IF($B358="","",IFERROR(INDEX(Items!$B$2:$B$501,MATCH($B358,Items!$A$2:$A$501,0)),"Unknown SKU"))</f>
        <v/>
      </c>
      <c r="D358" s="14" t="n"/>
      <c r="E358" s="14" t="n"/>
      <c r="F358" s="14" t="n"/>
      <c r="G358" s="14" t="n"/>
      <c r="H358" s="12" t="str">
        <f>IF(AND(F358="",G358=""),"",IF(F358="",0,F358)-IF(G358="",0,G358))</f>
        <v/>
      </c>
      <c r="I358" s="14" t="n"/>
      <c r="J358" s="14" t="n"/>
      <c r="K358" s="14" t="n"/>
    </row>
    <row r="359">
      <c r="A359" s="19" t="n"/>
      <c r="B359" s="14" t="n"/>
      <c r="C359" s="12" t="str">
        <f>IF($B359="","",IFERROR(INDEX(Items!$B$2:$B$501,MATCH($B359,Items!$A$2:$A$501,0)),"Unknown SKU"))</f>
        <v/>
      </c>
      <c r="D359" s="14" t="n"/>
      <c r="E359" s="14" t="n"/>
      <c r="F359" s="14" t="n"/>
      <c r="G359" s="14" t="n"/>
      <c r="H359" s="12" t="str">
        <f>IF(AND(F359="",G359=""),"",IF(F359="",0,F359)-IF(G359="",0,G359))</f>
        <v/>
      </c>
      <c r="I359" s="14" t="n"/>
      <c r="J359" s="14" t="n"/>
      <c r="K359" s="14" t="n"/>
    </row>
    <row r="360">
      <c r="A360" s="19" t="n"/>
      <c r="B360" s="14" t="n"/>
      <c r="C360" s="12" t="str">
        <f>IF($B360="","",IFERROR(INDEX(Items!$B$2:$B$501,MATCH($B360,Items!$A$2:$A$501,0)),"Unknown SKU"))</f>
        <v/>
      </c>
      <c r="D360" s="14" t="n"/>
      <c r="E360" s="14" t="n"/>
      <c r="F360" s="14" t="n"/>
      <c r="G360" s="14" t="n"/>
      <c r="H360" s="12" t="str">
        <f>IF(AND(F360="",G360=""),"",IF(F360="",0,F360)-IF(G360="",0,G360))</f>
        <v/>
      </c>
      <c r="I360" s="14" t="n"/>
      <c r="J360" s="14" t="n"/>
      <c r="K360" s="14" t="n"/>
    </row>
    <row r="361">
      <c r="A361" s="19" t="n"/>
      <c r="B361" s="14" t="n"/>
      <c r="C361" s="12" t="str">
        <f>IF($B361="","",IFERROR(INDEX(Items!$B$2:$B$501,MATCH($B361,Items!$A$2:$A$501,0)),"Unknown SKU"))</f>
        <v/>
      </c>
      <c r="D361" s="14" t="n"/>
      <c r="E361" s="14" t="n"/>
      <c r="F361" s="14" t="n"/>
      <c r="G361" s="14" t="n"/>
      <c r="H361" s="12" t="str">
        <f>IF(AND(F361="",G361=""),"",IF(F361="",0,F361)-IF(G361="",0,G361))</f>
        <v/>
      </c>
      <c r="I361" s="14" t="n"/>
      <c r="J361" s="14" t="n"/>
      <c r="K361" s="14" t="n"/>
    </row>
    <row r="362">
      <c r="A362" s="19" t="n"/>
      <c r="B362" s="14" t="n"/>
      <c r="C362" s="12" t="str">
        <f>IF($B362="","",IFERROR(INDEX(Items!$B$2:$B$501,MATCH($B362,Items!$A$2:$A$501,0)),"Unknown SKU"))</f>
        <v/>
      </c>
      <c r="D362" s="14" t="n"/>
      <c r="E362" s="14" t="n"/>
      <c r="F362" s="14" t="n"/>
      <c r="G362" s="14" t="n"/>
      <c r="H362" s="12" t="str">
        <f>IF(AND(F362="",G362=""),"",IF(F362="",0,F362)-IF(G362="",0,G362))</f>
        <v/>
      </c>
      <c r="I362" s="14" t="n"/>
      <c r="J362" s="14" t="n"/>
      <c r="K362" s="14" t="n"/>
    </row>
    <row r="363">
      <c r="A363" s="19" t="n"/>
      <c r="B363" s="14" t="n"/>
      <c r="C363" s="12" t="str">
        <f>IF($B363="","",IFERROR(INDEX(Items!$B$2:$B$501,MATCH($B363,Items!$A$2:$A$501,0)),"Unknown SKU"))</f>
        <v/>
      </c>
      <c r="D363" s="14" t="n"/>
      <c r="E363" s="14" t="n"/>
      <c r="F363" s="14" t="n"/>
      <c r="G363" s="14" t="n"/>
      <c r="H363" s="12" t="str">
        <f>IF(AND(F363="",G363=""),"",IF(F363="",0,F363)-IF(G363="",0,G363))</f>
        <v/>
      </c>
      <c r="I363" s="14" t="n"/>
      <c r="J363" s="14" t="n"/>
      <c r="K363" s="14" t="n"/>
    </row>
    <row r="364">
      <c r="A364" s="19" t="n"/>
      <c r="B364" s="14" t="n"/>
      <c r="C364" s="12" t="str">
        <f>IF($B364="","",IFERROR(INDEX(Items!$B$2:$B$501,MATCH($B364,Items!$A$2:$A$501,0)),"Unknown SKU"))</f>
        <v/>
      </c>
      <c r="D364" s="14" t="n"/>
      <c r="E364" s="14" t="n"/>
      <c r="F364" s="14" t="n"/>
      <c r="G364" s="14" t="n"/>
      <c r="H364" s="12" t="str">
        <f>IF(AND(F364="",G364=""),"",IF(F364="",0,F364)-IF(G364="",0,G364))</f>
        <v/>
      </c>
      <c r="I364" s="14" t="n"/>
      <c r="J364" s="14" t="n"/>
      <c r="K364" s="14" t="n"/>
    </row>
    <row r="365">
      <c r="A365" s="19" t="n"/>
      <c r="B365" s="14" t="n"/>
      <c r="C365" s="12" t="str">
        <f>IF($B365="","",IFERROR(INDEX(Items!$B$2:$B$501,MATCH($B365,Items!$A$2:$A$501,0)),"Unknown SKU"))</f>
        <v/>
      </c>
      <c r="D365" s="14" t="n"/>
      <c r="E365" s="14" t="n"/>
      <c r="F365" s="14" t="n"/>
      <c r="G365" s="14" t="n"/>
      <c r="H365" s="12" t="str">
        <f>IF(AND(F365="",G365=""),"",IF(F365="",0,F365)-IF(G365="",0,G365))</f>
        <v/>
      </c>
      <c r="I365" s="14" t="n"/>
      <c r="J365" s="14" t="n"/>
      <c r="K365" s="14" t="n"/>
    </row>
    <row r="366">
      <c r="A366" s="19" t="n"/>
      <c r="B366" s="14" t="n"/>
      <c r="C366" s="12" t="str">
        <f>IF($B366="","",IFERROR(INDEX(Items!$B$2:$B$501,MATCH($B366,Items!$A$2:$A$501,0)),"Unknown SKU"))</f>
        <v/>
      </c>
      <c r="D366" s="14" t="n"/>
      <c r="E366" s="14" t="n"/>
      <c r="F366" s="14" t="n"/>
      <c r="G366" s="14" t="n"/>
      <c r="H366" s="12" t="str">
        <f>IF(AND(F366="",G366=""),"",IF(F366="",0,F366)-IF(G366="",0,G366))</f>
        <v/>
      </c>
      <c r="I366" s="14" t="n"/>
      <c r="J366" s="14" t="n"/>
      <c r="K366" s="14" t="n"/>
    </row>
    <row r="367">
      <c r="A367" s="19" t="n"/>
      <c r="B367" s="14" t="n"/>
      <c r="C367" s="12" t="str">
        <f>IF($B367="","",IFERROR(INDEX(Items!$B$2:$B$501,MATCH($B367,Items!$A$2:$A$501,0)),"Unknown SKU"))</f>
        <v/>
      </c>
      <c r="D367" s="14" t="n"/>
      <c r="E367" s="14" t="n"/>
      <c r="F367" s="14" t="n"/>
      <c r="G367" s="14" t="n"/>
      <c r="H367" s="12" t="str">
        <f>IF(AND(F367="",G367=""),"",IF(F367="",0,F367)-IF(G367="",0,G367))</f>
        <v/>
      </c>
      <c r="I367" s="14" t="n"/>
      <c r="J367" s="14" t="n"/>
      <c r="K367" s="14" t="n"/>
    </row>
    <row r="368">
      <c r="A368" s="19" t="n"/>
      <c r="B368" s="14" t="n"/>
      <c r="C368" s="12" t="str">
        <f>IF($B368="","",IFERROR(INDEX(Items!$B$2:$B$501,MATCH($B368,Items!$A$2:$A$501,0)),"Unknown SKU"))</f>
        <v/>
      </c>
      <c r="D368" s="14" t="n"/>
      <c r="E368" s="14" t="n"/>
      <c r="F368" s="14" t="n"/>
      <c r="G368" s="14" t="n"/>
      <c r="H368" s="12" t="str">
        <f>IF(AND(F368="",G368=""),"",IF(F368="",0,F368)-IF(G368="",0,G368))</f>
        <v/>
      </c>
      <c r="I368" s="14" t="n"/>
      <c r="J368" s="14" t="n"/>
      <c r="K368" s="14" t="n"/>
    </row>
    <row r="369">
      <c r="A369" s="19" t="n"/>
      <c r="B369" s="14" t="n"/>
      <c r="C369" s="12" t="str">
        <f>IF($B369="","",IFERROR(INDEX(Items!$B$2:$B$501,MATCH($B369,Items!$A$2:$A$501,0)),"Unknown SKU"))</f>
        <v/>
      </c>
      <c r="D369" s="14" t="n"/>
      <c r="E369" s="14" t="n"/>
      <c r="F369" s="14" t="n"/>
      <c r="G369" s="14" t="n"/>
      <c r="H369" s="12" t="str">
        <f>IF(AND(F369="",G369=""),"",IF(F369="",0,F369)-IF(G369="",0,G369))</f>
        <v/>
      </c>
      <c r="I369" s="14" t="n"/>
      <c r="J369" s="14" t="n"/>
      <c r="K369" s="14" t="n"/>
    </row>
    <row r="370">
      <c r="A370" s="19" t="n"/>
      <c r="B370" s="14" t="n"/>
      <c r="C370" s="12" t="str">
        <f>IF($B370="","",IFERROR(INDEX(Items!$B$2:$B$501,MATCH($B370,Items!$A$2:$A$501,0)),"Unknown SKU"))</f>
        <v/>
      </c>
      <c r="D370" s="14" t="n"/>
      <c r="E370" s="14" t="n"/>
      <c r="F370" s="14" t="n"/>
      <c r="G370" s="14" t="n"/>
      <c r="H370" s="12" t="str">
        <f>IF(AND(F370="",G370=""),"",IF(F370="",0,F370)-IF(G370="",0,G370))</f>
        <v/>
      </c>
      <c r="I370" s="14" t="n"/>
      <c r="J370" s="14" t="n"/>
      <c r="K370" s="14" t="n"/>
    </row>
    <row r="371">
      <c r="A371" s="19" t="n"/>
      <c r="B371" s="14" t="n"/>
      <c r="C371" s="12" t="str">
        <f>IF($B371="","",IFERROR(INDEX(Items!$B$2:$B$501,MATCH($B371,Items!$A$2:$A$501,0)),"Unknown SKU"))</f>
        <v/>
      </c>
      <c r="D371" s="14" t="n"/>
      <c r="E371" s="14" t="n"/>
      <c r="F371" s="14" t="n"/>
      <c r="G371" s="14" t="n"/>
      <c r="H371" s="12" t="str">
        <f>IF(AND(F371="",G371=""),"",IF(F371="",0,F371)-IF(G371="",0,G371))</f>
        <v/>
      </c>
      <c r="I371" s="14" t="n"/>
      <c r="J371" s="14" t="n"/>
      <c r="K371" s="14" t="n"/>
    </row>
    <row r="372">
      <c r="A372" s="19" t="n"/>
      <c r="B372" s="14" t="n"/>
      <c r="C372" s="12" t="str">
        <f>IF($B372="","",IFERROR(INDEX(Items!$B$2:$B$501,MATCH($B372,Items!$A$2:$A$501,0)),"Unknown SKU"))</f>
        <v/>
      </c>
      <c r="D372" s="14" t="n"/>
      <c r="E372" s="14" t="n"/>
      <c r="F372" s="14" t="n"/>
      <c r="G372" s="14" t="n"/>
      <c r="H372" s="12" t="str">
        <f>IF(AND(F372="",G372=""),"",IF(F372="",0,F372)-IF(G372="",0,G372))</f>
        <v/>
      </c>
      <c r="I372" s="14" t="n"/>
      <c r="J372" s="14" t="n"/>
      <c r="K372" s="14" t="n"/>
    </row>
    <row r="373">
      <c r="A373" s="19" t="n"/>
      <c r="B373" s="14" t="n"/>
      <c r="C373" s="12" t="str">
        <f>IF($B373="","",IFERROR(INDEX(Items!$B$2:$B$501,MATCH($B373,Items!$A$2:$A$501,0)),"Unknown SKU"))</f>
        <v/>
      </c>
      <c r="D373" s="14" t="n"/>
      <c r="E373" s="14" t="n"/>
      <c r="F373" s="14" t="n"/>
      <c r="G373" s="14" t="n"/>
      <c r="H373" s="12" t="str">
        <f>IF(AND(F373="",G373=""),"",IF(F373="",0,F373)-IF(G373="",0,G373))</f>
        <v/>
      </c>
      <c r="I373" s="14" t="n"/>
      <c r="J373" s="14" t="n"/>
      <c r="K373" s="14" t="n"/>
    </row>
    <row r="374">
      <c r="A374" s="19" t="n"/>
      <c r="B374" s="14" t="n"/>
      <c r="C374" s="12" t="str">
        <f>IF($B374="","",IFERROR(INDEX(Items!$B$2:$B$501,MATCH($B374,Items!$A$2:$A$501,0)),"Unknown SKU"))</f>
        <v/>
      </c>
      <c r="D374" s="14" t="n"/>
      <c r="E374" s="14" t="n"/>
      <c r="F374" s="14" t="n"/>
      <c r="G374" s="14" t="n"/>
      <c r="H374" s="12" t="str">
        <f>IF(AND(F374="",G374=""),"",IF(F374="",0,F374)-IF(G374="",0,G374))</f>
        <v/>
      </c>
      <c r="I374" s="14" t="n"/>
      <c r="J374" s="14" t="n"/>
      <c r="K374" s="14" t="n"/>
    </row>
    <row r="375">
      <c r="A375" s="19" t="n"/>
      <c r="B375" s="14" t="n"/>
      <c r="C375" s="12" t="str">
        <f>IF($B375="","",IFERROR(INDEX(Items!$B$2:$B$501,MATCH($B375,Items!$A$2:$A$501,0)),"Unknown SKU"))</f>
        <v/>
      </c>
      <c r="D375" s="14" t="n"/>
      <c r="E375" s="14" t="n"/>
      <c r="F375" s="14" t="n"/>
      <c r="G375" s="14" t="n"/>
      <c r="H375" s="12" t="str">
        <f>IF(AND(F375="",G375=""),"",IF(F375="",0,F375)-IF(G375="",0,G375))</f>
        <v/>
      </c>
      <c r="I375" s="14" t="n"/>
      <c r="J375" s="14" t="n"/>
      <c r="K375" s="14" t="n"/>
    </row>
    <row r="376">
      <c r="A376" s="19" t="n"/>
      <c r="B376" s="14" t="n"/>
      <c r="C376" s="12" t="str">
        <f>IF($B376="","",IFERROR(INDEX(Items!$B$2:$B$501,MATCH($B376,Items!$A$2:$A$501,0)),"Unknown SKU"))</f>
        <v/>
      </c>
      <c r="D376" s="14" t="n"/>
      <c r="E376" s="14" t="n"/>
      <c r="F376" s="14" t="n"/>
      <c r="G376" s="14" t="n"/>
      <c r="H376" s="12" t="str">
        <f>IF(AND(F376="",G376=""),"",IF(F376="",0,F376)-IF(G376="",0,G376))</f>
        <v/>
      </c>
      <c r="I376" s="14" t="n"/>
      <c r="J376" s="14" t="n"/>
      <c r="K376" s="14" t="n"/>
    </row>
    <row r="377">
      <c r="A377" s="19" t="n"/>
      <c r="B377" s="14" t="n"/>
      <c r="C377" s="12" t="str">
        <f>IF($B377="","",IFERROR(INDEX(Items!$B$2:$B$501,MATCH($B377,Items!$A$2:$A$501,0)),"Unknown SKU"))</f>
        <v/>
      </c>
      <c r="D377" s="14" t="n"/>
      <c r="E377" s="14" t="n"/>
      <c r="F377" s="14" t="n"/>
      <c r="G377" s="14" t="n"/>
      <c r="H377" s="12" t="str">
        <f>IF(AND(F377="",G377=""),"",IF(F377="",0,F377)-IF(G377="",0,G377))</f>
        <v/>
      </c>
      <c r="I377" s="14" t="n"/>
      <c r="J377" s="14" t="n"/>
      <c r="K377" s="14" t="n"/>
    </row>
    <row r="378">
      <c r="A378" s="19" t="n"/>
      <c r="B378" s="14" t="n"/>
      <c r="C378" s="12" t="str">
        <f>IF($B378="","",IFERROR(INDEX(Items!$B$2:$B$501,MATCH($B378,Items!$A$2:$A$501,0)),"Unknown SKU"))</f>
        <v/>
      </c>
      <c r="D378" s="14" t="n"/>
      <c r="E378" s="14" t="n"/>
      <c r="F378" s="14" t="n"/>
      <c r="G378" s="14" t="n"/>
      <c r="H378" s="12" t="str">
        <f>IF(AND(F378="",G378=""),"",IF(F378="",0,F378)-IF(G378="",0,G378))</f>
        <v/>
      </c>
      <c r="I378" s="14" t="n"/>
      <c r="J378" s="14" t="n"/>
      <c r="K378" s="14" t="n"/>
    </row>
    <row r="379">
      <c r="A379" s="19" t="n"/>
      <c r="B379" s="14" t="n"/>
      <c r="C379" s="12" t="str">
        <f>IF($B379="","",IFERROR(INDEX(Items!$B$2:$B$501,MATCH($B379,Items!$A$2:$A$501,0)),"Unknown SKU"))</f>
        <v/>
      </c>
      <c r="D379" s="14" t="n"/>
      <c r="E379" s="14" t="n"/>
      <c r="F379" s="14" t="n"/>
      <c r="G379" s="14" t="n"/>
      <c r="H379" s="12" t="str">
        <f>IF(AND(F379="",G379=""),"",IF(F379="",0,F379)-IF(G379="",0,G379))</f>
        <v/>
      </c>
      <c r="I379" s="14" t="n"/>
      <c r="J379" s="14" t="n"/>
      <c r="K379" s="14" t="n"/>
    </row>
    <row r="380">
      <c r="A380" s="19" t="n"/>
      <c r="B380" s="14" t="n"/>
      <c r="C380" s="12" t="str">
        <f>IF($B380="","",IFERROR(INDEX(Items!$B$2:$B$501,MATCH($B380,Items!$A$2:$A$501,0)),"Unknown SKU"))</f>
        <v/>
      </c>
      <c r="D380" s="14" t="n"/>
      <c r="E380" s="14" t="n"/>
      <c r="F380" s="14" t="n"/>
      <c r="G380" s="14" t="n"/>
      <c r="H380" s="12" t="str">
        <f>IF(AND(F380="",G380=""),"",IF(F380="",0,F380)-IF(G380="",0,G380))</f>
        <v/>
      </c>
      <c r="I380" s="14" t="n"/>
      <c r="J380" s="14" t="n"/>
      <c r="K380" s="14" t="n"/>
    </row>
    <row r="381">
      <c r="A381" s="19" t="n"/>
      <c r="B381" s="14" t="n"/>
      <c r="C381" s="12" t="str">
        <f>IF($B381="","",IFERROR(INDEX(Items!$B$2:$B$501,MATCH($B381,Items!$A$2:$A$501,0)),"Unknown SKU"))</f>
        <v/>
      </c>
      <c r="D381" s="14" t="n"/>
      <c r="E381" s="14" t="n"/>
      <c r="F381" s="14" t="n"/>
      <c r="G381" s="14" t="n"/>
      <c r="H381" s="12" t="str">
        <f>IF(AND(F381="",G381=""),"",IF(F381="",0,F381)-IF(G381="",0,G381))</f>
        <v/>
      </c>
      <c r="I381" s="14" t="n"/>
      <c r="J381" s="14" t="n"/>
      <c r="K381" s="14" t="n"/>
    </row>
    <row r="382">
      <c r="A382" s="19" t="n"/>
      <c r="B382" s="14" t="n"/>
      <c r="C382" s="12" t="str">
        <f>IF($B382="","",IFERROR(INDEX(Items!$B$2:$B$501,MATCH($B382,Items!$A$2:$A$501,0)),"Unknown SKU"))</f>
        <v/>
      </c>
      <c r="D382" s="14" t="n"/>
      <c r="E382" s="14" t="n"/>
      <c r="F382" s="14" t="n"/>
      <c r="G382" s="14" t="n"/>
      <c r="H382" s="12" t="str">
        <f>IF(AND(F382="",G382=""),"",IF(F382="",0,F382)-IF(G382="",0,G382))</f>
        <v/>
      </c>
      <c r="I382" s="14" t="n"/>
      <c r="J382" s="14" t="n"/>
      <c r="K382" s="14" t="n"/>
    </row>
    <row r="383">
      <c r="A383" s="19" t="n"/>
      <c r="B383" s="14" t="n"/>
      <c r="C383" s="12" t="str">
        <f>IF($B383="","",IFERROR(INDEX(Items!$B$2:$B$501,MATCH($B383,Items!$A$2:$A$501,0)),"Unknown SKU"))</f>
        <v/>
      </c>
      <c r="D383" s="14" t="n"/>
      <c r="E383" s="14" t="n"/>
      <c r="F383" s="14" t="n"/>
      <c r="G383" s="14" t="n"/>
      <c r="H383" s="12" t="str">
        <f>IF(AND(F383="",G383=""),"",IF(F383="",0,F383)-IF(G383="",0,G383))</f>
        <v/>
      </c>
      <c r="I383" s="14" t="n"/>
      <c r="J383" s="14" t="n"/>
      <c r="K383" s="14" t="n"/>
    </row>
    <row r="384">
      <c r="A384" s="19" t="n"/>
      <c r="B384" s="14" t="n"/>
      <c r="C384" s="12" t="str">
        <f>IF($B384="","",IFERROR(INDEX(Items!$B$2:$B$501,MATCH($B384,Items!$A$2:$A$501,0)),"Unknown SKU"))</f>
        <v/>
      </c>
      <c r="D384" s="14" t="n"/>
      <c r="E384" s="14" t="n"/>
      <c r="F384" s="14" t="n"/>
      <c r="G384" s="14" t="n"/>
      <c r="H384" s="12" t="str">
        <f>IF(AND(F384="",G384=""),"",IF(F384="",0,F384)-IF(G384="",0,G384))</f>
        <v/>
      </c>
      <c r="I384" s="14" t="n"/>
      <c r="J384" s="14" t="n"/>
      <c r="K384" s="14" t="n"/>
    </row>
    <row r="385">
      <c r="A385" s="19" t="n"/>
      <c r="B385" s="14" t="n"/>
      <c r="C385" s="12" t="str">
        <f>IF($B385="","",IFERROR(INDEX(Items!$B$2:$B$501,MATCH($B385,Items!$A$2:$A$501,0)),"Unknown SKU"))</f>
        <v/>
      </c>
      <c r="D385" s="14" t="n"/>
      <c r="E385" s="14" t="n"/>
      <c r="F385" s="14" t="n"/>
      <c r="G385" s="14" t="n"/>
      <c r="H385" s="12" t="str">
        <f>IF(AND(F385="",G385=""),"",IF(F385="",0,F385)-IF(G385="",0,G385))</f>
        <v/>
      </c>
      <c r="I385" s="14" t="n"/>
      <c r="J385" s="14" t="n"/>
      <c r="K385" s="14" t="n"/>
    </row>
    <row r="386">
      <c r="A386" s="19" t="n"/>
      <c r="B386" s="14" t="n"/>
      <c r="C386" s="12" t="str">
        <f>IF($B386="","",IFERROR(INDEX(Items!$B$2:$B$501,MATCH($B386,Items!$A$2:$A$501,0)),"Unknown SKU"))</f>
        <v/>
      </c>
      <c r="D386" s="14" t="n"/>
      <c r="E386" s="14" t="n"/>
      <c r="F386" s="14" t="n"/>
      <c r="G386" s="14" t="n"/>
      <c r="H386" s="12" t="str">
        <f>IF(AND(F386="",G386=""),"",IF(F386="",0,F386)-IF(G386="",0,G386))</f>
        <v/>
      </c>
      <c r="I386" s="14" t="n"/>
      <c r="J386" s="14" t="n"/>
      <c r="K386" s="14" t="n"/>
    </row>
    <row r="387">
      <c r="A387" s="19" t="n"/>
      <c r="B387" s="14" t="n"/>
      <c r="C387" s="12" t="str">
        <f>IF($B387="","",IFERROR(INDEX(Items!$B$2:$B$501,MATCH($B387,Items!$A$2:$A$501,0)),"Unknown SKU"))</f>
        <v/>
      </c>
      <c r="D387" s="14" t="n"/>
      <c r="E387" s="14" t="n"/>
      <c r="F387" s="14" t="n"/>
      <c r="G387" s="14" t="n"/>
      <c r="H387" s="12" t="str">
        <f>IF(AND(F387="",G387=""),"",IF(F387="",0,F387)-IF(G387="",0,G387))</f>
        <v/>
      </c>
      <c r="I387" s="14" t="n"/>
      <c r="J387" s="14" t="n"/>
      <c r="K387" s="14" t="n"/>
    </row>
    <row r="388">
      <c r="A388" s="19" t="n"/>
      <c r="B388" s="14" t="n"/>
      <c r="C388" s="12" t="str">
        <f>IF($B388="","",IFERROR(INDEX(Items!$B$2:$B$501,MATCH($B388,Items!$A$2:$A$501,0)),"Unknown SKU"))</f>
        <v/>
      </c>
      <c r="D388" s="14" t="n"/>
      <c r="E388" s="14" t="n"/>
      <c r="F388" s="14" t="n"/>
      <c r="G388" s="14" t="n"/>
      <c r="H388" s="12" t="str">
        <f>IF(AND(F388="",G388=""),"",IF(F388="",0,F388)-IF(G388="",0,G388))</f>
        <v/>
      </c>
      <c r="I388" s="14" t="n"/>
      <c r="J388" s="14" t="n"/>
      <c r="K388" s="14" t="n"/>
    </row>
    <row r="389">
      <c r="A389" s="19" t="n"/>
      <c r="B389" s="14" t="n"/>
      <c r="C389" s="12" t="str">
        <f>IF($B389="","",IFERROR(INDEX(Items!$B$2:$B$501,MATCH($B389,Items!$A$2:$A$501,0)),"Unknown SKU"))</f>
        <v/>
      </c>
      <c r="D389" s="14" t="n"/>
      <c r="E389" s="14" t="n"/>
      <c r="F389" s="14" t="n"/>
      <c r="G389" s="14" t="n"/>
      <c r="H389" s="12" t="str">
        <f>IF(AND(F389="",G389=""),"",IF(F389="",0,F389)-IF(G389="",0,G389))</f>
        <v/>
      </c>
      <c r="I389" s="14" t="n"/>
      <c r="J389" s="14" t="n"/>
      <c r="K389" s="14" t="n"/>
    </row>
    <row r="390">
      <c r="A390" s="19" t="n"/>
      <c r="B390" s="14" t="n"/>
      <c r="C390" s="12" t="str">
        <f>IF($B390="","",IFERROR(INDEX(Items!$B$2:$B$501,MATCH($B390,Items!$A$2:$A$501,0)),"Unknown SKU"))</f>
        <v/>
      </c>
      <c r="D390" s="14" t="n"/>
      <c r="E390" s="14" t="n"/>
      <c r="F390" s="14" t="n"/>
      <c r="G390" s="14" t="n"/>
      <c r="H390" s="12" t="str">
        <f>IF(AND(F390="",G390=""),"",IF(F390="",0,F390)-IF(G390="",0,G390))</f>
        <v/>
      </c>
      <c r="I390" s="14" t="n"/>
      <c r="J390" s="14" t="n"/>
      <c r="K390" s="14" t="n"/>
    </row>
    <row r="391">
      <c r="A391" s="19" t="n"/>
      <c r="B391" s="14" t="n"/>
      <c r="C391" s="12" t="str">
        <f>IF($B391="","",IFERROR(INDEX(Items!$B$2:$B$501,MATCH($B391,Items!$A$2:$A$501,0)),"Unknown SKU"))</f>
        <v/>
      </c>
      <c r="D391" s="14" t="n"/>
      <c r="E391" s="14" t="n"/>
      <c r="F391" s="14" t="n"/>
      <c r="G391" s="14" t="n"/>
      <c r="H391" s="12" t="str">
        <f>IF(AND(F391="",G391=""),"",IF(F391="",0,F391)-IF(G391="",0,G391))</f>
        <v/>
      </c>
      <c r="I391" s="14" t="n"/>
      <c r="J391" s="14" t="n"/>
      <c r="K391" s="14" t="n"/>
    </row>
    <row r="392">
      <c r="A392" s="19" t="n"/>
      <c r="B392" s="14" t="n"/>
      <c r="C392" s="12" t="str">
        <f>IF($B392="","",IFERROR(INDEX(Items!$B$2:$B$501,MATCH($B392,Items!$A$2:$A$501,0)),"Unknown SKU"))</f>
        <v/>
      </c>
      <c r="D392" s="14" t="n"/>
      <c r="E392" s="14" t="n"/>
      <c r="F392" s="14" t="n"/>
      <c r="G392" s="14" t="n"/>
      <c r="H392" s="12" t="str">
        <f>IF(AND(F392="",G392=""),"",IF(F392="",0,F392)-IF(G392="",0,G392))</f>
        <v/>
      </c>
      <c r="I392" s="14" t="n"/>
      <c r="J392" s="14" t="n"/>
      <c r="K392" s="14" t="n"/>
    </row>
    <row r="393">
      <c r="A393" s="19" t="n"/>
      <c r="B393" s="14" t="n"/>
      <c r="C393" s="12" t="str">
        <f>IF($B393="","",IFERROR(INDEX(Items!$B$2:$B$501,MATCH($B393,Items!$A$2:$A$501,0)),"Unknown SKU"))</f>
        <v/>
      </c>
      <c r="D393" s="14" t="n"/>
      <c r="E393" s="14" t="n"/>
      <c r="F393" s="14" t="n"/>
      <c r="G393" s="14" t="n"/>
      <c r="H393" s="12" t="str">
        <f>IF(AND(F393="",G393=""),"",IF(F393="",0,F393)-IF(G393="",0,G393))</f>
        <v/>
      </c>
      <c r="I393" s="14" t="n"/>
      <c r="J393" s="14" t="n"/>
      <c r="K393" s="14" t="n"/>
    </row>
    <row r="394">
      <c r="A394" s="19" t="n"/>
      <c r="B394" s="14" t="n"/>
      <c r="C394" s="12" t="str">
        <f>IF($B394="","",IFERROR(INDEX(Items!$B$2:$B$501,MATCH($B394,Items!$A$2:$A$501,0)),"Unknown SKU"))</f>
        <v/>
      </c>
      <c r="D394" s="14" t="n"/>
      <c r="E394" s="14" t="n"/>
      <c r="F394" s="14" t="n"/>
      <c r="G394" s="14" t="n"/>
      <c r="H394" s="12" t="str">
        <f>IF(AND(F394="",G394=""),"",IF(F394="",0,F394)-IF(G394="",0,G394))</f>
        <v/>
      </c>
      <c r="I394" s="14" t="n"/>
      <c r="J394" s="14" t="n"/>
      <c r="K394" s="14" t="n"/>
    </row>
    <row r="395">
      <c r="A395" s="19" t="n"/>
      <c r="B395" s="14" t="n"/>
      <c r="C395" s="12" t="str">
        <f>IF($B395="","",IFERROR(INDEX(Items!$B$2:$B$501,MATCH($B395,Items!$A$2:$A$501,0)),"Unknown SKU"))</f>
        <v/>
      </c>
      <c r="D395" s="14" t="n"/>
      <c r="E395" s="14" t="n"/>
      <c r="F395" s="14" t="n"/>
      <c r="G395" s="14" t="n"/>
      <c r="H395" s="12" t="str">
        <f>IF(AND(F395="",G395=""),"",IF(F395="",0,F395)-IF(G395="",0,G395))</f>
        <v/>
      </c>
      <c r="I395" s="14" t="n"/>
      <c r="J395" s="14" t="n"/>
      <c r="K395" s="14" t="n"/>
    </row>
    <row r="396">
      <c r="A396" s="19" t="n"/>
      <c r="B396" s="14" t="n"/>
      <c r="C396" s="12" t="str">
        <f>IF($B396="","",IFERROR(INDEX(Items!$B$2:$B$501,MATCH($B396,Items!$A$2:$A$501,0)),"Unknown SKU"))</f>
        <v/>
      </c>
      <c r="D396" s="14" t="n"/>
      <c r="E396" s="14" t="n"/>
      <c r="F396" s="14" t="n"/>
      <c r="G396" s="14" t="n"/>
      <c r="H396" s="12" t="str">
        <f>IF(AND(F396="",G396=""),"",IF(F396="",0,F396)-IF(G396="",0,G396))</f>
        <v/>
      </c>
      <c r="I396" s="14" t="n"/>
      <c r="J396" s="14" t="n"/>
      <c r="K396" s="14" t="n"/>
    </row>
    <row r="397">
      <c r="A397" s="19" t="n"/>
      <c r="B397" s="14" t="n"/>
      <c r="C397" s="12" t="str">
        <f>IF($B397="","",IFERROR(INDEX(Items!$B$2:$B$501,MATCH($B397,Items!$A$2:$A$501,0)),"Unknown SKU"))</f>
        <v/>
      </c>
      <c r="D397" s="14" t="n"/>
      <c r="E397" s="14" t="n"/>
      <c r="F397" s="14" t="n"/>
      <c r="G397" s="14" t="n"/>
      <c r="H397" s="12" t="str">
        <f>IF(AND(F397="",G397=""),"",IF(F397="",0,F397)-IF(G397="",0,G397))</f>
        <v/>
      </c>
      <c r="I397" s="14" t="n"/>
      <c r="J397" s="14" t="n"/>
      <c r="K397" s="14" t="n"/>
    </row>
    <row r="398">
      <c r="A398" s="19" t="n"/>
      <c r="B398" s="14" t="n"/>
      <c r="C398" s="12" t="str">
        <f>IF($B398="","",IFERROR(INDEX(Items!$B$2:$B$501,MATCH($B398,Items!$A$2:$A$501,0)),"Unknown SKU"))</f>
        <v/>
      </c>
      <c r="D398" s="14" t="n"/>
      <c r="E398" s="14" t="n"/>
      <c r="F398" s="14" t="n"/>
      <c r="G398" s="14" t="n"/>
      <c r="H398" s="12" t="str">
        <f>IF(AND(F398="",G398=""),"",IF(F398="",0,F398)-IF(G398="",0,G398))</f>
        <v/>
      </c>
      <c r="I398" s="14" t="n"/>
      <c r="J398" s="14" t="n"/>
      <c r="K398" s="14" t="n"/>
    </row>
    <row r="399">
      <c r="A399" s="19" t="n"/>
      <c r="B399" s="14" t="n"/>
      <c r="C399" s="12" t="str">
        <f>IF($B399="","",IFERROR(INDEX(Items!$B$2:$B$501,MATCH($B399,Items!$A$2:$A$501,0)),"Unknown SKU"))</f>
        <v/>
      </c>
      <c r="D399" s="14" t="n"/>
      <c r="E399" s="14" t="n"/>
      <c r="F399" s="14" t="n"/>
      <c r="G399" s="14" t="n"/>
      <c r="H399" s="12" t="str">
        <f>IF(AND(F399="",G399=""),"",IF(F399="",0,F399)-IF(G399="",0,G399))</f>
        <v/>
      </c>
      <c r="I399" s="14" t="n"/>
      <c r="J399" s="14" t="n"/>
      <c r="K399" s="14" t="n"/>
    </row>
    <row r="400">
      <c r="A400" s="19" t="n"/>
      <c r="B400" s="14" t="n"/>
      <c r="C400" s="12" t="str">
        <f>IF($B400="","",IFERROR(INDEX(Items!$B$2:$B$501,MATCH($B400,Items!$A$2:$A$501,0)),"Unknown SKU"))</f>
        <v/>
      </c>
      <c r="D400" s="14" t="n"/>
      <c r="E400" s="14" t="n"/>
      <c r="F400" s="14" t="n"/>
      <c r="G400" s="14" t="n"/>
      <c r="H400" s="12" t="str">
        <f>IF(AND(F400="",G400=""),"",IF(F400="",0,F400)-IF(G400="",0,G400))</f>
        <v/>
      </c>
      <c r="I400" s="14" t="n"/>
      <c r="J400" s="14" t="n"/>
      <c r="K400" s="14" t="n"/>
    </row>
    <row r="401">
      <c r="A401" s="19" t="n"/>
      <c r="B401" s="14" t="n"/>
      <c r="C401" s="12" t="str">
        <f>IF($B401="","",IFERROR(INDEX(Items!$B$2:$B$501,MATCH($B401,Items!$A$2:$A$501,0)),"Unknown SKU"))</f>
        <v/>
      </c>
      <c r="D401" s="14" t="n"/>
      <c r="E401" s="14" t="n"/>
      <c r="F401" s="14" t="n"/>
      <c r="G401" s="14" t="n"/>
      <c r="H401" s="12" t="str">
        <f>IF(AND(F401="",G401=""),"",IF(F401="",0,F401)-IF(G401="",0,G401))</f>
        <v/>
      </c>
      <c r="I401" s="14" t="n"/>
      <c r="J401" s="14" t="n"/>
      <c r="K401" s="14" t="n"/>
    </row>
    <row r="402">
      <c r="A402" s="19" t="n"/>
      <c r="B402" s="14" t="n"/>
      <c r="C402" s="12" t="str">
        <f>IF($B402="","",IFERROR(INDEX(Items!$B$2:$B$501,MATCH($B402,Items!$A$2:$A$501,0)),"Unknown SKU"))</f>
        <v/>
      </c>
      <c r="D402" s="14" t="n"/>
      <c r="E402" s="14" t="n"/>
      <c r="F402" s="14" t="n"/>
      <c r="G402" s="14" t="n"/>
      <c r="H402" s="12" t="str">
        <f>IF(AND(F402="",G402=""),"",IF(F402="",0,F402)-IF(G402="",0,G402))</f>
        <v/>
      </c>
      <c r="I402" s="14" t="n"/>
      <c r="J402" s="14" t="n"/>
      <c r="K402" s="14" t="n"/>
    </row>
    <row r="403">
      <c r="A403" s="19" t="n"/>
      <c r="B403" s="14" t="n"/>
      <c r="C403" s="12" t="str">
        <f>IF($B403="","",IFERROR(INDEX(Items!$B$2:$B$501,MATCH($B403,Items!$A$2:$A$501,0)),"Unknown SKU"))</f>
        <v/>
      </c>
      <c r="D403" s="14" t="n"/>
      <c r="E403" s="14" t="n"/>
      <c r="F403" s="14" t="n"/>
      <c r="G403" s="14" t="n"/>
      <c r="H403" s="12" t="str">
        <f>IF(AND(F403="",G403=""),"",IF(F403="",0,F403)-IF(G403="",0,G403))</f>
        <v/>
      </c>
      <c r="I403" s="14" t="n"/>
      <c r="J403" s="14" t="n"/>
      <c r="K403" s="14" t="n"/>
    </row>
    <row r="404">
      <c r="A404" s="19" t="n"/>
      <c r="B404" s="14" t="n"/>
      <c r="C404" s="12" t="str">
        <f>IF($B404="","",IFERROR(INDEX(Items!$B$2:$B$501,MATCH($B404,Items!$A$2:$A$501,0)),"Unknown SKU"))</f>
        <v/>
      </c>
      <c r="D404" s="14" t="n"/>
      <c r="E404" s="14" t="n"/>
      <c r="F404" s="14" t="n"/>
      <c r="G404" s="14" t="n"/>
      <c r="H404" s="12" t="str">
        <f>IF(AND(F404="",G404=""),"",IF(F404="",0,F404)-IF(G404="",0,G404))</f>
        <v/>
      </c>
      <c r="I404" s="14" t="n"/>
      <c r="J404" s="14" t="n"/>
      <c r="K404" s="14" t="n"/>
    </row>
    <row r="405">
      <c r="A405" s="19" t="n"/>
      <c r="B405" s="14" t="n"/>
      <c r="C405" s="12" t="str">
        <f>IF($B405="","",IFERROR(INDEX(Items!$B$2:$B$501,MATCH($B405,Items!$A$2:$A$501,0)),"Unknown SKU"))</f>
        <v/>
      </c>
      <c r="D405" s="14" t="n"/>
      <c r="E405" s="14" t="n"/>
      <c r="F405" s="14" t="n"/>
      <c r="G405" s="14" t="n"/>
      <c r="H405" s="12" t="str">
        <f>IF(AND(F405="",G405=""),"",IF(F405="",0,F405)-IF(G405="",0,G405))</f>
        <v/>
      </c>
      <c r="I405" s="14" t="n"/>
      <c r="J405" s="14" t="n"/>
      <c r="K405" s="14" t="n"/>
    </row>
    <row r="406">
      <c r="A406" s="19" t="n"/>
      <c r="B406" s="14" t="n"/>
      <c r="C406" s="12" t="str">
        <f>IF($B406="","",IFERROR(INDEX(Items!$B$2:$B$501,MATCH($B406,Items!$A$2:$A$501,0)),"Unknown SKU"))</f>
        <v/>
      </c>
      <c r="D406" s="14" t="n"/>
      <c r="E406" s="14" t="n"/>
      <c r="F406" s="14" t="n"/>
      <c r="G406" s="14" t="n"/>
      <c r="H406" s="12" t="str">
        <f>IF(AND(F406="",G406=""),"",IF(F406="",0,F406)-IF(G406="",0,G406))</f>
        <v/>
      </c>
      <c r="I406" s="14" t="n"/>
      <c r="J406" s="14" t="n"/>
      <c r="K406" s="14" t="n"/>
    </row>
    <row r="407">
      <c r="A407" s="19" t="n"/>
      <c r="B407" s="14" t="n"/>
      <c r="C407" s="12" t="str">
        <f>IF($B407="","",IFERROR(INDEX(Items!$B$2:$B$501,MATCH($B407,Items!$A$2:$A$501,0)),"Unknown SKU"))</f>
        <v/>
      </c>
      <c r="D407" s="14" t="n"/>
      <c r="E407" s="14" t="n"/>
      <c r="F407" s="14" t="n"/>
      <c r="G407" s="14" t="n"/>
      <c r="H407" s="12" t="str">
        <f>IF(AND(F407="",G407=""),"",IF(F407="",0,F407)-IF(G407="",0,G407))</f>
        <v/>
      </c>
      <c r="I407" s="14" t="n"/>
      <c r="J407" s="14" t="n"/>
      <c r="K407" s="14" t="n"/>
    </row>
    <row r="408">
      <c r="A408" s="19" t="n"/>
      <c r="B408" s="14" t="n"/>
      <c r="C408" s="12" t="str">
        <f>IF($B408="","",IFERROR(INDEX(Items!$B$2:$B$501,MATCH($B408,Items!$A$2:$A$501,0)),"Unknown SKU"))</f>
        <v/>
      </c>
      <c r="D408" s="14" t="n"/>
      <c r="E408" s="14" t="n"/>
      <c r="F408" s="14" t="n"/>
      <c r="G408" s="14" t="n"/>
      <c r="H408" s="12" t="str">
        <f>IF(AND(F408="",G408=""),"",IF(F408="",0,F408)-IF(G408="",0,G408))</f>
        <v/>
      </c>
      <c r="I408" s="14" t="n"/>
      <c r="J408" s="14" t="n"/>
      <c r="K408" s="14" t="n"/>
    </row>
    <row r="409">
      <c r="A409" s="19" t="n"/>
      <c r="B409" s="14" t="n"/>
      <c r="C409" s="12" t="str">
        <f>IF($B409="","",IFERROR(INDEX(Items!$B$2:$B$501,MATCH($B409,Items!$A$2:$A$501,0)),"Unknown SKU"))</f>
        <v/>
      </c>
      <c r="D409" s="14" t="n"/>
      <c r="E409" s="14" t="n"/>
      <c r="F409" s="14" t="n"/>
      <c r="G409" s="14" t="n"/>
      <c r="H409" s="12" t="str">
        <f>IF(AND(F409="",G409=""),"",IF(F409="",0,F409)-IF(G409="",0,G409))</f>
        <v/>
      </c>
      <c r="I409" s="14" t="n"/>
      <c r="J409" s="14" t="n"/>
      <c r="K409" s="14" t="n"/>
    </row>
    <row r="410">
      <c r="A410" s="19" t="n"/>
      <c r="B410" s="14" t="n"/>
      <c r="C410" s="12" t="str">
        <f>IF($B410="","",IFERROR(INDEX(Items!$B$2:$B$501,MATCH($B410,Items!$A$2:$A$501,0)),"Unknown SKU"))</f>
        <v/>
      </c>
      <c r="D410" s="14" t="n"/>
      <c r="E410" s="14" t="n"/>
      <c r="F410" s="14" t="n"/>
      <c r="G410" s="14" t="n"/>
      <c r="H410" s="12" t="str">
        <f>IF(AND(F410="",G410=""),"",IF(F410="",0,F410)-IF(G410="",0,G410))</f>
        <v/>
      </c>
      <c r="I410" s="14" t="n"/>
      <c r="J410" s="14" t="n"/>
      <c r="K410" s="14" t="n"/>
    </row>
    <row r="411">
      <c r="A411" s="19" t="n"/>
      <c r="B411" s="14" t="n"/>
      <c r="C411" s="12" t="str">
        <f>IF($B411="","",IFERROR(INDEX(Items!$B$2:$B$501,MATCH($B411,Items!$A$2:$A$501,0)),"Unknown SKU"))</f>
        <v/>
      </c>
      <c r="D411" s="14" t="n"/>
      <c r="E411" s="14" t="n"/>
      <c r="F411" s="14" t="n"/>
      <c r="G411" s="14" t="n"/>
      <c r="H411" s="12" t="str">
        <f>IF(AND(F411="",G411=""),"",IF(F411="",0,F411)-IF(G411="",0,G411))</f>
        <v/>
      </c>
      <c r="I411" s="14" t="n"/>
      <c r="J411" s="14" t="n"/>
      <c r="K411" s="14" t="n"/>
    </row>
    <row r="412">
      <c r="A412" s="19" t="n"/>
      <c r="B412" s="14" t="n"/>
      <c r="C412" s="12" t="str">
        <f>IF($B412="","",IFERROR(INDEX(Items!$B$2:$B$501,MATCH($B412,Items!$A$2:$A$501,0)),"Unknown SKU"))</f>
        <v/>
      </c>
      <c r="D412" s="14" t="n"/>
      <c r="E412" s="14" t="n"/>
      <c r="F412" s="14" t="n"/>
      <c r="G412" s="14" t="n"/>
      <c r="H412" s="12" t="str">
        <f>IF(AND(F412="",G412=""),"",IF(F412="",0,F412)-IF(G412="",0,G412))</f>
        <v/>
      </c>
      <c r="I412" s="14" t="n"/>
      <c r="J412" s="14" t="n"/>
      <c r="K412" s="14" t="n"/>
    </row>
    <row r="413">
      <c r="A413" s="19" t="n"/>
      <c r="B413" s="14" t="n"/>
      <c r="C413" s="12" t="str">
        <f>IF($B413="","",IFERROR(INDEX(Items!$B$2:$B$501,MATCH($B413,Items!$A$2:$A$501,0)),"Unknown SKU"))</f>
        <v/>
      </c>
      <c r="D413" s="14" t="n"/>
      <c r="E413" s="14" t="n"/>
      <c r="F413" s="14" t="n"/>
      <c r="G413" s="14" t="n"/>
      <c r="H413" s="12" t="str">
        <f>IF(AND(F413="",G413=""),"",IF(F413="",0,F413)-IF(G413="",0,G413))</f>
        <v/>
      </c>
      <c r="I413" s="14" t="n"/>
      <c r="J413" s="14" t="n"/>
      <c r="K413" s="14" t="n"/>
    </row>
    <row r="414">
      <c r="A414" s="19" t="n"/>
      <c r="B414" s="14" t="n"/>
      <c r="C414" s="12" t="str">
        <f>IF($B414="","",IFERROR(INDEX(Items!$B$2:$B$501,MATCH($B414,Items!$A$2:$A$501,0)),"Unknown SKU"))</f>
        <v/>
      </c>
      <c r="D414" s="14" t="n"/>
      <c r="E414" s="14" t="n"/>
      <c r="F414" s="14" t="n"/>
      <c r="G414" s="14" t="n"/>
      <c r="H414" s="12" t="str">
        <f>IF(AND(F414="",G414=""),"",IF(F414="",0,F414)-IF(G414="",0,G414))</f>
        <v/>
      </c>
      <c r="I414" s="14" t="n"/>
      <c r="J414" s="14" t="n"/>
      <c r="K414" s="14" t="n"/>
    </row>
    <row r="415">
      <c r="A415" s="19" t="n"/>
      <c r="B415" s="14" t="n"/>
      <c r="C415" s="12" t="str">
        <f>IF($B415="","",IFERROR(INDEX(Items!$B$2:$B$501,MATCH($B415,Items!$A$2:$A$501,0)),"Unknown SKU"))</f>
        <v/>
      </c>
      <c r="D415" s="14" t="n"/>
      <c r="E415" s="14" t="n"/>
      <c r="F415" s="14" t="n"/>
      <c r="G415" s="14" t="n"/>
      <c r="H415" s="12" t="str">
        <f>IF(AND(F415="",G415=""),"",IF(F415="",0,F415)-IF(G415="",0,G415))</f>
        <v/>
      </c>
      <c r="I415" s="14" t="n"/>
      <c r="J415" s="14" t="n"/>
      <c r="K415" s="14" t="n"/>
    </row>
    <row r="416">
      <c r="A416" s="19" t="n"/>
      <c r="B416" s="14" t="n"/>
      <c r="C416" s="12" t="str">
        <f>IF($B416="","",IFERROR(INDEX(Items!$B$2:$B$501,MATCH($B416,Items!$A$2:$A$501,0)),"Unknown SKU"))</f>
        <v/>
      </c>
      <c r="D416" s="14" t="n"/>
      <c r="E416" s="14" t="n"/>
      <c r="F416" s="14" t="n"/>
      <c r="G416" s="14" t="n"/>
      <c r="H416" s="12" t="str">
        <f>IF(AND(F416="",G416=""),"",IF(F416="",0,F416)-IF(G416="",0,G416))</f>
        <v/>
      </c>
      <c r="I416" s="14" t="n"/>
      <c r="J416" s="14" t="n"/>
      <c r="K416" s="14" t="n"/>
    </row>
    <row r="417">
      <c r="A417" s="19" t="n"/>
      <c r="B417" s="14" t="n"/>
      <c r="C417" s="12" t="str">
        <f>IF($B417="","",IFERROR(INDEX(Items!$B$2:$B$501,MATCH($B417,Items!$A$2:$A$501,0)),"Unknown SKU"))</f>
        <v/>
      </c>
      <c r="D417" s="14" t="n"/>
      <c r="E417" s="14" t="n"/>
      <c r="F417" s="14" t="n"/>
      <c r="G417" s="14" t="n"/>
      <c r="H417" s="12" t="str">
        <f>IF(AND(F417="",G417=""),"",IF(F417="",0,F417)-IF(G417="",0,G417))</f>
        <v/>
      </c>
      <c r="I417" s="14" t="n"/>
      <c r="J417" s="14" t="n"/>
      <c r="K417" s="14" t="n"/>
    </row>
    <row r="418">
      <c r="A418" s="19" t="n"/>
      <c r="B418" s="14" t="n"/>
      <c r="C418" s="12" t="str">
        <f>IF($B418="","",IFERROR(INDEX(Items!$B$2:$B$501,MATCH($B418,Items!$A$2:$A$501,0)),"Unknown SKU"))</f>
        <v/>
      </c>
      <c r="D418" s="14" t="n"/>
      <c r="E418" s="14" t="n"/>
      <c r="F418" s="14" t="n"/>
      <c r="G418" s="14" t="n"/>
      <c r="H418" s="12" t="str">
        <f>IF(AND(F418="",G418=""),"",IF(F418="",0,F418)-IF(G418="",0,G418))</f>
        <v/>
      </c>
      <c r="I418" s="14" t="n"/>
      <c r="J418" s="14" t="n"/>
      <c r="K418" s="14" t="n"/>
    </row>
    <row r="419">
      <c r="A419" s="19" t="n"/>
      <c r="B419" s="14" t="n"/>
      <c r="C419" s="12" t="str">
        <f>IF($B419="","",IFERROR(INDEX(Items!$B$2:$B$501,MATCH($B419,Items!$A$2:$A$501,0)),"Unknown SKU"))</f>
        <v/>
      </c>
      <c r="D419" s="14" t="n"/>
      <c r="E419" s="14" t="n"/>
      <c r="F419" s="14" t="n"/>
      <c r="G419" s="14" t="n"/>
      <c r="H419" s="12" t="str">
        <f>IF(AND(F419="",G419=""),"",IF(F419="",0,F419)-IF(G419="",0,G419))</f>
        <v/>
      </c>
      <c r="I419" s="14" t="n"/>
      <c r="J419" s="14" t="n"/>
      <c r="K419" s="14" t="n"/>
    </row>
    <row r="420">
      <c r="A420" s="19" t="n"/>
      <c r="B420" s="14" t="n"/>
      <c r="C420" s="12" t="str">
        <f>IF($B420="","",IFERROR(INDEX(Items!$B$2:$B$501,MATCH($B420,Items!$A$2:$A$501,0)),"Unknown SKU"))</f>
        <v/>
      </c>
      <c r="D420" s="14" t="n"/>
      <c r="E420" s="14" t="n"/>
      <c r="F420" s="14" t="n"/>
      <c r="G420" s="14" t="n"/>
      <c r="H420" s="12" t="str">
        <f>IF(AND(F420="",G420=""),"",IF(F420="",0,F420)-IF(G420="",0,G420))</f>
        <v/>
      </c>
      <c r="I420" s="14" t="n"/>
      <c r="J420" s="14" t="n"/>
      <c r="K420" s="14" t="n"/>
    </row>
    <row r="421">
      <c r="A421" s="19" t="n"/>
      <c r="B421" s="14" t="n"/>
      <c r="C421" s="12" t="str">
        <f>IF($B421="","",IFERROR(INDEX(Items!$B$2:$B$501,MATCH($B421,Items!$A$2:$A$501,0)),"Unknown SKU"))</f>
        <v/>
      </c>
      <c r="D421" s="14" t="n"/>
      <c r="E421" s="14" t="n"/>
      <c r="F421" s="14" t="n"/>
      <c r="G421" s="14" t="n"/>
      <c r="H421" s="12" t="str">
        <f>IF(AND(F421="",G421=""),"",IF(F421="",0,F421)-IF(G421="",0,G421))</f>
        <v/>
      </c>
      <c r="I421" s="14" t="n"/>
      <c r="J421" s="14" t="n"/>
      <c r="K421" s="14" t="n"/>
    </row>
    <row r="422">
      <c r="A422" s="19" t="n"/>
      <c r="B422" s="14" t="n"/>
      <c r="C422" s="12" t="str">
        <f>IF($B422="","",IFERROR(INDEX(Items!$B$2:$B$501,MATCH($B422,Items!$A$2:$A$501,0)),"Unknown SKU"))</f>
        <v/>
      </c>
      <c r="D422" s="14" t="n"/>
      <c r="E422" s="14" t="n"/>
      <c r="F422" s="14" t="n"/>
      <c r="G422" s="14" t="n"/>
      <c r="H422" s="12" t="str">
        <f>IF(AND(F422="",G422=""),"",IF(F422="",0,F422)-IF(G422="",0,G422))</f>
        <v/>
      </c>
      <c r="I422" s="14" t="n"/>
      <c r="J422" s="14" t="n"/>
      <c r="K422" s="14" t="n"/>
    </row>
    <row r="423">
      <c r="A423" s="19" t="n"/>
      <c r="B423" s="14" t="n"/>
      <c r="C423" s="12" t="str">
        <f>IF($B423="","",IFERROR(INDEX(Items!$B$2:$B$501,MATCH($B423,Items!$A$2:$A$501,0)),"Unknown SKU"))</f>
        <v/>
      </c>
      <c r="D423" s="14" t="n"/>
      <c r="E423" s="14" t="n"/>
      <c r="F423" s="14" t="n"/>
      <c r="G423" s="14" t="n"/>
      <c r="H423" s="12" t="str">
        <f>IF(AND(F423="",G423=""),"",IF(F423="",0,F423)-IF(G423="",0,G423))</f>
        <v/>
      </c>
      <c r="I423" s="14" t="n"/>
      <c r="J423" s="14" t="n"/>
      <c r="K423" s="14" t="n"/>
    </row>
    <row r="424">
      <c r="A424" s="19" t="n"/>
      <c r="B424" s="14" t="n"/>
      <c r="C424" s="12" t="str">
        <f>IF($B424="","",IFERROR(INDEX(Items!$B$2:$B$501,MATCH($B424,Items!$A$2:$A$501,0)),"Unknown SKU"))</f>
        <v/>
      </c>
      <c r="D424" s="14" t="n"/>
      <c r="E424" s="14" t="n"/>
      <c r="F424" s="14" t="n"/>
      <c r="G424" s="14" t="n"/>
      <c r="H424" s="12" t="str">
        <f>IF(AND(F424="",G424=""),"",IF(F424="",0,F424)-IF(G424="",0,G424))</f>
        <v/>
      </c>
      <c r="I424" s="14" t="n"/>
      <c r="J424" s="14" t="n"/>
      <c r="K424" s="14" t="n"/>
    </row>
    <row r="425">
      <c r="A425" s="19" t="n"/>
      <c r="B425" s="14" t="n"/>
      <c r="C425" s="12" t="str">
        <f>IF($B425="","",IFERROR(INDEX(Items!$B$2:$B$501,MATCH($B425,Items!$A$2:$A$501,0)),"Unknown SKU"))</f>
        <v/>
      </c>
      <c r="D425" s="14" t="n"/>
      <c r="E425" s="14" t="n"/>
      <c r="F425" s="14" t="n"/>
      <c r="G425" s="14" t="n"/>
      <c r="H425" s="12" t="str">
        <f>IF(AND(F425="",G425=""),"",IF(F425="",0,F425)-IF(G425="",0,G425))</f>
        <v/>
      </c>
      <c r="I425" s="14" t="n"/>
      <c r="J425" s="14" t="n"/>
      <c r="K425" s="14" t="n"/>
    </row>
    <row r="426">
      <c r="A426" s="19" t="n"/>
      <c r="B426" s="14" t="n"/>
      <c r="C426" s="12" t="str">
        <f>IF($B426="","",IFERROR(INDEX(Items!$B$2:$B$501,MATCH($B426,Items!$A$2:$A$501,0)),"Unknown SKU"))</f>
        <v/>
      </c>
      <c r="D426" s="14" t="n"/>
      <c r="E426" s="14" t="n"/>
      <c r="F426" s="14" t="n"/>
      <c r="G426" s="14" t="n"/>
      <c r="H426" s="12" t="str">
        <f>IF(AND(F426="",G426=""),"",IF(F426="",0,F426)-IF(G426="",0,G426))</f>
        <v/>
      </c>
      <c r="I426" s="14" t="n"/>
      <c r="J426" s="14" t="n"/>
      <c r="K426" s="14" t="n"/>
    </row>
    <row r="427">
      <c r="A427" s="19" t="n"/>
      <c r="B427" s="14" t="n"/>
      <c r="C427" s="12" t="str">
        <f>IF($B427="","",IFERROR(INDEX(Items!$B$2:$B$501,MATCH($B427,Items!$A$2:$A$501,0)),"Unknown SKU"))</f>
        <v/>
      </c>
      <c r="D427" s="14" t="n"/>
      <c r="E427" s="14" t="n"/>
      <c r="F427" s="14" t="n"/>
      <c r="G427" s="14" t="n"/>
      <c r="H427" s="12" t="str">
        <f>IF(AND(F427="",G427=""),"",IF(F427="",0,F427)-IF(G427="",0,G427))</f>
        <v/>
      </c>
      <c r="I427" s="14" t="n"/>
      <c r="J427" s="14" t="n"/>
      <c r="K427" s="14" t="n"/>
    </row>
    <row r="428">
      <c r="A428" s="19" t="n"/>
      <c r="B428" s="14" t="n"/>
      <c r="C428" s="12" t="str">
        <f>IF($B428="","",IFERROR(INDEX(Items!$B$2:$B$501,MATCH($B428,Items!$A$2:$A$501,0)),"Unknown SKU"))</f>
        <v/>
      </c>
      <c r="D428" s="14" t="n"/>
      <c r="E428" s="14" t="n"/>
      <c r="F428" s="14" t="n"/>
      <c r="G428" s="14" t="n"/>
      <c r="H428" s="12" t="str">
        <f>IF(AND(F428="",G428=""),"",IF(F428="",0,F428)-IF(G428="",0,G428))</f>
        <v/>
      </c>
      <c r="I428" s="14" t="n"/>
      <c r="J428" s="14" t="n"/>
      <c r="K428" s="14" t="n"/>
    </row>
    <row r="429">
      <c r="A429" s="19" t="n"/>
      <c r="B429" s="14" t="n"/>
      <c r="C429" s="12" t="str">
        <f>IF($B429="","",IFERROR(INDEX(Items!$B$2:$B$501,MATCH($B429,Items!$A$2:$A$501,0)),"Unknown SKU"))</f>
        <v/>
      </c>
      <c r="D429" s="14" t="n"/>
      <c r="E429" s="14" t="n"/>
      <c r="F429" s="14" t="n"/>
      <c r="G429" s="14" t="n"/>
      <c r="H429" s="12" t="str">
        <f>IF(AND(F429="",G429=""),"",IF(F429="",0,F429)-IF(G429="",0,G429))</f>
        <v/>
      </c>
      <c r="I429" s="14" t="n"/>
      <c r="J429" s="14" t="n"/>
      <c r="K429" s="14" t="n"/>
    </row>
    <row r="430">
      <c r="A430" s="19" t="n"/>
      <c r="B430" s="14" t="n"/>
      <c r="C430" s="12" t="str">
        <f>IF($B430="","",IFERROR(INDEX(Items!$B$2:$B$501,MATCH($B430,Items!$A$2:$A$501,0)),"Unknown SKU"))</f>
        <v/>
      </c>
      <c r="D430" s="14" t="n"/>
      <c r="E430" s="14" t="n"/>
      <c r="F430" s="14" t="n"/>
      <c r="G430" s="14" t="n"/>
      <c r="H430" s="12" t="str">
        <f>IF(AND(F430="",G430=""),"",IF(F430="",0,F430)-IF(G430="",0,G430))</f>
        <v/>
      </c>
      <c r="I430" s="14" t="n"/>
      <c r="J430" s="14" t="n"/>
      <c r="K430" s="14" t="n"/>
    </row>
    <row r="431">
      <c r="A431" s="19" t="n"/>
      <c r="B431" s="14" t="n"/>
      <c r="C431" s="12" t="str">
        <f>IF($B431="","",IFERROR(INDEX(Items!$B$2:$B$501,MATCH($B431,Items!$A$2:$A$501,0)),"Unknown SKU"))</f>
        <v/>
      </c>
      <c r="D431" s="14" t="n"/>
      <c r="E431" s="14" t="n"/>
      <c r="F431" s="14" t="n"/>
      <c r="G431" s="14" t="n"/>
      <c r="H431" s="12" t="str">
        <f>IF(AND(F431="",G431=""),"",IF(F431="",0,F431)-IF(G431="",0,G431))</f>
        <v/>
      </c>
      <c r="I431" s="14" t="n"/>
      <c r="J431" s="14" t="n"/>
      <c r="K431" s="14" t="n"/>
    </row>
    <row r="432">
      <c r="A432" s="19" t="n"/>
      <c r="B432" s="14" t="n"/>
      <c r="C432" s="12" t="str">
        <f>IF($B432="","",IFERROR(INDEX(Items!$B$2:$B$501,MATCH($B432,Items!$A$2:$A$501,0)),"Unknown SKU"))</f>
        <v/>
      </c>
      <c r="D432" s="14" t="n"/>
      <c r="E432" s="14" t="n"/>
      <c r="F432" s="14" t="n"/>
      <c r="G432" s="14" t="n"/>
      <c r="H432" s="12" t="str">
        <f>IF(AND(F432="",G432=""),"",IF(F432="",0,F432)-IF(G432="",0,G432))</f>
        <v/>
      </c>
      <c r="I432" s="14" t="n"/>
      <c r="J432" s="14" t="n"/>
      <c r="K432" s="14" t="n"/>
    </row>
    <row r="433">
      <c r="A433" s="19" t="n"/>
      <c r="B433" s="14" t="n"/>
      <c r="C433" s="12" t="str">
        <f>IF($B433="","",IFERROR(INDEX(Items!$B$2:$B$501,MATCH($B433,Items!$A$2:$A$501,0)),"Unknown SKU"))</f>
        <v/>
      </c>
      <c r="D433" s="14" t="n"/>
      <c r="E433" s="14" t="n"/>
      <c r="F433" s="14" t="n"/>
      <c r="G433" s="14" t="n"/>
      <c r="H433" s="12" t="str">
        <f>IF(AND(F433="",G433=""),"",IF(F433="",0,F433)-IF(G433="",0,G433))</f>
        <v/>
      </c>
      <c r="I433" s="14" t="n"/>
      <c r="J433" s="14" t="n"/>
      <c r="K433" s="14" t="n"/>
    </row>
    <row r="434">
      <c r="A434" s="19" t="n"/>
      <c r="B434" s="14" t="n"/>
      <c r="C434" s="12" t="str">
        <f>IF($B434="","",IFERROR(INDEX(Items!$B$2:$B$501,MATCH($B434,Items!$A$2:$A$501,0)),"Unknown SKU"))</f>
        <v/>
      </c>
      <c r="D434" s="14" t="n"/>
      <c r="E434" s="14" t="n"/>
      <c r="F434" s="14" t="n"/>
      <c r="G434" s="14" t="n"/>
      <c r="H434" s="12" t="str">
        <f>IF(AND(F434="",G434=""),"",IF(F434="",0,F434)-IF(G434="",0,G434))</f>
        <v/>
      </c>
      <c r="I434" s="14" t="n"/>
      <c r="J434" s="14" t="n"/>
      <c r="K434" s="14" t="n"/>
    </row>
    <row r="435">
      <c r="A435" s="19" t="n"/>
      <c r="B435" s="14" t="n"/>
      <c r="C435" s="12" t="str">
        <f>IF($B435="","",IFERROR(INDEX(Items!$B$2:$B$501,MATCH($B435,Items!$A$2:$A$501,0)),"Unknown SKU"))</f>
        <v/>
      </c>
      <c r="D435" s="14" t="n"/>
      <c r="E435" s="14" t="n"/>
      <c r="F435" s="14" t="n"/>
      <c r="G435" s="14" t="n"/>
      <c r="H435" s="12" t="str">
        <f>IF(AND(F435="",G435=""),"",IF(F435="",0,F435)-IF(G435="",0,G435))</f>
        <v/>
      </c>
      <c r="I435" s="14" t="n"/>
      <c r="J435" s="14" t="n"/>
      <c r="K435" s="14" t="n"/>
    </row>
    <row r="436">
      <c r="A436" s="19" t="n"/>
      <c r="B436" s="14" t="n"/>
      <c r="C436" s="12" t="str">
        <f>IF($B436="","",IFERROR(INDEX(Items!$B$2:$B$501,MATCH($B436,Items!$A$2:$A$501,0)),"Unknown SKU"))</f>
        <v/>
      </c>
      <c r="D436" s="14" t="n"/>
      <c r="E436" s="14" t="n"/>
      <c r="F436" s="14" t="n"/>
      <c r="G436" s="14" t="n"/>
      <c r="H436" s="12" t="str">
        <f>IF(AND(F436="",G436=""),"",IF(F436="",0,F436)-IF(G436="",0,G436))</f>
        <v/>
      </c>
      <c r="I436" s="14" t="n"/>
      <c r="J436" s="14" t="n"/>
      <c r="K436" s="14" t="n"/>
    </row>
    <row r="437">
      <c r="A437" s="19" t="n"/>
      <c r="B437" s="14" t="n"/>
      <c r="C437" s="12" t="str">
        <f>IF($B437="","",IFERROR(INDEX(Items!$B$2:$B$501,MATCH($B437,Items!$A$2:$A$501,0)),"Unknown SKU"))</f>
        <v/>
      </c>
      <c r="D437" s="14" t="n"/>
      <c r="E437" s="14" t="n"/>
      <c r="F437" s="14" t="n"/>
      <c r="G437" s="14" t="n"/>
      <c r="H437" s="12" t="str">
        <f>IF(AND(F437="",G437=""),"",IF(F437="",0,F437)-IF(G437="",0,G437))</f>
        <v/>
      </c>
      <c r="I437" s="14" t="n"/>
      <c r="J437" s="14" t="n"/>
      <c r="K437" s="14" t="n"/>
    </row>
    <row r="438">
      <c r="A438" s="19" t="n"/>
      <c r="B438" s="14" t="n"/>
      <c r="C438" s="12" t="str">
        <f>IF($B438="","",IFERROR(INDEX(Items!$B$2:$B$501,MATCH($B438,Items!$A$2:$A$501,0)),"Unknown SKU"))</f>
        <v/>
      </c>
      <c r="D438" s="14" t="n"/>
      <c r="E438" s="14" t="n"/>
      <c r="F438" s="14" t="n"/>
      <c r="G438" s="14" t="n"/>
      <c r="H438" s="12" t="str">
        <f>IF(AND(F438="",G438=""),"",IF(F438="",0,F438)-IF(G438="",0,G438))</f>
        <v/>
      </c>
      <c r="I438" s="14" t="n"/>
      <c r="J438" s="14" t="n"/>
      <c r="K438" s="14" t="n"/>
    </row>
    <row r="439">
      <c r="A439" s="19" t="n"/>
      <c r="B439" s="14" t="n"/>
      <c r="C439" s="12" t="str">
        <f>IF($B439="","",IFERROR(INDEX(Items!$B$2:$B$501,MATCH($B439,Items!$A$2:$A$501,0)),"Unknown SKU"))</f>
        <v/>
      </c>
      <c r="D439" s="14" t="n"/>
      <c r="E439" s="14" t="n"/>
      <c r="F439" s="14" t="n"/>
      <c r="G439" s="14" t="n"/>
      <c r="H439" s="12" t="str">
        <f>IF(AND(F439="",G439=""),"",IF(F439="",0,F439)-IF(G439="",0,G439))</f>
        <v/>
      </c>
      <c r="I439" s="14" t="n"/>
      <c r="J439" s="14" t="n"/>
      <c r="K439" s="14" t="n"/>
    </row>
    <row r="440">
      <c r="A440" s="19" t="n"/>
      <c r="B440" s="14" t="n"/>
      <c r="C440" s="12" t="str">
        <f>IF($B440="","",IFERROR(INDEX(Items!$B$2:$B$501,MATCH($B440,Items!$A$2:$A$501,0)),"Unknown SKU"))</f>
        <v/>
      </c>
      <c r="D440" s="14" t="n"/>
      <c r="E440" s="14" t="n"/>
      <c r="F440" s="14" t="n"/>
      <c r="G440" s="14" t="n"/>
      <c r="H440" s="12" t="str">
        <f>IF(AND(F440="",G440=""),"",IF(F440="",0,F440)-IF(G440="",0,G440))</f>
        <v/>
      </c>
      <c r="I440" s="14" t="n"/>
      <c r="J440" s="14" t="n"/>
      <c r="K440" s="14" t="n"/>
    </row>
    <row r="441">
      <c r="A441" s="19" t="n"/>
      <c r="B441" s="14" t="n"/>
      <c r="C441" s="12" t="str">
        <f>IF($B441="","",IFERROR(INDEX(Items!$B$2:$B$501,MATCH($B441,Items!$A$2:$A$501,0)),"Unknown SKU"))</f>
        <v/>
      </c>
      <c r="D441" s="14" t="n"/>
      <c r="E441" s="14" t="n"/>
      <c r="F441" s="14" t="n"/>
      <c r="G441" s="14" t="n"/>
      <c r="H441" s="12" t="str">
        <f>IF(AND(F441="",G441=""),"",IF(F441="",0,F441)-IF(G441="",0,G441))</f>
        <v/>
      </c>
      <c r="I441" s="14" t="n"/>
      <c r="J441" s="14" t="n"/>
      <c r="K441" s="14" t="n"/>
    </row>
    <row r="442">
      <c r="A442" s="19" t="n"/>
      <c r="B442" s="14" t="n"/>
      <c r="C442" s="12" t="str">
        <f>IF($B442="","",IFERROR(INDEX(Items!$B$2:$B$501,MATCH($B442,Items!$A$2:$A$501,0)),"Unknown SKU"))</f>
        <v/>
      </c>
      <c r="D442" s="14" t="n"/>
      <c r="E442" s="14" t="n"/>
      <c r="F442" s="14" t="n"/>
      <c r="G442" s="14" t="n"/>
      <c r="H442" s="12" t="str">
        <f>IF(AND(F442="",G442=""),"",IF(F442="",0,F442)-IF(G442="",0,G442))</f>
        <v/>
      </c>
      <c r="I442" s="14" t="n"/>
      <c r="J442" s="14" t="n"/>
      <c r="K442" s="14" t="n"/>
    </row>
    <row r="443">
      <c r="A443" s="19" t="n"/>
      <c r="B443" s="14" t="n"/>
      <c r="C443" s="12" t="str">
        <f>IF($B443="","",IFERROR(INDEX(Items!$B$2:$B$501,MATCH($B443,Items!$A$2:$A$501,0)),"Unknown SKU"))</f>
        <v/>
      </c>
      <c r="D443" s="14" t="n"/>
      <c r="E443" s="14" t="n"/>
      <c r="F443" s="14" t="n"/>
      <c r="G443" s="14" t="n"/>
      <c r="H443" s="12" t="str">
        <f>IF(AND(F443="",G443=""),"",IF(F443="",0,F443)-IF(G443="",0,G443))</f>
        <v/>
      </c>
      <c r="I443" s="14" t="n"/>
      <c r="J443" s="14" t="n"/>
      <c r="K443" s="14" t="n"/>
    </row>
    <row r="444">
      <c r="A444" s="19" t="n"/>
      <c r="B444" s="14" t="n"/>
      <c r="C444" s="12" t="str">
        <f>IF($B444="","",IFERROR(INDEX(Items!$B$2:$B$501,MATCH($B444,Items!$A$2:$A$501,0)),"Unknown SKU"))</f>
        <v/>
      </c>
      <c r="D444" s="14" t="n"/>
      <c r="E444" s="14" t="n"/>
      <c r="F444" s="14" t="n"/>
      <c r="G444" s="14" t="n"/>
      <c r="H444" s="12" t="str">
        <f>IF(AND(F444="",G444=""),"",IF(F444="",0,F444)-IF(G444="",0,G444))</f>
        <v/>
      </c>
      <c r="I444" s="14" t="n"/>
      <c r="J444" s="14" t="n"/>
      <c r="K444" s="14" t="n"/>
    </row>
    <row r="445">
      <c r="A445" s="19" t="n"/>
      <c r="B445" s="14" t="n"/>
      <c r="C445" s="12" t="str">
        <f>IF($B445="","",IFERROR(INDEX(Items!$B$2:$B$501,MATCH($B445,Items!$A$2:$A$501,0)),"Unknown SKU"))</f>
        <v/>
      </c>
      <c r="D445" s="14" t="n"/>
      <c r="E445" s="14" t="n"/>
      <c r="F445" s="14" t="n"/>
      <c r="G445" s="14" t="n"/>
      <c r="H445" s="12" t="str">
        <f>IF(AND(F445="",G445=""),"",IF(F445="",0,F445)-IF(G445="",0,G445))</f>
        <v/>
      </c>
      <c r="I445" s="14" t="n"/>
      <c r="J445" s="14" t="n"/>
      <c r="K445" s="14" t="n"/>
    </row>
    <row r="446">
      <c r="A446" s="19" t="n"/>
      <c r="B446" s="14" t="n"/>
      <c r="C446" s="12" t="str">
        <f>IF($B446="","",IFERROR(INDEX(Items!$B$2:$B$501,MATCH($B446,Items!$A$2:$A$501,0)),"Unknown SKU"))</f>
        <v/>
      </c>
      <c r="D446" s="14" t="n"/>
      <c r="E446" s="14" t="n"/>
      <c r="F446" s="14" t="n"/>
      <c r="G446" s="14" t="n"/>
      <c r="H446" s="12" t="str">
        <f>IF(AND(F446="",G446=""),"",IF(F446="",0,F446)-IF(G446="",0,G446))</f>
        <v/>
      </c>
      <c r="I446" s="14" t="n"/>
      <c r="J446" s="14" t="n"/>
      <c r="K446" s="14" t="n"/>
    </row>
    <row r="447">
      <c r="A447" s="19" t="n"/>
      <c r="B447" s="14" t="n"/>
      <c r="C447" s="12" t="str">
        <f>IF($B447="","",IFERROR(INDEX(Items!$B$2:$B$501,MATCH($B447,Items!$A$2:$A$501,0)),"Unknown SKU"))</f>
        <v/>
      </c>
      <c r="D447" s="14" t="n"/>
      <c r="E447" s="14" t="n"/>
      <c r="F447" s="14" t="n"/>
      <c r="G447" s="14" t="n"/>
      <c r="H447" s="12" t="str">
        <f>IF(AND(F447="",G447=""),"",IF(F447="",0,F447)-IF(G447="",0,G447))</f>
        <v/>
      </c>
      <c r="I447" s="14" t="n"/>
      <c r="J447" s="14" t="n"/>
      <c r="K447" s="14" t="n"/>
    </row>
    <row r="448">
      <c r="A448" s="19" t="n"/>
      <c r="B448" s="14" t="n"/>
      <c r="C448" s="12" t="str">
        <f>IF($B448="","",IFERROR(INDEX(Items!$B$2:$B$501,MATCH($B448,Items!$A$2:$A$501,0)),"Unknown SKU"))</f>
        <v/>
      </c>
      <c r="D448" s="14" t="n"/>
      <c r="E448" s="14" t="n"/>
      <c r="F448" s="14" t="n"/>
      <c r="G448" s="14" t="n"/>
      <c r="H448" s="12" t="str">
        <f>IF(AND(F448="",G448=""),"",IF(F448="",0,F448)-IF(G448="",0,G448))</f>
        <v/>
      </c>
      <c r="I448" s="14" t="n"/>
      <c r="J448" s="14" t="n"/>
      <c r="K448" s="14" t="n"/>
    </row>
    <row r="449">
      <c r="A449" s="19" t="n"/>
      <c r="B449" s="14" t="n"/>
      <c r="C449" s="12" t="str">
        <f>IF($B449="","",IFERROR(INDEX(Items!$B$2:$B$501,MATCH($B449,Items!$A$2:$A$501,0)),"Unknown SKU"))</f>
        <v/>
      </c>
      <c r="D449" s="14" t="n"/>
      <c r="E449" s="14" t="n"/>
      <c r="F449" s="14" t="n"/>
      <c r="G449" s="14" t="n"/>
      <c r="H449" s="12" t="str">
        <f>IF(AND(F449="",G449=""),"",IF(F449="",0,F449)-IF(G449="",0,G449))</f>
        <v/>
      </c>
      <c r="I449" s="14" t="n"/>
      <c r="J449" s="14" t="n"/>
      <c r="K449" s="14" t="n"/>
    </row>
    <row r="450">
      <c r="A450" s="19" t="n"/>
      <c r="B450" s="14" t="n"/>
      <c r="C450" s="12" t="str">
        <f>IF($B450="","",IFERROR(INDEX(Items!$B$2:$B$501,MATCH($B450,Items!$A$2:$A$501,0)),"Unknown SKU"))</f>
        <v/>
      </c>
      <c r="D450" s="14" t="n"/>
      <c r="E450" s="14" t="n"/>
      <c r="F450" s="14" t="n"/>
      <c r="G450" s="14" t="n"/>
      <c r="H450" s="12" t="str">
        <f>IF(AND(F450="",G450=""),"",IF(F450="",0,F450)-IF(G450="",0,G450))</f>
        <v/>
      </c>
      <c r="I450" s="14" t="n"/>
      <c r="J450" s="14" t="n"/>
      <c r="K450" s="14" t="n"/>
    </row>
    <row r="451">
      <c r="A451" s="19" t="n"/>
      <c r="B451" s="14" t="n"/>
      <c r="C451" s="12" t="str">
        <f>IF($B451="","",IFERROR(INDEX(Items!$B$2:$B$501,MATCH($B451,Items!$A$2:$A$501,0)),"Unknown SKU"))</f>
        <v/>
      </c>
      <c r="D451" s="14" t="n"/>
      <c r="E451" s="14" t="n"/>
      <c r="F451" s="14" t="n"/>
      <c r="G451" s="14" t="n"/>
      <c r="H451" s="12" t="str">
        <f>IF(AND(F451="",G451=""),"",IF(F451="",0,F451)-IF(G451="",0,G451))</f>
        <v/>
      </c>
      <c r="I451" s="14" t="n"/>
      <c r="J451" s="14" t="n"/>
      <c r="K451" s="14" t="n"/>
    </row>
    <row r="452">
      <c r="A452" s="19" t="n"/>
      <c r="B452" s="14" t="n"/>
      <c r="C452" s="12" t="str">
        <f>IF($B452="","",IFERROR(INDEX(Items!$B$2:$B$501,MATCH($B452,Items!$A$2:$A$501,0)),"Unknown SKU"))</f>
        <v/>
      </c>
      <c r="D452" s="14" t="n"/>
      <c r="E452" s="14" t="n"/>
      <c r="F452" s="14" t="n"/>
      <c r="G452" s="14" t="n"/>
      <c r="H452" s="12" t="str">
        <f>IF(AND(F452="",G452=""),"",IF(F452="",0,F452)-IF(G452="",0,G452))</f>
        <v/>
      </c>
      <c r="I452" s="14" t="n"/>
      <c r="J452" s="14" t="n"/>
      <c r="K452" s="14" t="n"/>
    </row>
    <row r="453">
      <c r="A453" s="19" t="n"/>
      <c r="B453" s="14" t="n"/>
      <c r="C453" s="12" t="str">
        <f>IF($B453="","",IFERROR(INDEX(Items!$B$2:$B$501,MATCH($B453,Items!$A$2:$A$501,0)),"Unknown SKU"))</f>
        <v/>
      </c>
      <c r="D453" s="14" t="n"/>
      <c r="E453" s="14" t="n"/>
      <c r="F453" s="14" t="n"/>
      <c r="G453" s="14" t="n"/>
      <c r="H453" s="12" t="str">
        <f>IF(AND(F453="",G453=""),"",IF(F453="",0,F453)-IF(G453="",0,G453))</f>
        <v/>
      </c>
      <c r="I453" s="14" t="n"/>
      <c r="J453" s="14" t="n"/>
      <c r="K453" s="14" t="n"/>
    </row>
    <row r="454">
      <c r="A454" s="19" t="n"/>
      <c r="B454" s="14" t="n"/>
      <c r="C454" s="12" t="str">
        <f>IF($B454="","",IFERROR(INDEX(Items!$B$2:$B$501,MATCH($B454,Items!$A$2:$A$501,0)),"Unknown SKU"))</f>
        <v/>
      </c>
      <c r="D454" s="14" t="n"/>
      <c r="E454" s="14" t="n"/>
      <c r="F454" s="14" t="n"/>
      <c r="G454" s="14" t="n"/>
      <c r="H454" s="12" t="str">
        <f>IF(AND(F454="",G454=""),"",IF(F454="",0,F454)-IF(G454="",0,G454))</f>
        <v/>
      </c>
      <c r="I454" s="14" t="n"/>
      <c r="J454" s="14" t="n"/>
      <c r="K454" s="14" t="n"/>
    </row>
    <row r="455">
      <c r="A455" s="19" t="n"/>
      <c r="B455" s="14" t="n"/>
      <c r="C455" s="12" t="str">
        <f>IF($B455="","",IFERROR(INDEX(Items!$B$2:$B$501,MATCH($B455,Items!$A$2:$A$501,0)),"Unknown SKU"))</f>
        <v/>
      </c>
      <c r="D455" s="14" t="n"/>
      <c r="E455" s="14" t="n"/>
      <c r="F455" s="14" t="n"/>
      <c r="G455" s="14" t="n"/>
      <c r="H455" s="12" t="str">
        <f>IF(AND(F455="",G455=""),"",IF(F455="",0,F455)-IF(G455="",0,G455))</f>
        <v/>
      </c>
      <c r="I455" s="14" t="n"/>
      <c r="J455" s="14" t="n"/>
      <c r="K455" s="14" t="n"/>
    </row>
    <row r="456">
      <c r="A456" s="19" t="n"/>
      <c r="B456" s="14" t="n"/>
      <c r="C456" s="12" t="str">
        <f>IF($B456="","",IFERROR(INDEX(Items!$B$2:$B$501,MATCH($B456,Items!$A$2:$A$501,0)),"Unknown SKU"))</f>
        <v/>
      </c>
      <c r="D456" s="14" t="n"/>
      <c r="E456" s="14" t="n"/>
      <c r="F456" s="14" t="n"/>
      <c r="G456" s="14" t="n"/>
      <c r="H456" s="12" t="str">
        <f>IF(AND(F456="",G456=""),"",IF(F456="",0,F456)-IF(G456="",0,G456))</f>
        <v/>
      </c>
      <c r="I456" s="14" t="n"/>
      <c r="J456" s="14" t="n"/>
      <c r="K456" s="14" t="n"/>
    </row>
    <row r="457">
      <c r="A457" s="19" t="n"/>
      <c r="B457" s="14" t="n"/>
      <c r="C457" s="12" t="str">
        <f>IF($B457="","",IFERROR(INDEX(Items!$B$2:$B$501,MATCH($B457,Items!$A$2:$A$501,0)),"Unknown SKU"))</f>
        <v/>
      </c>
      <c r="D457" s="14" t="n"/>
      <c r="E457" s="14" t="n"/>
      <c r="F457" s="14" t="n"/>
      <c r="G457" s="14" t="n"/>
      <c r="H457" s="12" t="str">
        <f>IF(AND(F457="",G457=""),"",IF(F457="",0,F457)-IF(G457="",0,G457))</f>
        <v/>
      </c>
      <c r="I457" s="14" t="n"/>
      <c r="J457" s="14" t="n"/>
      <c r="K457" s="14" t="n"/>
    </row>
    <row r="458">
      <c r="A458" s="19" t="n"/>
      <c r="B458" s="14" t="n"/>
      <c r="C458" s="12" t="str">
        <f>IF($B458="","",IFERROR(INDEX(Items!$B$2:$B$501,MATCH($B458,Items!$A$2:$A$501,0)),"Unknown SKU"))</f>
        <v/>
      </c>
      <c r="D458" s="14" t="n"/>
      <c r="E458" s="14" t="n"/>
      <c r="F458" s="14" t="n"/>
      <c r="G458" s="14" t="n"/>
      <c r="H458" s="12" t="str">
        <f>IF(AND(F458="",G458=""),"",IF(F458="",0,F458)-IF(G458="",0,G458))</f>
        <v/>
      </c>
      <c r="I458" s="14" t="n"/>
      <c r="J458" s="14" t="n"/>
      <c r="K458" s="14" t="n"/>
    </row>
    <row r="459">
      <c r="A459" s="19" t="n"/>
      <c r="B459" s="14" t="n"/>
      <c r="C459" s="12" t="str">
        <f>IF($B459="","",IFERROR(INDEX(Items!$B$2:$B$501,MATCH($B459,Items!$A$2:$A$501,0)),"Unknown SKU"))</f>
        <v/>
      </c>
      <c r="D459" s="14" t="n"/>
      <c r="E459" s="14" t="n"/>
      <c r="F459" s="14" t="n"/>
      <c r="G459" s="14" t="n"/>
      <c r="H459" s="12" t="str">
        <f>IF(AND(F459="",G459=""),"",IF(F459="",0,F459)-IF(G459="",0,G459))</f>
        <v/>
      </c>
      <c r="I459" s="14" t="n"/>
      <c r="J459" s="14" t="n"/>
      <c r="K459" s="14" t="n"/>
    </row>
    <row r="460">
      <c r="A460" s="19" t="n"/>
      <c r="B460" s="14" t="n"/>
      <c r="C460" s="12" t="str">
        <f>IF($B460="","",IFERROR(INDEX(Items!$B$2:$B$501,MATCH($B460,Items!$A$2:$A$501,0)),"Unknown SKU"))</f>
        <v/>
      </c>
      <c r="D460" s="14" t="n"/>
      <c r="E460" s="14" t="n"/>
      <c r="F460" s="14" t="n"/>
      <c r="G460" s="14" t="n"/>
      <c r="H460" s="12" t="str">
        <f>IF(AND(F460="",G460=""),"",IF(F460="",0,F460)-IF(G460="",0,G460))</f>
        <v/>
      </c>
      <c r="I460" s="14" t="n"/>
      <c r="J460" s="14" t="n"/>
      <c r="K460" s="14" t="n"/>
    </row>
    <row r="461">
      <c r="A461" s="19" t="n"/>
      <c r="B461" s="14" t="n"/>
      <c r="C461" s="12" t="str">
        <f>IF($B461="","",IFERROR(INDEX(Items!$B$2:$B$501,MATCH($B461,Items!$A$2:$A$501,0)),"Unknown SKU"))</f>
        <v/>
      </c>
      <c r="D461" s="14" t="n"/>
      <c r="E461" s="14" t="n"/>
      <c r="F461" s="14" t="n"/>
      <c r="G461" s="14" t="n"/>
      <c r="H461" s="12" t="str">
        <f>IF(AND(F461="",G461=""),"",IF(F461="",0,F461)-IF(G461="",0,G461))</f>
        <v/>
      </c>
      <c r="I461" s="14" t="n"/>
      <c r="J461" s="14" t="n"/>
      <c r="K461" s="14" t="n"/>
    </row>
    <row r="462">
      <c r="A462" s="19" t="n"/>
      <c r="B462" s="14" t="n"/>
      <c r="C462" s="12" t="str">
        <f>IF($B462="","",IFERROR(INDEX(Items!$B$2:$B$501,MATCH($B462,Items!$A$2:$A$501,0)),"Unknown SKU"))</f>
        <v/>
      </c>
      <c r="D462" s="14" t="n"/>
      <c r="E462" s="14" t="n"/>
      <c r="F462" s="14" t="n"/>
      <c r="G462" s="14" t="n"/>
      <c r="H462" s="12" t="str">
        <f>IF(AND(F462="",G462=""),"",IF(F462="",0,F462)-IF(G462="",0,G462))</f>
        <v/>
      </c>
      <c r="I462" s="14" t="n"/>
      <c r="J462" s="14" t="n"/>
      <c r="K462" s="14" t="n"/>
    </row>
    <row r="463">
      <c r="A463" s="19" t="n"/>
      <c r="B463" s="14" t="n"/>
      <c r="C463" s="12" t="str">
        <f>IF($B463="","",IFERROR(INDEX(Items!$B$2:$B$501,MATCH($B463,Items!$A$2:$A$501,0)),"Unknown SKU"))</f>
        <v/>
      </c>
      <c r="D463" s="14" t="n"/>
      <c r="E463" s="14" t="n"/>
      <c r="F463" s="14" t="n"/>
      <c r="G463" s="14" t="n"/>
      <c r="H463" s="12" t="str">
        <f>IF(AND(F463="",G463=""),"",IF(F463="",0,F463)-IF(G463="",0,G463))</f>
        <v/>
      </c>
      <c r="I463" s="14" t="n"/>
      <c r="J463" s="14" t="n"/>
      <c r="K463" s="14" t="n"/>
    </row>
    <row r="464">
      <c r="A464" s="19" t="n"/>
      <c r="B464" s="14" t="n"/>
      <c r="C464" s="12" t="str">
        <f>IF($B464="","",IFERROR(INDEX(Items!$B$2:$B$501,MATCH($B464,Items!$A$2:$A$501,0)),"Unknown SKU"))</f>
        <v/>
      </c>
      <c r="D464" s="14" t="n"/>
      <c r="E464" s="14" t="n"/>
      <c r="F464" s="14" t="n"/>
      <c r="G464" s="14" t="n"/>
      <c r="H464" s="12" t="str">
        <f>IF(AND(F464="",G464=""),"",IF(F464="",0,F464)-IF(G464="",0,G464))</f>
        <v/>
      </c>
      <c r="I464" s="14" t="n"/>
      <c r="J464" s="14" t="n"/>
      <c r="K464" s="14" t="n"/>
    </row>
    <row r="465">
      <c r="A465" s="19" t="n"/>
      <c r="B465" s="14" t="n"/>
      <c r="C465" s="12" t="str">
        <f>IF($B465="","",IFERROR(INDEX(Items!$B$2:$B$501,MATCH($B465,Items!$A$2:$A$501,0)),"Unknown SKU"))</f>
        <v/>
      </c>
      <c r="D465" s="14" t="n"/>
      <c r="E465" s="14" t="n"/>
      <c r="F465" s="14" t="n"/>
      <c r="G465" s="14" t="n"/>
      <c r="H465" s="12" t="str">
        <f>IF(AND(F465="",G465=""),"",IF(F465="",0,F465)-IF(G465="",0,G465))</f>
        <v/>
      </c>
      <c r="I465" s="14" t="n"/>
      <c r="J465" s="14" t="n"/>
      <c r="K465" s="14" t="n"/>
    </row>
    <row r="466">
      <c r="A466" s="19" t="n"/>
      <c r="B466" s="14" t="n"/>
      <c r="C466" s="12" t="str">
        <f>IF($B466="","",IFERROR(INDEX(Items!$B$2:$B$501,MATCH($B466,Items!$A$2:$A$501,0)),"Unknown SKU"))</f>
        <v/>
      </c>
      <c r="D466" s="14" t="n"/>
      <c r="E466" s="14" t="n"/>
      <c r="F466" s="14" t="n"/>
      <c r="G466" s="14" t="n"/>
      <c r="H466" s="12" t="str">
        <f>IF(AND(F466="",G466=""),"",IF(F466="",0,F466)-IF(G466="",0,G466))</f>
        <v/>
      </c>
      <c r="I466" s="14" t="n"/>
      <c r="J466" s="14" t="n"/>
      <c r="K466" s="14" t="n"/>
    </row>
    <row r="467">
      <c r="A467" s="19" t="n"/>
      <c r="B467" s="14" t="n"/>
      <c r="C467" s="12" t="str">
        <f>IF($B467="","",IFERROR(INDEX(Items!$B$2:$B$501,MATCH($B467,Items!$A$2:$A$501,0)),"Unknown SKU"))</f>
        <v/>
      </c>
      <c r="D467" s="14" t="n"/>
      <c r="E467" s="14" t="n"/>
      <c r="F467" s="14" t="n"/>
      <c r="G467" s="14" t="n"/>
      <c r="H467" s="12" t="str">
        <f>IF(AND(F467="",G467=""),"",IF(F467="",0,F467)-IF(G467="",0,G467))</f>
        <v/>
      </c>
      <c r="I467" s="14" t="n"/>
      <c r="J467" s="14" t="n"/>
      <c r="K467" s="14" t="n"/>
    </row>
    <row r="468">
      <c r="A468" s="19" t="n"/>
      <c r="B468" s="14" t="n"/>
      <c r="C468" s="12" t="str">
        <f>IF($B468="","",IFERROR(INDEX(Items!$B$2:$B$501,MATCH($B468,Items!$A$2:$A$501,0)),"Unknown SKU"))</f>
        <v/>
      </c>
      <c r="D468" s="14" t="n"/>
      <c r="E468" s="14" t="n"/>
      <c r="F468" s="14" t="n"/>
      <c r="G468" s="14" t="n"/>
      <c r="H468" s="12" t="str">
        <f>IF(AND(F468="",G468=""),"",IF(F468="",0,F468)-IF(G468="",0,G468))</f>
        <v/>
      </c>
      <c r="I468" s="14" t="n"/>
      <c r="J468" s="14" t="n"/>
      <c r="K468" s="14" t="n"/>
    </row>
    <row r="469">
      <c r="A469" s="19" t="n"/>
      <c r="B469" s="14" t="n"/>
      <c r="C469" s="12" t="str">
        <f>IF($B469="","",IFERROR(INDEX(Items!$B$2:$B$501,MATCH($B469,Items!$A$2:$A$501,0)),"Unknown SKU"))</f>
        <v/>
      </c>
      <c r="D469" s="14" t="n"/>
      <c r="E469" s="14" t="n"/>
      <c r="F469" s="14" t="n"/>
      <c r="G469" s="14" t="n"/>
      <c r="H469" s="12" t="str">
        <f>IF(AND(F469="",G469=""),"",IF(F469="",0,F469)-IF(G469="",0,G469))</f>
        <v/>
      </c>
      <c r="I469" s="14" t="n"/>
      <c r="J469" s="14" t="n"/>
      <c r="K469" s="14" t="n"/>
    </row>
    <row r="470">
      <c r="A470" s="19" t="n"/>
      <c r="B470" s="14" t="n"/>
      <c r="C470" s="12" t="str">
        <f>IF($B470="","",IFERROR(INDEX(Items!$B$2:$B$501,MATCH($B470,Items!$A$2:$A$501,0)),"Unknown SKU"))</f>
        <v/>
      </c>
      <c r="D470" s="14" t="n"/>
      <c r="E470" s="14" t="n"/>
      <c r="F470" s="14" t="n"/>
      <c r="G470" s="14" t="n"/>
      <c r="H470" s="12" t="str">
        <f>IF(AND(F470="",G470=""),"",IF(F470="",0,F470)-IF(G470="",0,G470))</f>
        <v/>
      </c>
      <c r="I470" s="14" t="n"/>
      <c r="J470" s="14" t="n"/>
      <c r="K470" s="14" t="n"/>
    </row>
    <row r="471">
      <c r="A471" s="19" t="n"/>
      <c r="B471" s="14" t="n"/>
      <c r="C471" s="12" t="str">
        <f>IF($B471="","",IFERROR(INDEX(Items!$B$2:$B$501,MATCH($B471,Items!$A$2:$A$501,0)),"Unknown SKU"))</f>
        <v/>
      </c>
      <c r="D471" s="14" t="n"/>
      <c r="E471" s="14" t="n"/>
      <c r="F471" s="14" t="n"/>
      <c r="G471" s="14" t="n"/>
      <c r="H471" s="12" t="str">
        <f>IF(AND(F471="",G471=""),"",IF(F471="",0,F471)-IF(G471="",0,G471))</f>
        <v/>
      </c>
      <c r="I471" s="14" t="n"/>
      <c r="J471" s="14" t="n"/>
      <c r="K471" s="14" t="n"/>
    </row>
    <row r="472">
      <c r="A472" s="19" t="n"/>
      <c r="B472" s="14" t="n"/>
      <c r="C472" s="12" t="str">
        <f>IF($B472="","",IFERROR(INDEX(Items!$B$2:$B$501,MATCH($B472,Items!$A$2:$A$501,0)),"Unknown SKU"))</f>
        <v/>
      </c>
      <c r="D472" s="14" t="n"/>
      <c r="E472" s="14" t="n"/>
      <c r="F472" s="14" t="n"/>
      <c r="G472" s="14" t="n"/>
      <c r="H472" s="12" t="str">
        <f>IF(AND(F472="",G472=""),"",IF(F472="",0,F472)-IF(G472="",0,G472))</f>
        <v/>
      </c>
      <c r="I472" s="14" t="n"/>
      <c r="J472" s="14" t="n"/>
      <c r="K472" s="14" t="n"/>
    </row>
    <row r="473">
      <c r="A473" s="19" t="n"/>
      <c r="B473" s="14" t="n"/>
      <c r="C473" s="12" t="str">
        <f>IF($B473="","",IFERROR(INDEX(Items!$B$2:$B$501,MATCH($B473,Items!$A$2:$A$501,0)),"Unknown SKU"))</f>
        <v/>
      </c>
      <c r="D473" s="14" t="n"/>
      <c r="E473" s="14" t="n"/>
      <c r="F473" s="14" t="n"/>
      <c r="G473" s="14" t="n"/>
      <c r="H473" s="12" t="str">
        <f>IF(AND(F473="",G473=""),"",IF(F473="",0,F473)-IF(G473="",0,G473))</f>
        <v/>
      </c>
      <c r="I473" s="14" t="n"/>
      <c r="J473" s="14" t="n"/>
      <c r="K473" s="14" t="n"/>
    </row>
    <row r="474">
      <c r="A474" s="19" t="n"/>
      <c r="B474" s="14" t="n"/>
      <c r="C474" s="12" t="str">
        <f>IF($B474="","",IFERROR(INDEX(Items!$B$2:$B$501,MATCH($B474,Items!$A$2:$A$501,0)),"Unknown SKU"))</f>
        <v/>
      </c>
      <c r="D474" s="14" t="n"/>
      <c r="E474" s="14" t="n"/>
      <c r="F474" s="14" t="n"/>
      <c r="G474" s="14" t="n"/>
      <c r="H474" s="12" t="str">
        <f>IF(AND(F474="",G474=""),"",IF(F474="",0,F474)-IF(G474="",0,G474))</f>
        <v/>
      </c>
      <c r="I474" s="14" t="n"/>
      <c r="J474" s="14" t="n"/>
      <c r="K474" s="14" t="n"/>
    </row>
    <row r="475">
      <c r="A475" s="19" t="n"/>
      <c r="B475" s="14" t="n"/>
      <c r="C475" s="12" t="str">
        <f>IF($B475="","",IFERROR(INDEX(Items!$B$2:$B$501,MATCH($B475,Items!$A$2:$A$501,0)),"Unknown SKU"))</f>
        <v/>
      </c>
      <c r="D475" s="14" t="n"/>
      <c r="E475" s="14" t="n"/>
      <c r="F475" s="14" t="n"/>
      <c r="G475" s="14" t="n"/>
      <c r="H475" s="12" t="str">
        <f>IF(AND(F475="",G475=""),"",IF(F475="",0,F475)-IF(G475="",0,G475))</f>
        <v/>
      </c>
      <c r="I475" s="14" t="n"/>
      <c r="J475" s="14" t="n"/>
      <c r="K475" s="14" t="n"/>
    </row>
    <row r="476">
      <c r="A476" s="19" t="n"/>
      <c r="B476" s="14" t="n"/>
      <c r="C476" s="12" t="str">
        <f>IF($B476="","",IFERROR(INDEX(Items!$B$2:$B$501,MATCH($B476,Items!$A$2:$A$501,0)),"Unknown SKU"))</f>
        <v/>
      </c>
      <c r="D476" s="14" t="n"/>
      <c r="E476" s="14" t="n"/>
      <c r="F476" s="14" t="n"/>
      <c r="G476" s="14" t="n"/>
      <c r="H476" s="12" t="str">
        <f>IF(AND(F476="",G476=""),"",IF(F476="",0,F476)-IF(G476="",0,G476))</f>
        <v/>
      </c>
      <c r="I476" s="14" t="n"/>
      <c r="J476" s="14" t="n"/>
      <c r="K476" s="14" t="n"/>
    </row>
    <row r="477">
      <c r="A477" s="19" t="n"/>
      <c r="B477" s="14" t="n"/>
      <c r="C477" s="12" t="str">
        <f>IF($B477="","",IFERROR(INDEX(Items!$B$2:$B$501,MATCH($B477,Items!$A$2:$A$501,0)),"Unknown SKU"))</f>
        <v/>
      </c>
      <c r="D477" s="14" t="n"/>
      <c r="E477" s="14" t="n"/>
      <c r="F477" s="14" t="n"/>
      <c r="G477" s="14" t="n"/>
      <c r="H477" s="12" t="str">
        <f>IF(AND(F477="",G477=""),"",IF(F477="",0,F477)-IF(G477="",0,G477))</f>
        <v/>
      </c>
      <c r="I477" s="14" t="n"/>
      <c r="J477" s="14" t="n"/>
      <c r="K477" s="14" t="n"/>
    </row>
    <row r="478">
      <c r="A478" s="19" t="n"/>
      <c r="B478" s="14" t="n"/>
      <c r="C478" s="12" t="str">
        <f>IF($B478="","",IFERROR(INDEX(Items!$B$2:$B$501,MATCH($B478,Items!$A$2:$A$501,0)),"Unknown SKU"))</f>
        <v/>
      </c>
      <c r="D478" s="14" t="n"/>
      <c r="E478" s="14" t="n"/>
      <c r="F478" s="14" t="n"/>
      <c r="G478" s="14" t="n"/>
      <c r="H478" s="12" t="str">
        <f>IF(AND(F478="",G478=""),"",IF(F478="",0,F478)-IF(G478="",0,G478))</f>
        <v/>
      </c>
      <c r="I478" s="14" t="n"/>
      <c r="J478" s="14" t="n"/>
      <c r="K478" s="14" t="n"/>
    </row>
    <row r="479">
      <c r="A479" s="19" t="n"/>
      <c r="B479" s="14" t="n"/>
      <c r="C479" s="12" t="str">
        <f>IF($B479="","",IFERROR(INDEX(Items!$B$2:$B$501,MATCH($B479,Items!$A$2:$A$501,0)),"Unknown SKU"))</f>
        <v/>
      </c>
      <c r="D479" s="14" t="n"/>
      <c r="E479" s="14" t="n"/>
      <c r="F479" s="14" t="n"/>
      <c r="G479" s="14" t="n"/>
      <c r="H479" s="12" t="str">
        <f>IF(AND(F479="",G479=""),"",IF(F479="",0,F479)-IF(G479="",0,G479))</f>
        <v/>
      </c>
      <c r="I479" s="14" t="n"/>
      <c r="J479" s="14" t="n"/>
      <c r="K479" s="14" t="n"/>
    </row>
    <row r="480">
      <c r="A480" s="19" t="n"/>
      <c r="B480" s="14" t="n"/>
      <c r="C480" s="12" t="str">
        <f>IF($B480="","",IFERROR(INDEX(Items!$B$2:$B$501,MATCH($B480,Items!$A$2:$A$501,0)),"Unknown SKU"))</f>
        <v/>
      </c>
      <c r="D480" s="14" t="n"/>
      <c r="E480" s="14" t="n"/>
      <c r="F480" s="14" t="n"/>
      <c r="G480" s="14" t="n"/>
      <c r="H480" s="12" t="str">
        <f>IF(AND(F480="",G480=""),"",IF(F480="",0,F480)-IF(G480="",0,G480))</f>
        <v/>
      </c>
      <c r="I480" s="14" t="n"/>
      <c r="J480" s="14" t="n"/>
      <c r="K480" s="14" t="n"/>
    </row>
    <row r="481">
      <c r="A481" s="19" t="n"/>
      <c r="B481" s="14" t="n"/>
      <c r="C481" s="12" t="str">
        <f>IF($B481="","",IFERROR(INDEX(Items!$B$2:$B$501,MATCH($B481,Items!$A$2:$A$501,0)),"Unknown SKU"))</f>
        <v/>
      </c>
      <c r="D481" s="14" t="n"/>
      <c r="E481" s="14" t="n"/>
      <c r="F481" s="14" t="n"/>
      <c r="G481" s="14" t="n"/>
      <c r="H481" s="12" t="str">
        <f>IF(AND(F481="",G481=""),"",IF(F481="",0,F481)-IF(G481="",0,G481))</f>
        <v/>
      </c>
      <c r="I481" s="14" t="n"/>
      <c r="J481" s="14" t="n"/>
      <c r="K481" s="14" t="n"/>
    </row>
    <row r="482">
      <c r="A482" s="19" t="n"/>
      <c r="B482" s="14" t="n"/>
      <c r="C482" s="12" t="str">
        <f>IF($B482="","",IFERROR(INDEX(Items!$B$2:$B$501,MATCH($B482,Items!$A$2:$A$501,0)),"Unknown SKU"))</f>
        <v/>
      </c>
      <c r="D482" s="14" t="n"/>
      <c r="E482" s="14" t="n"/>
      <c r="F482" s="14" t="n"/>
      <c r="G482" s="14" t="n"/>
      <c r="H482" s="12" t="str">
        <f>IF(AND(F482="",G482=""),"",IF(F482="",0,F482)-IF(G482="",0,G482))</f>
        <v/>
      </c>
      <c r="I482" s="14" t="n"/>
      <c r="J482" s="14" t="n"/>
      <c r="K482" s="14" t="n"/>
    </row>
    <row r="483">
      <c r="A483" s="19" t="n"/>
      <c r="B483" s="14" t="n"/>
      <c r="C483" s="12" t="str">
        <f>IF($B483="","",IFERROR(INDEX(Items!$B$2:$B$501,MATCH($B483,Items!$A$2:$A$501,0)),"Unknown SKU"))</f>
        <v/>
      </c>
      <c r="D483" s="14" t="n"/>
      <c r="E483" s="14" t="n"/>
      <c r="F483" s="14" t="n"/>
      <c r="G483" s="14" t="n"/>
      <c r="H483" s="12" t="str">
        <f>IF(AND(F483="",G483=""),"",IF(F483="",0,F483)-IF(G483="",0,G483))</f>
        <v/>
      </c>
      <c r="I483" s="14" t="n"/>
      <c r="J483" s="14" t="n"/>
      <c r="K483" s="14" t="n"/>
    </row>
    <row r="484">
      <c r="A484" s="19" t="n"/>
      <c r="B484" s="14" t="n"/>
      <c r="C484" s="12" t="str">
        <f>IF($B484="","",IFERROR(INDEX(Items!$B$2:$B$501,MATCH($B484,Items!$A$2:$A$501,0)),"Unknown SKU"))</f>
        <v/>
      </c>
      <c r="D484" s="14" t="n"/>
      <c r="E484" s="14" t="n"/>
      <c r="F484" s="14" t="n"/>
      <c r="G484" s="14" t="n"/>
      <c r="H484" s="12" t="str">
        <f>IF(AND(F484="",G484=""),"",IF(F484="",0,F484)-IF(G484="",0,G484))</f>
        <v/>
      </c>
      <c r="I484" s="14" t="n"/>
      <c r="J484" s="14" t="n"/>
      <c r="K484" s="14" t="n"/>
    </row>
    <row r="485">
      <c r="A485" s="19" t="n"/>
      <c r="B485" s="14" t="n"/>
      <c r="C485" s="12" t="str">
        <f>IF($B485="","",IFERROR(INDEX(Items!$B$2:$B$501,MATCH($B485,Items!$A$2:$A$501,0)),"Unknown SKU"))</f>
        <v/>
      </c>
      <c r="D485" s="14" t="n"/>
      <c r="E485" s="14" t="n"/>
      <c r="F485" s="14" t="n"/>
      <c r="G485" s="14" t="n"/>
      <c r="H485" s="12" t="str">
        <f>IF(AND(F485="",G485=""),"",IF(F485="",0,F485)-IF(G485="",0,G485))</f>
        <v/>
      </c>
      <c r="I485" s="14" t="n"/>
      <c r="J485" s="14" t="n"/>
      <c r="K485" s="14" t="n"/>
    </row>
    <row r="486">
      <c r="A486" s="19" t="n"/>
      <c r="B486" s="14" t="n"/>
      <c r="C486" s="12" t="str">
        <f>IF($B486="","",IFERROR(INDEX(Items!$B$2:$B$501,MATCH($B486,Items!$A$2:$A$501,0)),"Unknown SKU"))</f>
        <v/>
      </c>
      <c r="D486" s="14" t="n"/>
      <c r="E486" s="14" t="n"/>
      <c r="F486" s="14" t="n"/>
      <c r="G486" s="14" t="n"/>
      <c r="H486" s="12" t="str">
        <f>IF(AND(F486="",G486=""),"",IF(F486="",0,F486)-IF(G486="",0,G486))</f>
        <v/>
      </c>
      <c r="I486" s="14" t="n"/>
      <c r="J486" s="14" t="n"/>
      <c r="K486" s="14" t="n"/>
    </row>
    <row r="487">
      <c r="A487" s="19" t="n"/>
      <c r="B487" s="14" t="n"/>
      <c r="C487" s="12" t="str">
        <f>IF($B487="","",IFERROR(INDEX(Items!$B$2:$B$501,MATCH($B487,Items!$A$2:$A$501,0)),"Unknown SKU"))</f>
        <v/>
      </c>
      <c r="D487" s="14" t="n"/>
      <c r="E487" s="14" t="n"/>
      <c r="F487" s="14" t="n"/>
      <c r="G487" s="14" t="n"/>
      <c r="H487" s="12" t="str">
        <f>IF(AND(F487="",G487=""),"",IF(F487="",0,F487)-IF(G487="",0,G487))</f>
        <v/>
      </c>
      <c r="I487" s="14" t="n"/>
      <c r="J487" s="14" t="n"/>
      <c r="K487" s="14" t="n"/>
    </row>
    <row r="488">
      <c r="A488" s="19" t="n"/>
      <c r="B488" s="14" t="n"/>
      <c r="C488" s="12" t="str">
        <f>IF($B488="","",IFERROR(INDEX(Items!$B$2:$B$501,MATCH($B488,Items!$A$2:$A$501,0)),"Unknown SKU"))</f>
        <v/>
      </c>
      <c r="D488" s="14" t="n"/>
      <c r="E488" s="14" t="n"/>
      <c r="F488" s="14" t="n"/>
      <c r="G488" s="14" t="n"/>
      <c r="H488" s="12" t="str">
        <f>IF(AND(F488="",G488=""),"",IF(F488="",0,F488)-IF(G488="",0,G488))</f>
        <v/>
      </c>
      <c r="I488" s="14" t="n"/>
      <c r="J488" s="14" t="n"/>
      <c r="K488" s="14" t="n"/>
    </row>
    <row r="489">
      <c r="A489" s="19" t="n"/>
      <c r="B489" s="14" t="n"/>
      <c r="C489" s="12" t="str">
        <f>IF($B489="","",IFERROR(INDEX(Items!$B$2:$B$501,MATCH($B489,Items!$A$2:$A$501,0)),"Unknown SKU"))</f>
        <v/>
      </c>
      <c r="D489" s="14" t="n"/>
      <c r="E489" s="14" t="n"/>
      <c r="F489" s="14" t="n"/>
      <c r="G489" s="14" t="n"/>
      <c r="H489" s="12" t="str">
        <f>IF(AND(F489="",G489=""),"",IF(F489="",0,F489)-IF(G489="",0,G489))</f>
        <v/>
      </c>
      <c r="I489" s="14" t="n"/>
      <c r="J489" s="14" t="n"/>
      <c r="K489" s="14" t="n"/>
    </row>
    <row r="490">
      <c r="A490" s="19" t="n"/>
      <c r="B490" s="14" t="n"/>
      <c r="C490" s="12" t="str">
        <f>IF($B490="","",IFERROR(INDEX(Items!$B$2:$B$501,MATCH($B490,Items!$A$2:$A$501,0)),"Unknown SKU"))</f>
        <v/>
      </c>
      <c r="D490" s="14" t="n"/>
      <c r="E490" s="14" t="n"/>
      <c r="F490" s="14" t="n"/>
      <c r="G490" s="14" t="n"/>
      <c r="H490" s="12" t="str">
        <f>IF(AND(F490="",G490=""),"",IF(F490="",0,F490)-IF(G490="",0,G490))</f>
        <v/>
      </c>
      <c r="I490" s="14" t="n"/>
      <c r="J490" s="14" t="n"/>
      <c r="K490" s="14" t="n"/>
    </row>
    <row r="491">
      <c r="A491" s="19" t="n"/>
      <c r="B491" s="14" t="n"/>
      <c r="C491" s="12" t="str">
        <f>IF($B491="","",IFERROR(INDEX(Items!$B$2:$B$501,MATCH($B491,Items!$A$2:$A$501,0)),"Unknown SKU"))</f>
        <v/>
      </c>
      <c r="D491" s="14" t="n"/>
      <c r="E491" s="14" t="n"/>
      <c r="F491" s="14" t="n"/>
      <c r="G491" s="14" t="n"/>
      <c r="H491" s="12" t="str">
        <f>IF(AND(F491="",G491=""),"",IF(F491="",0,F491)-IF(G491="",0,G491))</f>
        <v/>
      </c>
      <c r="I491" s="14" t="n"/>
      <c r="J491" s="14" t="n"/>
      <c r="K491" s="14" t="n"/>
    </row>
    <row r="492">
      <c r="A492" s="19" t="n"/>
      <c r="B492" s="14" t="n"/>
      <c r="C492" s="12" t="str">
        <f>IF($B492="","",IFERROR(INDEX(Items!$B$2:$B$501,MATCH($B492,Items!$A$2:$A$501,0)),"Unknown SKU"))</f>
        <v/>
      </c>
      <c r="D492" s="14" t="n"/>
      <c r="E492" s="14" t="n"/>
      <c r="F492" s="14" t="n"/>
      <c r="G492" s="14" t="n"/>
      <c r="H492" s="12" t="str">
        <f>IF(AND(F492="",G492=""),"",IF(F492="",0,F492)-IF(G492="",0,G492))</f>
        <v/>
      </c>
      <c r="I492" s="14" t="n"/>
      <c r="J492" s="14" t="n"/>
      <c r="K492" s="14" t="n"/>
    </row>
    <row r="493">
      <c r="A493" s="19" t="n"/>
      <c r="B493" s="14" t="n"/>
      <c r="C493" s="12" t="str">
        <f>IF($B493="","",IFERROR(INDEX(Items!$B$2:$B$501,MATCH($B493,Items!$A$2:$A$501,0)),"Unknown SKU"))</f>
        <v/>
      </c>
      <c r="D493" s="14" t="n"/>
      <c r="E493" s="14" t="n"/>
      <c r="F493" s="14" t="n"/>
      <c r="G493" s="14" t="n"/>
      <c r="H493" s="12" t="str">
        <f>IF(AND(F493="",G493=""),"",IF(F493="",0,F493)-IF(G493="",0,G493))</f>
        <v/>
      </c>
      <c r="I493" s="14" t="n"/>
      <c r="J493" s="14" t="n"/>
      <c r="K493" s="14" t="n"/>
    </row>
    <row r="494">
      <c r="A494" s="19" t="n"/>
      <c r="B494" s="14" t="n"/>
      <c r="C494" s="12" t="str">
        <f>IF($B494="","",IFERROR(INDEX(Items!$B$2:$B$501,MATCH($B494,Items!$A$2:$A$501,0)),"Unknown SKU"))</f>
        <v/>
      </c>
      <c r="D494" s="14" t="n"/>
      <c r="E494" s="14" t="n"/>
      <c r="F494" s="14" t="n"/>
      <c r="G494" s="14" t="n"/>
      <c r="H494" s="12" t="str">
        <f>IF(AND(F494="",G494=""),"",IF(F494="",0,F494)-IF(G494="",0,G494))</f>
        <v/>
      </c>
      <c r="I494" s="14" t="n"/>
      <c r="J494" s="14" t="n"/>
      <c r="K494" s="14" t="n"/>
    </row>
    <row r="495">
      <c r="A495" s="19" t="n"/>
      <c r="B495" s="14" t="n"/>
      <c r="C495" s="12" t="str">
        <f>IF($B495="","",IFERROR(INDEX(Items!$B$2:$B$501,MATCH($B495,Items!$A$2:$A$501,0)),"Unknown SKU"))</f>
        <v/>
      </c>
      <c r="D495" s="14" t="n"/>
      <c r="E495" s="14" t="n"/>
      <c r="F495" s="14" t="n"/>
      <c r="G495" s="14" t="n"/>
      <c r="H495" s="12" t="str">
        <f>IF(AND(F495="",G495=""),"",IF(F495="",0,F495)-IF(G495="",0,G495))</f>
        <v/>
      </c>
      <c r="I495" s="14" t="n"/>
      <c r="J495" s="14" t="n"/>
      <c r="K495" s="14" t="n"/>
    </row>
    <row r="496">
      <c r="A496" s="19" t="n"/>
      <c r="B496" s="14" t="n"/>
      <c r="C496" s="12" t="str">
        <f>IF($B496="","",IFERROR(INDEX(Items!$B$2:$B$501,MATCH($B496,Items!$A$2:$A$501,0)),"Unknown SKU"))</f>
        <v/>
      </c>
      <c r="D496" s="14" t="n"/>
      <c r="E496" s="14" t="n"/>
      <c r="F496" s="14" t="n"/>
      <c r="G496" s="14" t="n"/>
      <c r="H496" s="12" t="str">
        <f>IF(AND(F496="",G496=""),"",IF(F496="",0,F496)-IF(G496="",0,G496))</f>
        <v/>
      </c>
      <c r="I496" s="14" t="n"/>
      <c r="J496" s="14" t="n"/>
      <c r="K496" s="14" t="n"/>
    </row>
    <row r="497">
      <c r="A497" s="19" t="n"/>
      <c r="B497" s="14" t="n"/>
      <c r="C497" s="12" t="str">
        <f>IF($B497="","",IFERROR(INDEX(Items!$B$2:$B$501,MATCH($B497,Items!$A$2:$A$501,0)),"Unknown SKU"))</f>
        <v/>
      </c>
      <c r="D497" s="14" t="n"/>
      <c r="E497" s="14" t="n"/>
      <c r="F497" s="14" t="n"/>
      <c r="G497" s="14" t="n"/>
      <c r="H497" s="12" t="str">
        <f>IF(AND(F497="",G497=""),"",IF(F497="",0,F497)-IF(G497="",0,G497))</f>
        <v/>
      </c>
      <c r="I497" s="14" t="n"/>
      <c r="J497" s="14" t="n"/>
      <c r="K497" s="14" t="n"/>
    </row>
    <row r="498">
      <c r="A498" s="19" t="n"/>
      <c r="B498" s="14" t="n"/>
      <c r="C498" s="12" t="str">
        <f>IF($B498="","",IFERROR(INDEX(Items!$B$2:$B$501,MATCH($B498,Items!$A$2:$A$501,0)),"Unknown SKU"))</f>
        <v/>
      </c>
      <c r="D498" s="14" t="n"/>
      <c r="E498" s="14" t="n"/>
      <c r="F498" s="14" t="n"/>
      <c r="G498" s="14" t="n"/>
      <c r="H498" s="12" t="str">
        <f>IF(AND(F498="",G498=""),"",IF(F498="",0,F498)-IF(G498="",0,G498))</f>
        <v/>
      </c>
      <c r="I498" s="14" t="n"/>
      <c r="J498" s="14" t="n"/>
      <c r="K498" s="14" t="n"/>
    </row>
    <row r="499">
      <c r="A499" s="19" t="n"/>
      <c r="B499" s="14" t="n"/>
      <c r="C499" s="12" t="str">
        <f>IF($B499="","",IFERROR(INDEX(Items!$B$2:$B$501,MATCH($B499,Items!$A$2:$A$501,0)),"Unknown SKU"))</f>
        <v/>
      </c>
      <c r="D499" s="14" t="n"/>
      <c r="E499" s="14" t="n"/>
      <c r="F499" s="14" t="n"/>
      <c r="G499" s="14" t="n"/>
      <c r="H499" s="12" t="str">
        <f>IF(AND(F499="",G499=""),"",IF(F499="",0,F499)-IF(G499="",0,G499))</f>
        <v/>
      </c>
      <c r="I499" s="14" t="n"/>
      <c r="J499" s="14" t="n"/>
      <c r="K499" s="14" t="n"/>
    </row>
    <row r="500">
      <c r="A500" s="19" t="n"/>
      <c r="B500" s="14" t="n"/>
      <c r="C500" s="12" t="str">
        <f>IF($B500="","",IFERROR(INDEX(Items!$B$2:$B$501,MATCH($B500,Items!$A$2:$A$501,0)),"Unknown SKU"))</f>
        <v/>
      </c>
      <c r="D500" s="14" t="n"/>
      <c r="E500" s="14" t="n"/>
      <c r="F500" s="14" t="n"/>
      <c r="G500" s="14" t="n"/>
      <c r="H500" s="12" t="str">
        <f>IF(AND(F500="",G500=""),"",IF(F500="",0,F500)-IF(G500="",0,G500))</f>
        <v/>
      </c>
      <c r="I500" s="14" t="n"/>
      <c r="J500" s="14" t="n"/>
      <c r="K500" s="14" t="n"/>
    </row>
    <row r="501">
      <c r="A501" s="19" t="n"/>
      <c r="B501" s="14" t="n"/>
      <c r="C501" s="12" t="str">
        <f>IF($B501="","",IFERROR(INDEX(Items!$B$2:$B$501,MATCH($B501,Items!$A$2:$A$501,0)),"Unknown SKU"))</f>
        <v/>
      </c>
      <c r="D501" s="14" t="n"/>
      <c r="E501" s="14" t="n"/>
      <c r="F501" s="14" t="n"/>
      <c r="G501" s="14" t="n"/>
      <c r="H501" s="12" t="str">
        <f>IF(AND(F501="",G501=""),"",IF(F501="",0,F501)-IF(G501="",0,G501))</f>
        <v/>
      </c>
      <c r="I501" s="14" t="n"/>
      <c r="J501" s="14" t="n"/>
      <c r="K501" s="14" t="n"/>
    </row>
    <row r="502">
      <c r="A502" s="19" t="n"/>
      <c r="B502" s="14" t="n"/>
      <c r="C502" s="12" t="str">
        <f>IF($B502="","",IFERROR(INDEX(Items!$B$2:$B$501,MATCH($B502,Items!$A$2:$A$501,0)),"Unknown SKU"))</f>
        <v/>
      </c>
      <c r="D502" s="14" t="n"/>
      <c r="E502" s="14" t="n"/>
      <c r="F502" s="14" t="n"/>
      <c r="G502" s="14" t="n"/>
      <c r="H502" s="12" t="str">
        <f>IF(AND(F502="",G502=""),"",IF(F502="",0,F502)-IF(G502="",0,G502))</f>
        <v/>
      </c>
      <c r="I502" s="14" t="n"/>
      <c r="J502" s="14" t="n"/>
      <c r="K502" s="14" t="n"/>
    </row>
    <row r="503">
      <c r="A503" s="19" t="n"/>
      <c r="B503" s="14" t="n"/>
      <c r="C503" s="12" t="str">
        <f>IF($B503="","",IFERROR(INDEX(Items!$B$2:$B$501,MATCH($B503,Items!$A$2:$A$501,0)),"Unknown SKU"))</f>
        <v/>
      </c>
      <c r="D503" s="14" t="n"/>
      <c r="E503" s="14" t="n"/>
      <c r="F503" s="14" t="n"/>
      <c r="G503" s="14" t="n"/>
      <c r="H503" s="12" t="str">
        <f>IF(AND(F503="",G503=""),"",IF(F503="",0,F503)-IF(G503="",0,G503))</f>
        <v/>
      </c>
      <c r="I503" s="14" t="n"/>
      <c r="J503" s="14" t="n"/>
      <c r="K503" s="14" t="n"/>
    </row>
    <row r="504">
      <c r="A504" s="19" t="n"/>
      <c r="B504" s="14" t="n"/>
      <c r="C504" s="12" t="str">
        <f>IF($B504="","",IFERROR(INDEX(Items!$B$2:$B$501,MATCH($B504,Items!$A$2:$A$501,0)),"Unknown SKU"))</f>
        <v/>
      </c>
      <c r="D504" s="14" t="n"/>
      <c r="E504" s="14" t="n"/>
      <c r="F504" s="14" t="n"/>
      <c r="G504" s="14" t="n"/>
      <c r="H504" s="12" t="str">
        <f>IF(AND(F504="",G504=""),"",IF(F504="",0,F504)-IF(G504="",0,G504))</f>
        <v/>
      </c>
      <c r="I504" s="14" t="n"/>
      <c r="J504" s="14" t="n"/>
      <c r="K504" s="14" t="n"/>
    </row>
    <row r="505">
      <c r="A505" s="19" t="n"/>
      <c r="B505" s="14" t="n"/>
      <c r="C505" s="12" t="str">
        <f>IF($B505="","",IFERROR(INDEX(Items!$B$2:$B$501,MATCH($B505,Items!$A$2:$A$501,0)),"Unknown SKU"))</f>
        <v/>
      </c>
      <c r="D505" s="14" t="n"/>
      <c r="E505" s="14" t="n"/>
      <c r="F505" s="14" t="n"/>
      <c r="G505" s="14" t="n"/>
      <c r="H505" s="12" t="str">
        <f>IF(AND(F505="",G505=""),"",IF(F505="",0,F505)-IF(G505="",0,G505))</f>
        <v/>
      </c>
      <c r="I505" s="14" t="n"/>
      <c r="J505" s="14" t="n"/>
      <c r="K505" s="14" t="n"/>
    </row>
    <row r="506">
      <c r="A506" s="19" t="n"/>
      <c r="B506" s="14" t="n"/>
      <c r="C506" s="12" t="str">
        <f>IF($B506="","",IFERROR(INDEX(Items!$B$2:$B$501,MATCH($B506,Items!$A$2:$A$501,0)),"Unknown SKU"))</f>
        <v/>
      </c>
      <c r="D506" s="14" t="n"/>
      <c r="E506" s="14" t="n"/>
      <c r="F506" s="14" t="n"/>
      <c r="G506" s="14" t="n"/>
      <c r="H506" s="12" t="str">
        <f>IF(AND(F506="",G506=""),"",IF(F506="",0,F506)-IF(G506="",0,G506))</f>
        <v/>
      </c>
      <c r="I506" s="14" t="n"/>
      <c r="J506" s="14" t="n"/>
      <c r="K506" s="14" t="n"/>
    </row>
    <row r="507">
      <c r="A507" s="19" t="n"/>
      <c r="B507" s="14" t="n"/>
      <c r="C507" s="12" t="str">
        <f>IF($B507="","",IFERROR(INDEX(Items!$B$2:$B$501,MATCH($B507,Items!$A$2:$A$501,0)),"Unknown SKU"))</f>
        <v/>
      </c>
      <c r="D507" s="14" t="n"/>
      <c r="E507" s="14" t="n"/>
      <c r="F507" s="14" t="n"/>
      <c r="G507" s="14" t="n"/>
      <c r="H507" s="12" t="str">
        <f>IF(AND(F507="",G507=""),"",IF(F507="",0,F507)-IF(G507="",0,G507))</f>
        <v/>
      </c>
      <c r="I507" s="14" t="n"/>
      <c r="J507" s="14" t="n"/>
      <c r="K507" s="14" t="n"/>
    </row>
    <row r="508">
      <c r="A508" s="19" t="n"/>
      <c r="B508" s="14" t="n"/>
      <c r="C508" s="12" t="str">
        <f>IF($B508="","",IFERROR(INDEX(Items!$B$2:$B$501,MATCH($B508,Items!$A$2:$A$501,0)),"Unknown SKU"))</f>
        <v/>
      </c>
      <c r="D508" s="14" t="n"/>
      <c r="E508" s="14" t="n"/>
      <c r="F508" s="14" t="n"/>
      <c r="G508" s="14" t="n"/>
      <c r="H508" s="12" t="str">
        <f>IF(AND(F508="",G508=""),"",IF(F508="",0,F508)-IF(G508="",0,G508))</f>
        <v/>
      </c>
      <c r="I508" s="14" t="n"/>
      <c r="J508" s="14" t="n"/>
      <c r="K508" s="14" t="n"/>
    </row>
    <row r="509">
      <c r="A509" s="19" t="n"/>
      <c r="B509" s="14" t="n"/>
      <c r="C509" s="12" t="str">
        <f>IF($B509="","",IFERROR(INDEX(Items!$B$2:$B$501,MATCH($B509,Items!$A$2:$A$501,0)),"Unknown SKU"))</f>
        <v/>
      </c>
      <c r="D509" s="14" t="n"/>
      <c r="E509" s="14" t="n"/>
      <c r="F509" s="14" t="n"/>
      <c r="G509" s="14" t="n"/>
      <c r="H509" s="12" t="str">
        <f>IF(AND(F509="",G509=""),"",IF(F509="",0,F509)-IF(G509="",0,G509))</f>
        <v/>
      </c>
      <c r="I509" s="14" t="n"/>
      <c r="J509" s="14" t="n"/>
      <c r="K509" s="14" t="n"/>
    </row>
    <row r="510">
      <c r="A510" s="19" t="n"/>
      <c r="B510" s="14" t="n"/>
      <c r="C510" s="12" t="str">
        <f>IF($B510="","",IFERROR(INDEX(Items!$B$2:$B$501,MATCH($B510,Items!$A$2:$A$501,0)),"Unknown SKU"))</f>
        <v/>
      </c>
      <c r="D510" s="14" t="n"/>
      <c r="E510" s="14" t="n"/>
      <c r="F510" s="14" t="n"/>
      <c r="G510" s="14" t="n"/>
      <c r="H510" s="12" t="str">
        <f>IF(AND(F510="",G510=""),"",IF(F510="",0,F510)-IF(G510="",0,G510))</f>
        <v/>
      </c>
      <c r="I510" s="14" t="n"/>
      <c r="J510" s="14" t="n"/>
      <c r="K510" s="14" t="n"/>
    </row>
    <row r="511">
      <c r="A511" s="19" t="n"/>
      <c r="B511" s="14" t="n"/>
      <c r="C511" s="12" t="str">
        <f>IF($B511="","",IFERROR(INDEX(Items!$B$2:$B$501,MATCH($B511,Items!$A$2:$A$501,0)),"Unknown SKU"))</f>
        <v/>
      </c>
      <c r="D511" s="14" t="n"/>
      <c r="E511" s="14" t="n"/>
      <c r="F511" s="14" t="n"/>
      <c r="G511" s="14" t="n"/>
      <c r="H511" s="12" t="str">
        <f>IF(AND(F511="",G511=""),"",IF(F511="",0,F511)-IF(G511="",0,G511))</f>
        <v/>
      </c>
      <c r="I511" s="14" t="n"/>
      <c r="J511" s="14" t="n"/>
      <c r="K511" s="14" t="n"/>
    </row>
    <row r="512">
      <c r="A512" s="19" t="n"/>
      <c r="B512" s="14" t="n"/>
      <c r="C512" s="12" t="str">
        <f>IF($B512="","",IFERROR(INDEX(Items!$B$2:$B$501,MATCH($B512,Items!$A$2:$A$501,0)),"Unknown SKU"))</f>
        <v/>
      </c>
      <c r="D512" s="14" t="n"/>
      <c r="E512" s="14" t="n"/>
      <c r="F512" s="14" t="n"/>
      <c r="G512" s="14" t="n"/>
      <c r="H512" s="12" t="str">
        <f>IF(AND(F512="",G512=""),"",IF(F512="",0,F512)-IF(G512="",0,G512))</f>
        <v/>
      </c>
      <c r="I512" s="14" t="n"/>
      <c r="J512" s="14" t="n"/>
      <c r="K512" s="14" t="n"/>
    </row>
    <row r="513">
      <c r="A513" s="19" t="n"/>
      <c r="B513" s="14" t="n"/>
      <c r="C513" s="12" t="str">
        <f>IF($B513="","",IFERROR(INDEX(Items!$B$2:$B$501,MATCH($B513,Items!$A$2:$A$501,0)),"Unknown SKU"))</f>
        <v/>
      </c>
      <c r="D513" s="14" t="n"/>
      <c r="E513" s="14" t="n"/>
      <c r="F513" s="14" t="n"/>
      <c r="G513" s="14" t="n"/>
      <c r="H513" s="12" t="str">
        <f>IF(AND(F513="",G513=""),"",IF(F513="",0,F513)-IF(G513="",0,G513))</f>
        <v/>
      </c>
      <c r="I513" s="14" t="n"/>
      <c r="J513" s="14" t="n"/>
      <c r="K513" s="14" t="n"/>
    </row>
    <row r="514">
      <c r="A514" s="19" t="n"/>
      <c r="B514" s="14" t="n"/>
      <c r="C514" s="12" t="str">
        <f>IF($B514="","",IFERROR(INDEX(Items!$B$2:$B$501,MATCH($B514,Items!$A$2:$A$501,0)),"Unknown SKU"))</f>
        <v/>
      </c>
      <c r="D514" s="14" t="n"/>
      <c r="E514" s="14" t="n"/>
      <c r="F514" s="14" t="n"/>
      <c r="G514" s="14" t="n"/>
      <c r="H514" s="12" t="str">
        <f>IF(AND(F514="",G514=""),"",IF(F514="",0,F514)-IF(G514="",0,G514))</f>
        <v/>
      </c>
      <c r="I514" s="14" t="n"/>
      <c r="J514" s="14" t="n"/>
      <c r="K514" s="14" t="n"/>
    </row>
    <row r="515">
      <c r="A515" s="19" t="n"/>
      <c r="B515" s="14" t="n"/>
      <c r="C515" s="12" t="str">
        <f>IF($B515="","",IFERROR(INDEX(Items!$B$2:$B$501,MATCH($B515,Items!$A$2:$A$501,0)),"Unknown SKU"))</f>
        <v/>
      </c>
      <c r="D515" s="14" t="n"/>
      <c r="E515" s="14" t="n"/>
      <c r="F515" s="14" t="n"/>
      <c r="G515" s="14" t="n"/>
      <c r="H515" s="12" t="str">
        <f>IF(AND(F515="",G515=""),"",IF(F515="",0,F515)-IF(G515="",0,G515))</f>
        <v/>
      </c>
      <c r="I515" s="14" t="n"/>
      <c r="J515" s="14" t="n"/>
      <c r="K515" s="14" t="n"/>
    </row>
    <row r="516">
      <c r="A516" s="19" t="n"/>
      <c r="B516" s="14" t="n"/>
      <c r="C516" s="12" t="str">
        <f>IF($B516="","",IFERROR(INDEX(Items!$B$2:$B$501,MATCH($B516,Items!$A$2:$A$501,0)),"Unknown SKU"))</f>
        <v/>
      </c>
      <c r="D516" s="14" t="n"/>
      <c r="E516" s="14" t="n"/>
      <c r="F516" s="14" t="n"/>
      <c r="G516" s="14" t="n"/>
      <c r="H516" s="12" t="str">
        <f>IF(AND(F516="",G516=""),"",IF(F516="",0,F516)-IF(G516="",0,G516))</f>
        <v/>
      </c>
      <c r="I516" s="14" t="n"/>
      <c r="J516" s="14" t="n"/>
      <c r="K516" s="14" t="n"/>
    </row>
    <row r="517">
      <c r="A517" s="19" t="n"/>
      <c r="B517" s="14" t="n"/>
      <c r="C517" s="12" t="str">
        <f>IF($B517="","",IFERROR(INDEX(Items!$B$2:$B$501,MATCH($B517,Items!$A$2:$A$501,0)),"Unknown SKU"))</f>
        <v/>
      </c>
      <c r="D517" s="14" t="n"/>
      <c r="E517" s="14" t="n"/>
      <c r="F517" s="14" t="n"/>
      <c r="G517" s="14" t="n"/>
      <c r="H517" s="12" t="str">
        <f>IF(AND(F517="",G517=""),"",IF(F517="",0,F517)-IF(G517="",0,G517))</f>
        <v/>
      </c>
      <c r="I517" s="14" t="n"/>
      <c r="J517" s="14" t="n"/>
      <c r="K517" s="14" t="n"/>
    </row>
    <row r="518">
      <c r="A518" s="19" t="n"/>
      <c r="B518" s="14" t="n"/>
      <c r="C518" s="12" t="str">
        <f>IF($B518="","",IFERROR(INDEX(Items!$B$2:$B$501,MATCH($B518,Items!$A$2:$A$501,0)),"Unknown SKU"))</f>
        <v/>
      </c>
      <c r="D518" s="14" t="n"/>
      <c r="E518" s="14" t="n"/>
      <c r="F518" s="14" t="n"/>
      <c r="G518" s="14" t="n"/>
      <c r="H518" s="12" t="str">
        <f>IF(AND(F518="",G518=""),"",IF(F518="",0,F518)-IF(G518="",0,G518))</f>
        <v/>
      </c>
      <c r="I518" s="14" t="n"/>
      <c r="J518" s="14" t="n"/>
      <c r="K518" s="14" t="n"/>
    </row>
    <row r="519">
      <c r="A519" s="19" t="n"/>
      <c r="B519" s="14" t="n"/>
      <c r="C519" s="12" t="str">
        <f>IF($B519="","",IFERROR(INDEX(Items!$B$2:$B$501,MATCH($B519,Items!$A$2:$A$501,0)),"Unknown SKU"))</f>
        <v/>
      </c>
      <c r="D519" s="14" t="n"/>
      <c r="E519" s="14" t="n"/>
      <c r="F519" s="14" t="n"/>
      <c r="G519" s="14" t="n"/>
      <c r="H519" s="12" t="str">
        <f>IF(AND(F519="",G519=""),"",IF(F519="",0,F519)-IF(G519="",0,G519))</f>
        <v/>
      </c>
      <c r="I519" s="14" t="n"/>
      <c r="J519" s="14" t="n"/>
      <c r="K519" s="14" t="n"/>
    </row>
    <row r="520">
      <c r="A520" s="19" t="n"/>
      <c r="B520" s="14" t="n"/>
      <c r="C520" s="12" t="str">
        <f>IF($B520="","",IFERROR(INDEX(Items!$B$2:$B$501,MATCH($B520,Items!$A$2:$A$501,0)),"Unknown SKU"))</f>
        <v/>
      </c>
      <c r="D520" s="14" t="n"/>
      <c r="E520" s="14" t="n"/>
      <c r="F520" s="14" t="n"/>
      <c r="G520" s="14" t="n"/>
      <c r="H520" s="12" t="str">
        <f>IF(AND(F520="",G520=""),"",IF(F520="",0,F520)-IF(G520="",0,G520))</f>
        <v/>
      </c>
      <c r="I520" s="14" t="n"/>
      <c r="J520" s="14" t="n"/>
      <c r="K520" s="14" t="n"/>
    </row>
    <row r="521">
      <c r="A521" s="19" t="n"/>
      <c r="B521" s="14" t="n"/>
      <c r="C521" s="12" t="str">
        <f>IF($B521="","",IFERROR(INDEX(Items!$B$2:$B$501,MATCH($B521,Items!$A$2:$A$501,0)),"Unknown SKU"))</f>
        <v/>
      </c>
      <c r="D521" s="14" t="n"/>
      <c r="E521" s="14" t="n"/>
      <c r="F521" s="14" t="n"/>
      <c r="G521" s="14" t="n"/>
      <c r="H521" s="12" t="str">
        <f>IF(AND(F521="",G521=""),"",IF(F521="",0,F521)-IF(G521="",0,G521))</f>
        <v/>
      </c>
      <c r="I521" s="14" t="n"/>
      <c r="J521" s="14" t="n"/>
      <c r="K521" s="14" t="n"/>
    </row>
    <row r="522">
      <c r="A522" s="19" t="n"/>
      <c r="B522" s="14" t="n"/>
      <c r="C522" s="12" t="str">
        <f>IF($B522="","",IFERROR(INDEX(Items!$B$2:$B$501,MATCH($B522,Items!$A$2:$A$501,0)),"Unknown SKU"))</f>
        <v/>
      </c>
      <c r="D522" s="14" t="n"/>
      <c r="E522" s="14" t="n"/>
      <c r="F522" s="14" t="n"/>
      <c r="G522" s="14" t="n"/>
      <c r="H522" s="12" t="str">
        <f>IF(AND(F522="",G522=""),"",IF(F522="",0,F522)-IF(G522="",0,G522))</f>
        <v/>
      </c>
      <c r="I522" s="14" t="n"/>
      <c r="J522" s="14" t="n"/>
      <c r="K522" s="14" t="n"/>
    </row>
    <row r="523">
      <c r="A523" s="19" t="n"/>
      <c r="B523" s="14" t="n"/>
      <c r="C523" s="12" t="str">
        <f>IF($B523="","",IFERROR(INDEX(Items!$B$2:$B$501,MATCH($B523,Items!$A$2:$A$501,0)),"Unknown SKU"))</f>
        <v/>
      </c>
      <c r="D523" s="14" t="n"/>
      <c r="E523" s="14" t="n"/>
      <c r="F523" s="14" t="n"/>
      <c r="G523" s="14" t="n"/>
      <c r="H523" s="12" t="str">
        <f>IF(AND(F523="",G523=""),"",IF(F523="",0,F523)-IF(G523="",0,G523))</f>
        <v/>
      </c>
      <c r="I523" s="14" t="n"/>
      <c r="J523" s="14" t="n"/>
      <c r="K523" s="14" t="n"/>
    </row>
    <row r="524">
      <c r="A524" s="19" t="n"/>
      <c r="B524" s="14" t="n"/>
      <c r="C524" s="12" t="str">
        <f>IF($B524="","",IFERROR(INDEX(Items!$B$2:$B$501,MATCH($B524,Items!$A$2:$A$501,0)),"Unknown SKU"))</f>
        <v/>
      </c>
      <c r="D524" s="14" t="n"/>
      <c r="E524" s="14" t="n"/>
      <c r="F524" s="14" t="n"/>
      <c r="G524" s="14" t="n"/>
      <c r="H524" s="12" t="str">
        <f>IF(AND(F524="",G524=""),"",IF(F524="",0,F524)-IF(G524="",0,G524))</f>
        <v/>
      </c>
      <c r="I524" s="14" t="n"/>
      <c r="J524" s="14" t="n"/>
      <c r="K524" s="14" t="n"/>
    </row>
    <row r="525">
      <c r="A525" s="19" t="n"/>
      <c r="B525" s="14" t="n"/>
      <c r="C525" s="12" t="str">
        <f>IF($B525="","",IFERROR(INDEX(Items!$B$2:$B$501,MATCH($B525,Items!$A$2:$A$501,0)),"Unknown SKU"))</f>
        <v/>
      </c>
      <c r="D525" s="14" t="n"/>
      <c r="E525" s="14" t="n"/>
      <c r="F525" s="14" t="n"/>
      <c r="G525" s="14" t="n"/>
      <c r="H525" s="12" t="str">
        <f>IF(AND(F525="",G525=""),"",IF(F525="",0,F525)-IF(G525="",0,G525))</f>
        <v/>
      </c>
      <c r="I525" s="14" t="n"/>
      <c r="J525" s="14" t="n"/>
      <c r="K525" s="14" t="n"/>
    </row>
    <row r="526">
      <c r="A526" s="19" t="n"/>
      <c r="B526" s="14" t="n"/>
      <c r="C526" s="12" t="str">
        <f>IF($B526="","",IFERROR(INDEX(Items!$B$2:$B$501,MATCH($B526,Items!$A$2:$A$501,0)),"Unknown SKU"))</f>
        <v/>
      </c>
      <c r="D526" s="14" t="n"/>
      <c r="E526" s="14" t="n"/>
      <c r="F526" s="14" t="n"/>
      <c r="G526" s="14" t="n"/>
      <c r="H526" s="12" t="str">
        <f>IF(AND(F526="",G526=""),"",IF(F526="",0,F526)-IF(G526="",0,G526))</f>
        <v/>
      </c>
      <c r="I526" s="14" t="n"/>
      <c r="J526" s="14" t="n"/>
      <c r="K526" s="14" t="n"/>
    </row>
    <row r="527">
      <c r="A527" s="19" t="n"/>
      <c r="B527" s="14" t="n"/>
      <c r="C527" s="12" t="str">
        <f>IF($B527="","",IFERROR(INDEX(Items!$B$2:$B$501,MATCH($B527,Items!$A$2:$A$501,0)),"Unknown SKU"))</f>
        <v/>
      </c>
      <c r="D527" s="14" t="n"/>
      <c r="E527" s="14" t="n"/>
      <c r="F527" s="14" t="n"/>
      <c r="G527" s="14" t="n"/>
      <c r="H527" s="12" t="str">
        <f>IF(AND(F527="",G527=""),"",IF(F527="",0,F527)-IF(G527="",0,G527))</f>
        <v/>
      </c>
      <c r="I527" s="14" t="n"/>
      <c r="J527" s="14" t="n"/>
      <c r="K527" s="14" t="n"/>
    </row>
    <row r="528">
      <c r="A528" s="19" t="n"/>
      <c r="B528" s="14" t="n"/>
      <c r="C528" s="12" t="str">
        <f>IF($B528="","",IFERROR(INDEX(Items!$B$2:$B$501,MATCH($B528,Items!$A$2:$A$501,0)),"Unknown SKU"))</f>
        <v/>
      </c>
      <c r="D528" s="14" t="n"/>
      <c r="E528" s="14" t="n"/>
      <c r="F528" s="14" t="n"/>
      <c r="G528" s="14" t="n"/>
      <c r="H528" s="12" t="str">
        <f>IF(AND(F528="",G528=""),"",IF(F528="",0,F528)-IF(G528="",0,G528))</f>
        <v/>
      </c>
      <c r="I528" s="14" t="n"/>
      <c r="J528" s="14" t="n"/>
      <c r="K528" s="14" t="n"/>
    </row>
    <row r="529">
      <c r="A529" s="19" t="n"/>
      <c r="B529" s="14" t="n"/>
      <c r="C529" s="12" t="str">
        <f>IF($B529="","",IFERROR(INDEX(Items!$B$2:$B$501,MATCH($B529,Items!$A$2:$A$501,0)),"Unknown SKU"))</f>
        <v/>
      </c>
      <c r="D529" s="14" t="n"/>
      <c r="E529" s="14" t="n"/>
      <c r="F529" s="14" t="n"/>
      <c r="G529" s="14" t="n"/>
      <c r="H529" s="12" t="str">
        <f>IF(AND(F529="",G529=""),"",IF(F529="",0,F529)-IF(G529="",0,G529))</f>
        <v/>
      </c>
      <c r="I529" s="14" t="n"/>
      <c r="J529" s="14" t="n"/>
      <c r="K529" s="14" t="n"/>
    </row>
    <row r="530">
      <c r="A530" s="19" t="n"/>
      <c r="B530" s="14" t="n"/>
      <c r="C530" s="12" t="str">
        <f>IF($B530="","",IFERROR(INDEX(Items!$B$2:$B$501,MATCH($B530,Items!$A$2:$A$501,0)),"Unknown SKU"))</f>
        <v/>
      </c>
      <c r="D530" s="14" t="n"/>
      <c r="E530" s="14" t="n"/>
      <c r="F530" s="14" t="n"/>
      <c r="G530" s="14" t="n"/>
      <c r="H530" s="12" t="str">
        <f>IF(AND(F530="",G530=""),"",IF(F530="",0,F530)-IF(G530="",0,G530))</f>
        <v/>
      </c>
      <c r="I530" s="14" t="n"/>
      <c r="J530" s="14" t="n"/>
      <c r="K530" s="14" t="n"/>
    </row>
    <row r="531">
      <c r="A531" s="19" t="n"/>
      <c r="B531" s="14" t="n"/>
      <c r="C531" s="12" t="str">
        <f>IF($B531="","",IFERROR(INDEX(Items!$B$2:$B$501,MATCH($B531,Items!$A$2:$A$501,0)),"Unknown SKU"))</f>
        <v/>
      </c>
      <c r="D531" s="14" t="n"/>
      <c r="E531" s="14" t="n"/>
      <c r="F531" s="14" t="n"/>
      <c r="G531" s="14" t="n"/>
      <c r="H531" s="12" t="str">
        <f>IF(AND(F531="",G531=""),"",IF(F531="",0,F531)-IF(G531="",0,G531))</f>
        <v/>
      </c>
      <c r="I531" s="14" t="n"/>
      <c r="J531" s="14" t="n"/>
      <c r="K531" s="14" t="n"/>
    </row>
    <row r="532">
      <c r="A532" s="19" t="n"/>
      <c r="B532" s="14" t="n"/>
      <c r="C532" s="12" t="str">
        <f>IF($B532="","",IFERROR(INDEX(Items!$B$2:$B$501,MATCH($B532,Items!$A$2:$A$501,0)),"Unknown SKU"))</f>
        <v/>
      </c>
      <c r="D532" s="14" t="n"/>
      <c r="E532" s="14" t="n"/>
      <c r="F532" s="14" t="n"/>
      <c r="G532" s="14" t="n"/>
      <c r="H532" s="12" t="str">
        <f>IF(AND(F532="",G532=""),"",IF(F532="",0,F532)-IF(G532="",0,G532))</f>
        <v/>
      </c>
      <c r="I532" s="14" t="n"/>
      <c r="J532" s="14" t="n"/>
      <c r="K532" s="14" t="n"/>
    </row>
    <row r="533">
      <c r="A533" s="19" t="n"/>
      <c r="B533" s="14" t="n"/>
      <c r="C533" s="12" t="str">
        <f>IF($B533="","",IFERROR(INDEX(Items!$B$2:$B$501,MATCH($B533,Items!$A$2:$A$501,0)),"Unknown SKU"))</f>
        <v/>
      </c>
      <c r="D533" s="14" t="n"/>
      <c r="E533" s="14" t="n"/>
      <c r="F533" s="14" t="n"/>
      <c r="G533" s="14" t="n"/>
      <c r="H533" s="12" t="str">
        <f>IF(AND(F533="",G533=""),"",IF(F533="",0,F533)-IF(G533="",0,G533))</f>
        <v/>
      </c>
      <c r="I533" s="14" t="n"/>
      <c r="J533" s="14" t="n"/>
      <c r="K533" s="14" t="n"/>
    </row>
    <row r="534">
      <c r="A534" s="19" t="n"/>
      <c r="B534" s="14" t="n"/>
      <c r="C534" s="12" t="str">
        <f>IF($B534="","",IFERROR(INDEX(Items!$B$2:$B$501,MATCH($B534,Items!$A$2:$A$501,0)),"Unknown SKU"))</f>
        <v/>
      </c>
      <c r="D534" s="14" t="n"/>
      <c r="E534" s="14" t="n"/>
      <c r="F534" s="14" t="n"/>
      <c r="G534" s="14" t="n"/>
      <c r="H534" s="12" t="str">
        <f>IF(AND(F534="",G534=""),"",IF(F534="",0,F534)-IF(G534="",0,G534))</f>
        <v/>
      </c>
      <c r="I534" s="14" t="n"/>
      <c r="J534" s="14" t="n"/>
      <c r="K534" s="14" t="n"/>
    </row>
    <row r="535">
      <c r="A535" s="19" t="n"/>
      <c r="B535" s="14" t="n"/>
      <c r="C535" s="12" t="str">
        <f>IF($B535="","",IFERROR(INDEX(Items!$B$2:$B$501,MATCH($B535,Items!$A$2:$A$501,0)),"Unknown SKU"))</f>
        <v/>
      </c>
      <c r="D535" s="14" t="n"/>
      <c r="E535" s="14" t="n"/>
      <c r="F535" s="14" t="n"/>
      <c r="G535" s="14" t="n"/>
      <c r="H535" s="12" t="str">
        <f>IF(AND(F535="",G535=""),"",IF(F535="",0,F535)-IF(G535="",0,G535))</f>
        <v/>
      </c>
      <c r="I535" s="14" t="n"/>
      <c r="J535" s="14" t="n"/>
      <c r="K535" s="14" t="n"/>
    </row>
    <row r="536">
      <c r="A536" s="19" t="n"/>
      <c r="B536" s="14" t="n"/>
      <c r="C536" s="12" t="str">
        <f>IF($B536="","",IFERROR(INDEX(Items!$B$2:$B$501,MATCH($B536,Items!$A$2:$A$501,0)),"Unknown SKU"))</f>
        <v/>
      </c>
      <c r="D536" s="14" t="n"/>
      <c r="E536" s="14" t="n"/>
      <c r="F536" s="14" t="n"/>
      <c r="G536" s="14" t="n"/>
      <c r="H536" s="12" t="str">
        <f>IF(AND(F536="",G536=""),"",IF(F536="",0,F536)-IF(G536="",0,G536))</f>
        <v/>
      </c>
      <c r="I536" s="14" t="n"/>
      <c r="J536" s="14" t="n"/>
      <c r="K536" s="14" t="n"/>
    </row>
    <row r="537">
      <c r="A537" s="19" t="n"/>
      <c r="B537" s="14" t="n"/>
      <c r="C537" s="12" t="str">
        <f>IF($B537="","",IFERROR(INDEX(Items!$B$2:$B$501,MATCH($B537,Items!$A$2:$A$501,0)),"Unknown SKU"))</f>
        <v/>
      </c>
      <c r="D537" s="14" t="n"/>
      <c r="E537" s="14" t="n"/>
      <c r="F537" s="14" t="n"/>
      <c r="G537" s="14" t="n"/>
      <c r="H537" s="12" t="str">
        <f>IF(AND(F537="",G537=""),"",IF(F537="",0,F537)-IF(G537="",0,G537))</f>
        <v/>
      </c>
      <c r="I537" s="14" t="n"/>
      <c r="J537" s="14" t="n"/>
      <c r="K537" s="14" t="n"/>
    </row>
    <row r="538">
      <c r="A538" s="19" t="n"/>
      <c r="B538" s="14" t="n"/>
      <c r="C538" s="12" t="str">
        <f>IF($B538="","",IFERROR(INDEX(Items!$B$2:$B$501,MATCH($B538,Items!$A$2:$A$501,0)),"Unknown SKU"))</f>
        <v/>
      </c>
      <c r="D538" s="14" t="n"/>
      <c r="E538" s="14" t="n"/>
      <c r="F538" s="14" t="n"/>
      <c r="G538" s="14" t="n"/>
      <c r="H538" s="12" t="str">
        <f>IF(AND(F538="",G538=""),"",IF(F538="",0,F538)-IF(G538="",0,G538))</f>
        <v/>
      </c>
      <c r="I538" s="14" t="n"/>
      <c r="J538" s="14" t="n"/>
      <c r="K538" s="14" t="n"/>
    </row>
    <row r="539">
      <c r="A539" s="19" t="n"/>
      <c r="B539" s="14" t="n"/>
      <c r="C539" s="12" t="str">
        <f>IF($B539="","",IFERROR(INDEX(Items!$B$2:$B$501,MATCH($B539,Items!$A$2:$A$501,0)),"Unknown SKU"))</f>
        <v/>
      </c>
      <c r="D539" s="14" t="n"/>
      <c r="E539" s="14" t="n"/>
      <c r="F539" s="14" t="n"/>
      <c r="G539" s="14" t="n"/>
      <c r="H539" s="12" t="str">
        <f>IF(AND(F539="",G539=""),"",IF(F539="",0,F539)-IF(G539="",0,G539))</f>
        <v/>
      </c>
      <c r="I539" s="14" t="n"/>
      <c r="J539" s="14" t="n"/>
      <c r="K539" s="14" t="n"/>
    </row>
    <row r="540">
      <c r="A540" s="19" t="n"/>
      <c r="B540" s="14" t="n"/>
      <c r="C540" s="12" t="str">
        <f>IF($B540="","",IFERROR(INDEX(Items!$B$2:$B$501,MATCH($B540,Items!$A$2:$A$501,0)),"Unknown SKU"))</f>
        <v/>
      </c>
      <c r="D540" s="14" t="n"/>
      <c r="E540" s="14" t="n"/>
      <c r="F540" s="14" t="n"/>
      <c r="G540" s="14" t="n"/>
      <c r="H540" s="12" t="str">
        <f>IF(AND(F540="",G540=""),"",IF(F540="",0,F540)-IF(G540="",0,G540))</f>
        <v/>
      </c>
      <c r="I540" s="14" t="n"/>
      <c r="J540" s="14" t="n"/>
      <c r="K540" s="14" t="n"/>
    </row>
    <row r="541">
      <c r="A541" s="19" t="n"/>
      <c r="B541" s="14" t="n"/>
      <c r="C541" s="12" t="str">
        <f>IF($B541="","",IFERROR(INDEX(Items!$B$2:$B$501,MATCH($B541,Items!$A$2:$A$501,0)),"Unknown SKU"))</f>
        <v/>
      </c>
      <c r="D541" s="14" t="n"/>
      <c r="E541" s="14" t="n"/>
      <c r="F541" s="14" t="n"/>
      <c r="G541" s="14" t="n"/>
      <c r="H541" s="12" t="str">
        <f>IF(AND(F541="",G541=""),"",IF(F541="",0,F541)-IF(G541="",0,G541))</f>
        <v/>
      </c>
      <c r="I541" s="14" t="n"/>
      <c r="J541" s="14" t="n"/>
      <c r="K541" s="14" t="n"/>
    </row>
    <row r="542">
      <c r="A542" s="19" t="n"/>
      <c r="B542" s="14" t="n"/>
      <c r="C542" s="12" t="str">
        <f>IF($B542="","",IFERROR(INDEX(Items!$B$2:$B$501,MATCH($B542,Items!$A$2:$A$501,0)),"Unknown SKU"))</f>
        <v/>
      </c>
      <c r="D542" s="14" t="n"/>
      <c r="E542" s="14" t="n"/>
      <c r="F542" s="14" t="n"/>
      <c r="G542" s="14" t="n"/>
      <c r="H542" s="12" t="str">
        <f>IF(AND(F542="",G542=""),"",IF(F542="",0,F542)-IF(G542="",0,G542))</f>
        <v/>
      </c>
      <c r="I542" s="14" t="n"/>
      <c r="J542" s="14" t="n"/>
      <c r="K542" s="14" t="n"/>
    </row>
    <row r="543">
      <c r="A543" s="19" t="n"/>
      <c r="B543" s="14" t="n"/>
      <c r="C543" s="12" t="str">
        <f>IF($B543="","",IFERROR(INDEX(Items!$B$2:$B$501,MATCH($B543,Items!$A$2:$A$501,0)),"Unknown SKU"))</f>
        <v/>
      </c>
      <c r="D543" s="14" t="n"/>
      <c r="E543" s="14" t="n"/>
      <c r="F543" s="14" t="n"/>
      <c r="G543" s="14" t="n"/>
      <c r="H543" s="12" t="str">
        <f>IF(AND(F543="",G543=""),"",IF(F543="",0,F543)-IF(G543="",0,G543))</f>
        <v/>
      </c>
      <c r="I543" s="14" t="n"/>
      <c r="J543" s="14" t="n"/>
      <c r="K543" s="14" t="n"/>
    </row>
    <row r="544">
      <c r="A544" s="19" t="n"/>
      <c r="B544" s="14" t="n"/>
      <c r="C544" s="12" t="str">
        <f>IF($B544="","",IFERROR(INDEX(Items!$B$2:$B$501,MATCH($B544,Items!$A$2:$A$501,0)),"Unknown SKU"))</f>
        <v/>
      </c>
      <c r="D544" s="14" t="n"/>
      <c r="E544" s="14" t="n"/>
      <c r="F544" s="14" t="n"/>
      <c r="G544" s="14" t="n"/>
      <c r="H544" s="12" t="str">
        <f>IF(AND(F544="",G544=""),"",IF(F544="",0,F544)-IF(G544="",0,G544))</f>
        <v/>
      </c>
      <c r="I544" s="14" t="n"/>
      <c r="J544" s="14" t="n"/>
      <c r="K544" s="14" t="n"/>
    </row>
    <row r="545">
      <c r="A545" s="19" t="n"/>
      <c r="B545" s="14" t="n"/>
      <c r="C545" s="12" t="str">
        <f>IF($B545="","",IFERROR(INDEX(Items!$B$2:$B$501,MATCH($B545,Items!$A$2:$A$501,0)),"Unknown SKU"))</f>
        <v/>
      </c>
      <c r="D545" s="14" t="n"/>
      <c r="E545" s="14" t="n"/>
      <c r="F545" s="14" t="n"/>
      <c r="G545" s="14" t="n"/>
      <c r="H545" s="12" t="str">
        <f>IF(AND(F545="",G545=""),"",IF(F545="",0,F545)-IF(G545="",0,G545))</f>
        <v/>
      </c>
      <c r="I545" s="14" t="n"/>
      <c r="J545" s="14" t="n"/>
      <c r="K545" s="14" t="n"/>
    </row>
    <row r="546">
      <c r="A546" s="19" t="n"/>
      <c r="B546" s="14" t="n"/>
      <c r="C546" s="12" t="str">
        <f>IF($B546="","",IFERROR(INDEX(Items!$B$2:$B$501,MATCH($B546,Items!$A$2:$A$501,0)),"Unknown SKU"))</f>
        <v/>
      </c>
      <c r="D546" s="14" t="n"/>
      <c r="E546" s="14" t="n"/>
      <c r="F546" s="14" t="n"/>
      <c r="G546" s="14" t="n"/>
      <c r="H546" s="12" t="str">
        <f>IF(AND(F546="",G546=""),"",IF(F546="",0,F546)-IF(G546="",0,G546))</f>
        <v/>
      </c>
      <c r="I546" s="14" t="n"/>
      <c r="J546" s="14" t="n"/>
      <c r="K546" s="14" t="n"/>
    </row>
    <row r="547">
      <c r="A547" s="19" t="n"/>
      <c r="B547" s="14" t="n"/>
      <c r="C547" s="12" t="str">
        <f>IF($B547="","",IFERROR(INDEX(Items!$B$2:$B$501,MATCH($B547,Items!$A$2:$A$501,0)),"Unknown SKU"))</f>
        <v/>
      </c>
      <c r="D547" s="14" t="n"/>
      <c r="E547" s="14" t="n"/>
      <c r="F547" s="14" t="n"/>
      <c r="G547" s="14" t="n"/>
      <c r="H547" s="12" t="str">
        <f>IF(AND(F547="",G547=""),"",IF(F547="",0,F547)-IF(G547="",0,G547))</f>
        <v/>
      </c>
      <c r="I547" s="14" t="n"/>
      <c r="J547" s="14" t="n"/>
      <c r="K547" s="14" t="n"/>
    </row>
    <row r="548">
      <c r="A548" s="19" t="n"/>
      <c r="B548" s="14" t="n"/>
      <c r="C548" s="12" t="str">
        <f>IF($B548="","",IFERROR(INDEX(Items!$B$2:$B$501,MATCH($B548,Items!$A$2:$A$501,0)),"Unknown SKU"))</f>
        <v/>
      </c>
      <c r="D548" s="14" t="n"/>
      <c r="E548" s="14" t="n"/>
      <c r="F548" s="14" t="n"/>
      <c r="G548" s="14" t="n"/>
      <c r="H548" s="12" t="str">
        <f>IF(AND(F548="",G548=""),"",IF(F548="",0,F548)-IF(G548="",0,G548))</f>
        <v/>
      </c>
      <c r="I548" s="14" t="n"/>
      <c r="J548" s="14" t="n"/>
      <c r="K548" s="14" t="n"/>
    </row>
    <row r="549">
      <c r="A549" s="19" t="n"/>
      <c r="B549" s="14" t="n"/>
      <c r="C549" s="12" t="str">
        <f>IF($B549="","",IFERROR(INDEX(Items!$B$2:$B$501,MATCH($B549,Items!$A$2:$A$501,0)),"Unknown SKU"))</f>
        <v/>
      </c>
      <c r="D549" s="14" t="n"/>
      <c r="E549" s="14" t="n"/>
      <c r="F549" s="14" t="n"/>
      <c r="G549" s="14" t="n"/>
      <c r="H549" s="12" t="str">
        <f>IF(AND(F549="",G549=""),"",IF(F549="",0,F549)-IF(G549="",0,G549))</f>
        <v/>
      </c>
      <c r="I549" s="14" t="n"/>
      <c r="J549" s="14" t="n"/>
      <c r="K549" s="14" t="n"/>
    </row>
    <row r="550">
      <c r="A550" s="19" t="n"/>
      <c r="B550" s="14" t="n"/>
      <c r="C550" s="12" t="str">
        <f>IF($B550="","",IFERROR(INDEX(Items!$B$2:$B$501,MATCH($B550,Items!$A$2:$A$501,0)),"Unknown SKU"))</f>
        <v/>
      </c>
      <c r="D550" s="14" t="n"/>
      <c r="E550" s="14" t="n"/>
      <c r="F550" s="14" t="n"/>
      <c r="G550" s="14" t="n"/>
      <c r="H550" s="12" t="str">
        <f>IF(AND(F550="",G550=""),"",IF(F550="",0,F550)-IF(G550="",0,G550))</f>
        <v/>
      </c>
      <c r="I550" s="14" t="n"/>
      <c r="J550" s="14" t="n"/>
      <c r="K550" s="14" t="n"/>
    </row>
    <row r="551">
      <c r="A551" s="19" t="n"/>
      <c r="B551" s="14" t="n"/>
      <c r="C551" s="12" t="str">
        <f>IF($B551="","",IFERROR(INDEX(Items!$B$2:$B$501,MATCH($B551,Items!$A$2:$A$501,0)),"Unknown SKU"))</f>
        <v/>
      </c>
      <c r="D551" s="14" t="n"/>
      <c r="E551" s="14" t="n"/>
      <c r="F551" s="14" t="n"/>
      <c r="G551" s="14" t="n"/>
      <c r="H551" s="12" t="str">
        <f>IF(AND(F551="",G551=""),"",IF(F551="",0,F551)-IF(G551="",0,G551))</f>
        <v/>
      </c>
      <c r="I551" s="14" t="n"/>
      <c r="J551" s="14" t="n"/>
      <c r="K551" s="14" t="n"/>
    </row>
    <row r="552">
      <c r="A552" s="19" t="n"/>
      <c r="B552" s="14" t="n"/>
      <c r="C552" s="12" t="str">
        <f>IF($B552="","",IFERROR(INDEX(Items!$B$2:$B$501,MATCH($B552,Items!$A$2:$A$501,0)),"Unknown SKU"))</f>
        <v/>
      </c>
      <c r="D552" s="14" t="n"/>
      <c r="E552" s="14" t="n"/>
      <c r="F552" s="14" t="n"/>
      <c r="G552" s="14" t="n"/>
      <c r="H552" s="12" t="str">
        <f>IF(AND(F552="",G552=""),"",IF(F552="",0,F552)-IF(G552="",0,G552))</f>
        <v/>
      </c>
      <c r="I552" s="14" t="n"/>
      <c r="J552" s="14" t="n"/>
      <c r="K552" s="14" t="n"/>
    </row>
    <row r="553">
      <c r="A553" s="19" t="n"/>
      <c r="B553" s="14" t="n"/>
      <c r="C553" s="12" t="str">
        <f>IF($B553="","",IFERROR(INDEX(Items!$B$2:$B$501,MATCH($B553,Items!$A$2:$A$501,0)),"Unknown SKU"))</f>
        <v/>
      </c>
      <c r="D553" s="14" t="n"/>
      <c r="E553" s="14" t="n"/>
      <c r="F553" s="14" t="n"/>
      <c r="G553" s="14" t="n"/>
      <c r="H553" s="12" t="str">
        <f>IF(AND(F553="",G553=""),"",IF(F553="",0,F553)-IF(G553="",0,G553))</f>
        <v/>
      </c>
      <c r="I553" s="14" t="n"/>
      <c r="J553" s="14" t="n"/>
      <c r="K553" s="14" t="n"/>
    </row>
    <row r="554">
      <c r="A554" s="19" t="n"/>
      <c r="B554" s="14" t="n"/>
      <c r="C554" s="12" t="str">
        <f>IF($B554="","",IFERROR(INDEX(Items!$B$2:$B$501,MATCH($B554,Items!$A$2:$A$501,0)),"Unknown SKU"))</f>
        <v/>
      </c>
      <c r="D554" s="14" t="n"/>
      <c r="E554" s="14" t="n"/>
      <c r="F554" s="14" t="n"/>
      <c r="G554" s="14" t="n"/>
      <c r="H554" s="12" t="str">
        <f>IF(AND(F554="",G554=""),"",IF(F554="",0,F554)-IF(G554="",0,G554))</f>
        <v/>
      </c>
      <c r="I554" s="14" t="n"/>
      <c r="J554" s="14" t="n"/>
      <c r="K554" s="14" t="n"/>
    </row>
    <row r="555">
      <c r="A555" s="19" t="n"/>
      <c r="B555" s="14" t="n"/>
      <c r="C555" s="12" t="str">
        <f>IF($B555="","",IFERROR(INDEX(Items!$B$2:$B$501,MATCH($B555,Items!$A$2:$A$501,0)),"Unknown SKU"))</f>
        <v/>
      </c>
      <c r="D555" s="14" t="n"/>
      <c r="E555" s="14" t="n"/>
      <c r="F555" s="14" t="n"/>
      <c r="G555" s="14" t="n"/>
      <c r="H555" s="12" t="str">
        <f>IF(AND(F555="",G555=""),"",IF(F555="",0,F555)-IF(G555="",0,G555))</f>
        <v/>
      </c>
      <c r="I555" s="14" t="n"/>
      <c r="J555" s="14" t="n"/>
      <c r="K555" s="14" t="n"/>
    </row>
    <row r="556">
      <c r="A556" s="19" t="n"/>
      <c r="B556" s="14" t="n"/>
      <c r="C556" s="12" t="str">
        <f>IF($B556="","",IFERROR(INDEX(Items!$B$2:$B$501,MATCH($B556,Items!$A$2:$A$501,0)),"Unknown SKU"))</f>
        <v/>
      </c>
      <c r="D556" s="14" t="n"/>
      <c r="E556" s="14" t="n"/>
      <c r="F556" s="14" t="n"/>
      <c r="G556" s="14" t="n"/>
      <c r="H556" s="12" t="str">
        <f>IF(AND(F556="",G556=""),"",IF(F556="",0,F556)-IF(G556="",0,G556))</f>
        <v/>
      </c>
      <c r="I556" s="14" t="n"/>
      <c r="J556" s="14" t="n"/>
      <c r="K556" s="14" t="n"/>
    </row>
    <row r="557">
      <c r="A557" s="19" t="n"/>
      <c r="B557" s="14" t="n"/>
      <c r="C557" s="12" t="str">
        <f>IF($B557="","",IFERROR(INDEX(Items!$B$2:$B$501,MATCH($B557,Items!$A$2:$A$501,0)),"Unknown SKU"))</f>
        <v/>
      </c>
      <c r="D557" s="14" t="n"/>
      <c r="E557" s="14" t="n"/>
      <c r="F557" s="14" t="n"/>
      <c r="G557" s="14" t="n"/>
      <c r="H557" s="12" t="str">
        <f>IF(AND(F557="",G557=""),"",IF(F557="",0,F557)-IF(G557="",0,G557))</f>
        <v/>
      </c>
      <c r="I557" s="14" t="n"/>
      <c r="J557" s="14" t="n"/>
      <c r="K557" s="14" t="n"/>
    </row>
    <row r="558">
      <c r="A558" s="19" t="n"/>
      <c r="B558" s="14" t="n"/>
      <c r="C558" s="12" t="str">
        <f>IF($B558="","",IFERROR(INDEX(Items!$B$2:$B$501,MATCH($B558,Items!$A$2:$A$501,0)),"Unknown SKU"))</f>
        <v/>
      </c>
      <c r="D558" s="14" t="n"/>
      <c r="E558" s="14" t="n"/>
      <c r="F558" s="14" t="n"/>
      <c r="G558" s="14" t="n"/>
      <c r="H558" s="12" t="str">
        <f>IF(AND(F558="",G558=""),"",IF(F558="",0,F558)-IF(G558="",0,G558))</f>
        <v/>
      </c>
      <c r="I558" s="14" t="n"/>
      <c r="J558" s="14" t="n"/>
      <c r="K558" s="14" t="n"/>
    </row>
    <row r="559">
      <c r="A559" s="19" t="n"/>
      <c r="B559" s="14" t="n"/>
      <c r="C559" s="12" t="str">
        <f>IF($B559="","",IFERROR(INDEX(Items!$B$2:$B$501,MATCH($B559,Items!$A$2:$A$501,0)),"Unknown SKU"))</f>
        <v/>
      </c>
      <c r="D559" s="14" t="n"/>
      <c r="E559" s="14" t="n"/>
      <c r="F559" s="14" t="n"/>
      <c r="G559" s="14" t="n"/>
      <c r="H559" s="12" t="str">
        <f>IF(AND(F559="",G559=""),"",IF(F559="",0,F559)-IF(G559="",0,G559))</f>
        <v/>
      </c>
      <c r="I559" s="14" t="n"/>
      <c r="J559" s="14" t="n"/>
      <c r="K559" s="14" t="n"/>
    </row>
    <row r="560">
      <c r="A560" s="19" t="n"/>
      <c r="B560" s="14" t="n"/>
      <c r="C560" s="12" t="str">
        <f>IF($B560="","",IFERROR(INDEX(Items!$B$2:$B$501,MATCH($B560,Items!$A$2:$A$501,0)),"Unknown SKU"))</f>
        <v/>
      </c>
      <c r="D560" s="14" t="n"/>
      <c r="E560" s="14" t="n"/>
      <c r="F560" s="14" t="n"/>
      <c r="G560" s="14" t="n"/>
      <c r="H560" s="12" t="str">
        <f>IF(AND(F560="",G560=""),"",IF(F560="",0,F560)-IF(G560="",0,G560))</f>
        <v/>
      </c>
      <c r="I560" s="14" t="n"/>
      <c r="J560" s="14" t="n"/>
      <c r="K560" s="14" t="n"/>
    </row>
    <row r="561">
      <c r="A561" s="19" t="n"/>
      <c r="B561" s="14" t="n"/>
      <c r="C561" s="12" t="str">
        <f>IF($B561="","",IFERROR(INDEX(Items!$B$2:$B$501,MATCH($B561,Items!$A$2:$A$501,0)),"Unknown SKU"))</f>
        <v/>
      </c>
      <c r="D561" s="14" t="n"/>
      <c r="E561" s="14" t="n"/>
      <c r="F561" s="14" t="n"/>
      <c r="G561" s="14" t="n"/>
      <c r="H561" s="12" t="str">
        <f>IF(AND(F561="",G561=""),"",IF(F561="",0,F561)-IF(G561="",0,G561))</f>
        <v/>
      </c>
      <c r="I561" s="14" t="n"/>
      <c r="J561" s="14" t="n"/>
      <c r="K561" s="14" t="n"/>
    </row>
    <row r="562">
      <c r="A562" s="19" t="n"/>
      <c r="B562" s="14" t="n"/>
      <c r="C562" s="12" t="str">
        <f>IF($B562="","",IFERROR(INDEX(Items!$B$2:$B$501,MATCH($B562,Items!$A$2:$A$501,0)),"Unknown SKU"))</f>
        <v/>
      </c>
      <c r="D562" s="14" t="n"/>
      <c r="E562" s="14" t="n"/>
      <c r="F562" s="14" t="n"/>
      <c r="G562" s="14" t="n"/>
      <c r="H562" s="12" t="str">
        <f>IF(AND(F562="",G562=""),"",IF(F562="",0,F562)-IF(G562="",0,G562))</f>
        <v/>
      </c>
      <c r="I562" s="14" t="n"/>
      <c r="J562" s="14" t="n"/>
      <c r="K562" s="14" t="n"/>
    </row>
    <row r="563">
      <c r="A563" s="19" t="n"/>
      <c r="B563" s="14" t="n"/>
      <c r="C563" s="12" t="str">
        <f>IF($B563="","",IFERROR(INDEX(Items!$B$2:$B$501,MATCH($B563,Items!$A$2:$A$501,0)),"Unknown SKU"))</f>
        <v/>
      </c>
      <c r="D563" s="14" t="n"/>
      <c r="E563" s="14" t="n"/>
      <c r="F563" s="14" t="n"/>
      <c r="G563" s="14" t="n"/>
      <c r="H563" s="12" t="str">
        <f>IF(AND(F563="",G563=""),"",IF(F563="",0,F563)-IF(G563="",0,G563))</f>
        <v/>
      </c>
      <c r="I563" s="14" t="n"/>
      <c r="J563" s="14" t="n"/>
      <c r="K563" s="14" t="n"/>
    </row>
    <row r="564">
      <c r="A564" s="19" t="n"/>
      <c r="B564" s="14" t="n"/>
      <c r="C564" s="12" t="str">
        <f>IF($B564="","",IFERROR(INDEX(Items!$B$2:$B$501,MATCH($B564,Items!$A$2:$A$501,0)),"Unknown SKU"))</f>
        <v/>
      </c>
      <c r="D564" s="14" t="n"/>
      <c r="E564" s="14" t="n"/>
      <c r="F564" s="14" t="n"/>
      <c r="G564" s="14" t="n"/>
      <c r="H564" s="12" t="str">
        <f>IF(AND(F564="",G564=""),"",IF(F564="",0,F564)-IF(G564="",0,G564))</f>
        <v/>
      </c>
      <c r="I564" s="14" t="n"/>
      <c r="J564" s="14" t="n"/>
      <c r="K564" s="14" t="n"/>
    </row>
    <row r="565">
      <c r="A565" s="19" t="n"/>
      <c r="B565" s="14" t="n"/>
      <c r="C565" s="12" t="str">
        <f>IF($B565="","",IFERROR(INDEX(Items!$B$2:$B$501,MATCH($B565,Items!$A$2:$A$501,0)),"Unknown SKU"))</f>
        <v/>
      </c>
      <c r="D565" s="14" t="n"/>
      <c r="E565" s="14" t="n"/>
      <c r="F565" s="14" t="n"/>
      <c r="G565" s="14" t="n"/>
      <c r="H565" s="12" t="str">
        <f>IF(AND(F565="",G565=""),"",IF(F565="",0,F565)-IF(G565="",0,G565))</f>
        <v/>
      </c>
      <c r="I565" s="14" t="n"/>
      <c r="J565" s="14" t="n"/>
      <c r="K565" s="14" t="n"/>
    </row>
    <row r="566">
      <c r="A566" s="19" t="n"/>
      <c r="B566" s="14" t="n"/>
      <c r="C566" s="12" t="str">
        <f>IF($B566="","",IFERROR(INDEX(Items!$B$2:$B$501,MATCH($B566,Items!$A$2:$A$501,0)),"Unknown SKU"))</f>
        <v/>
      </c>
      <c r="D566" s="14" t="n"/>
      <c r="E566" s="14" t="n"/>
      <c r="F566" s="14" t="n"/>
      <c r="G566" s="14" t="n"/>
      <c r="H566" s="12" t="str">
        <f>IF(AND(F566="",G566=""),"",IF(F566="",0,F566)-IF(G566="",0,G566))</f>
        <v/>
      </c>
      <c r="I566" s="14" t="n"/>
      <c r="J566" s="14" t="n"/>
      <c r="K566" s="14" t="n"/>
    </row>
    <row r="567">
      <c r="A567" s="19" t="n"/>
      <c r="B567" s="14" t="n"/>
      <c r="C567" s="12" t="str">
        <f>IF($B567="","",IFERROR(INDEX(Items!$B$2:$B$501,MATCH($B567,Items!$A$2:$A$501,0)),"Unknown SKU"))</f>
        <v/>
      </c>
      <c r="D567" s="14" t="n"/>
      <c r="E567" s="14" t="n"/>
      <c r="F567" s="14" t="n"/>
      <c r="G567" s="14" t="n"/>
      <c r="H567" s="12" t="str">
        <f>IF(AND(F567="",G567=""),"",IF(F567="",0,F567)-IF(G567="",0,G567))</f>
        <v/>
      </c>
      <c r="I567" s="14" t="n"/>
      <c r="J567" s="14" t="n"/>
      <c r="K567" s="14" t="n"/>
    </row>
    <row r="568">
      <c r="A568" s="19" t="n"/>
      <c r="B568" s="14" t="n"/>
      <c r="C568" s="12" t="str">
        <f>IF($B568="","",IFERROR(INDEX(Items!$B$2:$B$501,MATCH($B568,Items!$A$2:$A$501,0)),"Unknown SKU"))</f>
        <v/>
      </c>
      <c r="D568" s="14" t="n"/>
      <c r="E568" s="14" t="n"/>
      <c r="F568" s="14" t="n"/>
      <c r="G568" s="14" t="n"/>
      <c r="H568" s="12" t="str">
        <f>IF(AND(F568="",G568=""),"",IF(F568="",0,F568)-IF(G568="",0,G568))</f>
        <v/>
      </c>
      <c r="I568" s="14" t="n"/>
      <c r="J568" s="14" t="n"/>
      <c r="K568" s="14" t="n"/>
    </row>
    <row r="569">
      <c r="A569" s="19" t="n"/>
      <c r="B569" s="14" t="n"/>
      <c r="C569" s="12" t="str">
        <f>IF($B569="","",IFERROR(INDEX(Items!$B$2:$B$501,MATCH($B569,Items!$A$2:$A$501,0)),"Unknown SKU"))</f>
        <v/>
      </c>
      <c r="D569" s="14" t="n"/>
      <c r="E569" s="14" t="n"/>
      <c r="F569" s="14" t="n"/>
      <c r="G569" s="14" t="n"/>
      <c r="H569" s="12" t="str">
        <f>IF(AND(F569="",G569=""),"",IF(F569="",0,F569)-IF(G569="",0,G569))</f>
        <v/>
      </c>
      <c r="I569" s="14" t="n"/>
      <c r="J569" s="14" t="n"/>
      <c r="K569" s="14" t="n"/>
    </row>
    <row r="570">
      <c r="A570" s="19" t="n"/>
      <c r="B570" s="14" t="n"/>
      <c r="C570" s="12" t="str">
        <f>IF($B570="","",IFERROR(INDEX(Items!$B$2:$B$501,MATCH($B570,Items!$A$2:$A$501,0)),"Unknown SKU"))</f>
        <v/>
      </c>
      <c r="D570" s="14" t="n"/>
      <c r="E570" s="14" t="n"/>
      <c r="F570" s="14" t="n"/>
      <c r="G570" s="14" t="n"/>
      <c r="H570" s="12" t="str">
        <f>IF(AND(F570="",G570=""),"",IF(F570="",0,F570)-IF(G570="",0,G570))</f>
        <v/>
      </c>
      <c r="I570" s="14" t="n"/>
      <c r="J570" s="14" t="n"/>
      <c r="K570" s="14" t="n"/>
    </row>
    <row r="571">
      <c r="A571" s="19" t="n"/>
      <c r="B571" s="14" t="n"/>
      <c r="C571" s="12" t="str">
        <f>IF($B571="","",IFERROR(INDEX(Items!$B$2:$B$501,MATCH($B571,Items!$A$2:$A$501,0)),"Unknown SKU"))</f>
        <v/>
      </c>
      <c r="D571" s="14" t="n"/>
      <c r="E571" s="14" t="n"/>
      <c r="F571" s="14" t="n"/>
      <c r="G571" s="14" t="n"/>
      <c r="H571" s="12" t="str">
        <f>IF(AND(F571="",G571=""),"",IF(F571="",0,F571)-IF(G571="",0,G571))</f>
        <v/>
      </c>
      <c r="I571" s="14" t="n"/>
      <c r="J571" s="14" t="n"/>
      <c r="K571" s="14" t="n"/>
    </row>
    <row r="572">
      <c r="A572" s="19" t="n"/>
      <c r="B572" s="14" t="n"/>
      <c r="C572" s="12" t="str">
        <f>IF($B572="","",IFERROR(INDEX(Items!$B$2:$B$501,MATCH($B572,Items!$A$2:$A$501,0)),"Unknown SKU"))</f>
        <v/>
      </c>
      <c r="D572" s="14" t="n"/>
      <c r="E572" s="14" t="n"/>
      <c r="F572" s="14" t="n"/>
      <c r="G572" s="14" t="n"/>
      <c r="H572" s="12" t="str">
        <f>IF(AND(F572="",G572=""),"",IF(F572="",0,F572)-IF(G572="",0,G572))</f>
        <v/>
      </c>
      <c r="I572" s="14" t="n"/>
      <c r="J572" s="14" t="n"/>
      <c r="K572" s="14" t="n"/>
    </row>
    <row r="573">
      <c r="A573" s="19" t="n"/>
      <c r="B573" s="14" t="n"/>
      <c r="C573" s="12" t="str">
        <f>IF($B573="","",IFERROR(INDEX(Items!$B$2:$B$501,MATCH($B573,Items!$A$2:$A$501,0)),"Unknown SKU"))</f>
        <v/>
      </c>
      <c r="D573" s="14" t="n"/>
      <c r="E573" s="14" t="n"/>
      <c r="F573" s="14" t="n"/>
      <c r="G573" s="14" t="n"/>
      <c r="H573" s="12" t="str">
        <f>IF(AND(F573="",G573=""),"",IF(F573="",0,F573)-IF(G573="",0,G573))</f>
        <v/>
      </c>
      <c r="I573" s="14" t="n"/>
      <c r="J573" s="14" t="n"/>
      <c r="K573" s="14" t="n"/>
    </row>
    <row r="574">
      <c r="A574" s="19" t="n"/>
      <c r="B574" s="14" t="n"/>
      <c r="C574" s="12" t="str">
        <f>IF($B574="","",IFERROR(INDEX(Items!$B$2:$B$501,MATCH($B574,Items!$A$2:$A$501,0)),"Unknown SKU"))</f>
        <v/>
      </c>
      <c r="D574" s="14" t="n"/>
      <c r="E574" s="14" t="n"/>
      <c r="F574" s="14" t="n"/>
      <c r="G574" s="14" t="n"/>
      <c r="H574" s="12" t="str">
        <f>IF(AND(F574="",G574=""),"",IF(F574="",0,F574)-IF(G574="",0,G574))</f>
        <v/>
      </c>
      <c r="I574" s="14" t="n"/>
      <c r="J574" s="14" t="n"/>
      <c r="K574" s="14" t="n"/>
    </row>
    <row r="575">
      <c r="A575" s="19" t="n"/>
      <c r="B575" s="14" t="n"/>
      <c r="C575" s="12" t="str">
        <f>IF($B575="","",IFERROR(INDEX(Items!$B$2:$B$501,MATCH($B575,Items!$A$2:$A$501,0)),"Unknown SKU"))</f>
        <v/>
      </c>
      <c r="D575" s="14" t="n"/>
      <c r="E575" s="14" t="n"/>
      <c r="F575" s="14" t="n"/>
      <c r="G575" s="14" t="n"/>
      <c r="H575" s="12" t="str">
        <f>IF(AND(F575="",G575=""),"",IF(F575="",0,F575)-IF(G575="",0,G575))</f>
        <v/>
      </c>
      <c r="I575" s="14" t="n"/>
      <c r="J575" s="14" t="n"/>
      <c r="K575" s="14" t="n"/>
    </row>
    <row r="576">
      <c r="A576" s="19" t="n"/>
      <c r="B576" s="14" t="n"/>
      <c r="C576" s="12" t="str">
        <f>IF($B576="","",IFERROR(INDEX(Items!$B$2:$B$501,MATCH($B576,Items!$A$2:$A$501,0)),"Unknown SKU"))</f>
        <v/>
      </c>
      <c r="D576" s="14" t="n"/>
      <c r="E576" s="14" t="n"/>
      <c r="F576" s="14" t="n"/>
      <c r="G576" s="14" t="n"/>
      <c r="H576" s="12" t="str">
        <f>IF(AND(F576="",G576=""),"",IF(F576="",0,F576)-IF(G576="",0,G576))</f>
        <v/>
      </c>
      <c r="I576" s="14" t="n"/>
      <c r="J576" s="14" t="n"/>
      <c r="K576" s="14" t="n"/>
    </row>
    <row r="577">
      <c r="A577" s="19" t="n"/>
      <c r="B577" s="14" t="n"/>
      <c r="C577" s="12" t="str">
        <f>IF($B577="","",IFERROR(INDEX(Items!$B$2:$B$501,MATCH($B577,Items!$A$2:$A$501,0)),"Unknown SKU"))</f>
        <v/>
      </c>
      <c r="D577" s="14" t="n"/>
      <c r="E577" s="14" t="n"/>
      <c r="F577" s="14" t="n"/>
      <c r="G577" s="14" t="n"/>
      <c r="H577" s="12" t="str">
        <f>IF(AND(F577="",G577=""),"",IF(F577="",0,F577)-IF(G577="",0,G577))</f>
        <v/>
      </c>
      <c r="I577" s="14" t="n"/>
      <c r="J577" s="14" t="n"/>
      <c r="K577" s="14" t="n"/>
    </row>
    <row r="578">
      <c r="A578" s="19" t="n"/>
      <c r="B578" s="14" t="n"/>
      <c r="C578" s="12" t="str">
        <f>IF($B578="","",IFERROR(INDEX(Items!$B$2:$B$501,MATCH($B578,Items!$A$2:$A$501,0)),"Unknown SKU"))</f>
        <v/>
      </c>
      <c r="D578" s="14" t="n"/>
      <c r="E578" s="14" t="n"/>
      <c r="F578" s="14" t="n"/>
      <c r="G578" s="14" t="n"/>
      <c r="H578" s="12" t="str">
        <f>IF(AND(F578="",G578=""),"",IF(F578="",0,F578)-IF(G578="",0,G578))</f>
        <v/>
      </c>
      <c r="I578" s="14" t="n"/>
      <c r="J578" s="14" t="n"/>
      <c r="K578" s="14" t="n"/>
    </row>
    <row r="579">
      <c r="A579" s="19" t="n"/>
      <c r="B579" s="14" t="n"/>
      <c r="C579" s="12" t="str">
        <f>IF($B579="","",IFERROR(INDEX(Items!$B$2:$B$501,MATCH($B579,Items!$A$2:$A$501,0)),"Unknown SKU"))</f>
        <v/>
      </c>
      <c r="D579" s="14" t="n"/>
      <c r="E579" s="14" t="n"/>
      <c r="F579" s="14" t="n"/>
      <c r="G579" s="14" t="n"/>
      <c r="H579" s="12" t="str">
        <f>IF(AND(F579="",G579=""),"",IF(F579="",0,F579)-IF(G579="",0,G579))</f>
        <v/>
      </c>
      <c r="I579" s="14" t="n"/>
      <c r="J579" s="14" t="n"/>
      <c r="K579" s="14" t="n"/>
    </row>
    <row r="580">
      <c r="A580" s="19" t="n"/>
      <c r="B580" s="14" t="n"/>
      <c r="C580" s="12" t="str">
        <f>IF($B580="","",IFERROR(INDEX(Items!$B$2:$B$501,MATCH($B580,Items!$A$2:$A$501,0)),"Unknown SKU"))</f>
        <v/>
      </c>
      <c r="D580" s="14" t="n"/>
      <c r="E580" s="14" t="n"/>
      <c r="F580" s="14" t="n"/>
      <c r="G580" s="14" t="n"/>
      <c r="H580" s="12" t="str">
        <f>IF(AND(F580="",G580=""),"",IF(F580="",0,F580)-IF(G580="",0,G580))</f>
        <v/>
      </c>
      <c r="I580" s="14" t="n"/>
      <c r="J580" s="14" t="n"/>
      <c r="K580" s="14" t="n"/>
    </row>
    <row r="581">
      <c r="A581" s="19" t="n"/>
      <c r="B581" s="14" t="n"/>
      <c r="C581" s="12" t="str">
        <f>IF($B581="","",IFERROR(INDEX(Items!$B$2:$B$501,MATCH($B581,Items!$A$2:$A$501,0)),"Unknown SKU"))</f>
        <v/>
      </c>
      <c r="D581" s="14" t="n"/>
      <c r="E581" s="14" t="n"/>
      <c r="F581" s="14" t="n"/>
      <c r="G581" s="14" t="n"/>
      <c r="H581" s="12" t="str">
        <f>IF(AND(F581="",G581=""),"",IF(F581="",0,F581)-IF(G581="",0,G581))</f>
        <v/>
      </c>
      <c r="I581" s="14" t="n"/>
      <c r="J581" s="14" t="n"/>
      <c r="K581" s="14" t="n"/>
    </row>
    <row r="582">
      <c r="A582" s="19" t="n"/>
      <c r="B582" s="14" t="n"/>
      <c r="C582" s="12" t="str">
        <f>IF($B582="","",IFERROR(INDEX(Items!$B$2:$B$501,MATCH($B582,Items!$A$2:$A$501,0)),"Unknown SKU"))</f>
        <v/>
      </c>
      <c r="D582" s="14" t="n"/>
      <c r="E582" s="14" t="n"/>
      <c r="F582" s="14" t="n"/>
      <c r="G582" s="14" t="n"/>
      <c r="H582" s="12" t="str">
        <f>IF(AND(F582="",G582=""),"",IF(F582="",0,F582)-IF(G582="",0,G582))</f>
        <v/>
      </c>
      <c r="I582" s="14" t="n"/>
      <c r="J582" s="14" t="n"/>
      <c r="K582" s="14" t="n"/>
    </row>
    <row r="583">
      <c r="A583" s="19" t="n"/>
      <c r="B583" s="14" t="n"/>
      <c r="C583" s="12" t="str">
        <f>IF($B583="","",IFERROR(INDEX(Items!$B$2:$B$501,MATCH($B583,Items!$A$2:$A$501,0)),"Unknown SKU"))</f>
        <v/>
      </c>
      <c r="D583" s="14" t="n"/>
      <c r="E583" s="14" t="n"/>
      <c r="F583" s="14" t="n"/>
      <c r="G583" s="14" t="n"/>
      <c r="H583" s="12" t="str">
        <f>IF(AND(F583="",G583=""),"",IF(F583="",0,F583)-IF(G583="",0,G583))</f>
        <v/>
      </c>
      <c r="I583" s="14" t="n"/>
      <c r="J583" s="14" t="n"/>
      <c r="K583" s="14" t="n"/>
    </row>
    <row r="584">
      <c r="A584" s="19" t="n"/>
      <c r="B584" s="14" t="n"/>
      <c r="C584" s="12" t="str">
        <f>IF($B584="","",IFERROR(INDEX(Items!$B$2:$B$501,MATCH($B584,Items!$A$2:$A$501,0)),"Unknown SKU"))</f>
        <v/>
      </c>
      <c r="D584" s="14" t="n"/>
      <c r="E584" s="14" t="n"/>
      <c r="F584" s="14" t="n"/>
      <c r="G584" s="14" t="n"/>
      <c r="H584" s="12" t="str">
        <f>IF(AND(F584="",G584=""),"",IF(F584="",0,F584)-IF(G584="",0,G584))</f>
        <v/>
      </c>
      <c r="I584" s="14" t="n"/>
      <c r="J584" s="14" t="n"/>
      <c r="K584" s="14" t="n"/>
    </row>
    <row r="585">
      <c r="A585" s="19" t="n"/>
      <c r="B585" s="14" t="n"/>
      <c r="C585" s="12" t="str">
        <f>IF($B585="","",IFERROR(INDEX(Items!$B$2:$B$501,MATCH($B585,Items!$A$2:$A$501,0)),"Unknown SKU"))</f>
        <v/>
      </c>
      <c r="D585" s="14" t="n"/>
      <c r="E585" s="14" t="n"/>
      <c r="F585" s="14" t="n"/>
      <c r="G585" s="14" t="n"/>
      <c r="H585" s="12" t="str">
        <f>IF(AND(F585="",G585=""),"",IF(F585="",0,F585)-IF(G585="",0,G585))</f>
        <v/>
      </c>
      <c r="I585" s="14" t="n"/>
      <c r="J585" s="14" t="n"/>
      <c r="K585" s="14" t="n"/>
    </row>
    <row r="586">
      <c r="A586" s="19" t="n"/>
      <c r="B586" s="14" t="n"/>
      <c r="C586" s="12" t="str">
        <f>IF($B586="","",IFERROR(INDEX(Items!$B$2:$B$501,MATCH($B586,Items!$A$2:$A$501,0)),"Unknown SKU"))</f>
        <v/>
      </c>
      <c r="D586" s="14" t="n"/>
      <c r="E586" s="14" t="n"/>
      <c r="F586" s="14" t="n"/>
      <c r="G586" s="14" t="n"/>
      <c r="H586" s="12" t="str">
        <f>IF(AND(F586="",G586=""),"",IF(F586="",0,F586)-IF(G586="",0,G586))</f>
        <v/>
      </c>
      <c r="I586" s="14" t="n"/>
      <c r="J586" s="14" t="n"/>
      <c r="K586" s="14" t="n"/>
    </row>
    <row r="587">
      <c r="A587" s="19" t="n"/>
      <c r="B587" s="14" t="n"/>
      <c r="C587" s="12" t="str">
        <f>IF($B587="","",IFERROR(INDEX(Items!$B$2:$B$501,MATCH($B587,Items!$A$2:$A$501,0)),"Unknown SKU"))</f>
        <v/>
      </c>
      <c r="D587" s="14" t="n"/>
      <c r="E587" s="14" t="n"/>
      <c r="F587" s="14" t="n"/>
      <c r="G587" s="14" t="n"/>
      <c r="H587" s="12" t="str">
        <f>IF(AND(F587="",G587=""),"",IF(F587="",0,F587)-IF(G587="",0,G587))</f>
        <v/>
      </c>
      <c r="I587" s="14" t="n"/>
      <c r="J587" s="14" t="n"/>
      <c r="K587" s="14" t="n"/>
    </row>
    <row r="588">
      <c r="A588" s="19" t="n"/>
      <c r="B588" s="14" t="n"/>
      <c r="C588" s="12" t="str">
        <f>IF($B588="","",IFERROR(INDEX(Items!$B$2:$B$501,MATCH($B588,Items!$A$2:$A$501,0)),"Unknown SKU"))</f>
        <v/>
      </c>
      <c r="D588" s="14" t="n"/>
      <c r="E588" s="14" t="n"/>
      <c r="F588" s="14" t="n"/>
      <c r="G588" s="14" t="n"/>
      <c r="H588" s="12" t="str">
        <f>IF(AND(F588="",G588=""),"",IF(F588="",0,F588)-IF(G588="",0,G588))</f>
        <v/>
      </c>
      <c r="I588" s="14" t="n"/>
      <c r="J588" s="14" t="n"/>
      <c r="K588" s="14" t="n"/>
    </row>
    <row r="589">
      <c r="A589" s="19" t="n"/>
      <c r="B589" s="14" t="n"/>
      <c r="C589" s="12" t="str">
        <f>IF($B589="","",IFERROR(INDEX(Items!$B$2:$B$501,MATCH($B589,Items!$A$2:$A$501,0)),"Unknown SKU"))</f>
        <v/>
      </c>
      <c r="D589" s="14" t="n"/>
      <c r="E589" s="14" t="n"/>
      <c r="F589" s="14" t="n"/>
      <c r="G589" s="14" t="n"/>
      <c r="H589" s="12" t="str">
        <f>IF(AND(F589="",G589=""),"",IF(F589="",0,F589)-IF(G589="",0,G589))</f>
        <v/>
      </c>
      <c r="I589" s="14" t="n"/>
      <c r="J589" s="14" t="n"/>
      <c r="K589" s="14" t="n"/>
    </row>
    <row r="590">
      <c r="A590" s="19" t="n"/>
      <c r="B590" s="14" t="n"/>
      <c r="C590" s="12" t="str">
        <f>IF($B590="","",IFERROR(INDEX(Items!$B$2:$B$501,MATCH($B590,Items!$A$2:$A$501,0)),"Unknown SKU"))</f>
        <v/>
      </c>
      <c r="D590" s="14" t="n"/>
      <c r="E590" s="14" t="n"/>
      <c r="F590" s="14" t="n"/>
      <c r="G590" s="14" t="n"/>
      <c r="H590" s="12" t="str">
        <f>IF(AND(F590="",G590=""),"",IF(F590="",0,F590)-IF(G590="",0,G590))</f>
        <v/>
      </c>
      <c r="I590" s="14" t="n"/>
      <c r="J590" s="14" t="n"/>
      <c r="K590" s="14" t="n"/>
    </row>
    <row r="591">
      <c r="A591" s="19" t="n"/>
      <c r="B591" s="14" t="n"/>
      <c r="C591" s="12" t="str">
        <f>IF($B591="","",IFERROR(INDEX(Items!$B$2:$B$501,MATCH($B591,Items!$A$2:$A$501,0)),"Unknown SKU"))</f>
        <v/>
      </c>
      <c r="D591" s="14" t="n"/>
      <c r="E591" s="14" t="n"/>
      <c r="F591" s="14" t="n"/>
      <c r="G591" s="14" t="n"/>
      <c r="H591" s="12" t="str">
        <f>IF(AND(F591="",G591=""),"",IF(F591="",0,F591)-IF(G591="",0,G591))</f>
        <v/>
      </c>
      <c r="I591" s="14" t="n"/>
      <c r="J591" s="14" t="n"/>
      <c r="K591" s="14" t="n"/>
    </row>
    <row r="592">
      <c r="A592" s="19" t="n"/>
      <c r="B592" s="14" t="n"/>
      <c r="C592" s="12" t="str">
        <f>IF($B592="","",IFERROR(INDEX(Items!$B$2:$B$501,MATCH($B592,Items!$A$2:$A$501,0)),"Unknown SKU"))</f>
        <v/>
      </c>
      <c r="D592" s="14" t="n"/>
      <c r="E592" s="14" t="n"/>
      <c r="F592" s="14" t="n"/>
      <c r="G592" s="14" t="n"/>
      <c r="H592" s="12" t="str">
        <f>IF(AND(F592="",G592=""),"",IF(F592="",0,F592)-IF(G592="",0,G592))</f>
        <v/>
      </c>
      <c r="I592" s="14" t="n"/>
      <c r="J592" s="14" t="n"/>
      <c r="K592" s="14" t="n"/>
    </row>
    <row r="593">
      <c r="A593" s="19" t="n"/>
      <c r="B593" s="14" t="n"/>
      <c r="C593" s="12" t="str">
        <f>IF($B593="","",IFERROR(INDEX(Items!$B$2:$B$501,MATCH($B593,Items!$A$2:$A$501,0)),"Unknown SKU"))</f>
        <v/>
      </c>
      <c r="D593" s="14" t="n"/>
      <c r="E593" s="14" t="n"/>
      <c r="F593" s="14" t="n"/>
      <c r="G593" s="14" t="n"/>
      <c r="H593" s="12" t="str">
        <f>IF(AND(F593="",G593=""),"",IF(F593="",0,F593)-IF(G593="",0,G593))</f>
        <v/>
      </c>
      <c r="I593" s="14" t="n"/>
      <c r="J593" s="14" t="n"/>
      <c r="K593" s="14" t="n"/>
    </row>
    <row r="594">
      <c r="A594" s="19" t="n"/>
      <c r="B594" s="14" t="n"/>
      <c r="C594" s="12" t="str">
        <f>IF($B594="","",IFERROR(INDEX(Items!$B$2:$B$501,MATCH($B594,Items!$A$2:$A$501,0)),"Unknown SKU"))</f>
        <v/>
      </c>
      <c r="D594" s="14" t="n"/>
      <c r="E594" s="14" t="n"/>
      <c r="F594" s="14" t="n"/>
      <c r="G594" s="14" t="n"/>
      <c r="H594" s="12" t="str">
        <f>IF(AND(F594="",G594=""),"",IF(F594="",0,F594)-IF(G594="",0,G594))</f>
        <v/>
      </c>
      <c r="I594" s="14" t="n"/>
      <c r="J594" s="14" t="n"/>
      <c r="K594" s="14" t="n"/>
    </row>
    <row r="595">
      <c r="A595" s="19" t="n"/>
      <c r="B595" s="14" t="n"/>
      <c r="C595" s="12" t="str">
        <f>IF($B595="","",IFERROR(INDEX(Items!$B$2:$B$501,MATCH($B595,Items!$A$2:$A$501,0)),"Unknown SKU"))</f>
        <v/>
      </c>
      <c r="D595" s="14" t="n"/>
      <c r="E595" s="14" t="n"/>
      <c r="F595" s="14" t="n"/>
      <c r="G595" s="14" t="n"/>
      <c r="H595" s="12" t="str">
        <f>IF(AND(F595="",G595=""),"",IF(F595="",0,F595)-IF(G595="",0,G595))</f>
        <v/>
      </c>
      <c r="I595" s="14" t="n"/>
      <c r="J595" s="14" t="n"/>
      <c r="K595" s="14" t="n"/>
    </row>
    <row r="596">
      <c r="A596" s="19" t="n"/>
      <c r="B596" s="14" t="n"/>
      <c r="C596" s="12" t="str">
        <f>IF($B596="","",IFERROR(INDEX(Items!$B$2:$B$501,MATCH($B596,Items!$A$2:$A$501,0)),"Unknown SKU"))</f>
        <v/>
      </c>
      <c r="D596" s="14" t="n"/>
      <c r="E596" s="14" t="n"/>
      <c r="F596" s="14" t="n"/>
      <c r="G596" s="14" t="n"/>
      <c r="H596" s="12" t="str">
        <f>IF(AND(F596="",G596=""),"",IF(F596="",0,F596)-IF(G596="",0,G596))</f>
        <v/>
      </c>
      <c r="I596" s="14" t="n"/>
      <c r="J596" s="14" t="n"/>
      <c r="K596" s="14" t="n"/>
    </row>
    <row r="597">
      <c r="A597" s="19" t="n"/>
      <c r="B597" s="14" t="n"/>
      <c r="C597" s="12" t="str">
        <f>IF($B597="","",IFERROR(INDEX(Items!$B$2:$B$501,MATCH($B597,Items!$A$2:$A$501,0)),"Unknown SKU"))</f>
        <v/>
      </c>
      <c r="D597" s="14" t="n"/>
      <c r="E597" s="14" t="n"/>
      <c r="F597" s="14" t="n"/>
      <c r="G597" s="14" t="n"/>
      <c r="H597" s="12" t="str">
        <f>IF(AND(F597="",G597=""),"",IF(F597="",0,F597)-IF(G597="",0,G597))</f>
        <v/>
      </c>
      <c r="I597" s="14" t="n"/>
      <c r="J597" s="14" t="n"/>
      <c r="K597" s="14" t="n"/>
    </row>
    <row r="598">
      <c r="A598" s="19" t="n"/>
      <c r="B598" s="14" t="n"/>
      <c r="C598" s="12" t="str">
        <f>IF($B598="","",IFERROR(INDEX(Items!$B$2:$B$501,MATCH($B598,Items!$A$2:$A$501,0)),"Unknown SKU"))</f>
        <v/>
      </c>
      <c r="D598" s="14" t="n"/>
      <c r="E598" s="14" t="n"/>
      <c r="F598" s="14" t="n"/>
      <c r="G598" s="14" t="n"/>
      <c r="H598" s="12" t="str">
        <f>IF(AND(F598="",G598=""),"",IF(F598="",0,F598)-IF(G598="",0,G598))</f>
        <v/>
      </c>
      <c r="I598" s="14" t="n"/>
      <c r="J598" s="14" t="n"/>
      <c r="K598" s="14" t="n"/>
    </row>
    <row r="599">
      <c r="A599" s="19" t="n"/>
      <c r="B599" s="14" t="n"/>
      <c r="C599" s="12" t="str">
        <f>IF($B599="","",IFERROR(INDEX(Items!$B$2:$B$501,MATCH($B599,Items!$A$2:$A$501,0)),"Unknown SKU"))</f>
        <v/>
      </c>
      <c r="D599" s="14" t="n"/>
      <c r="E599" s="14" t="n"/>
      <c r="F599" s="14" t="n"/>
      <c r="G599" s="14" t="n"/>
      <c r="H599" s="12" t="str">
        <f>IF(AND(F599="",G599=""),"",IF(F599="",0,F599)-IF(G599="",0,G599))</f>
        <v/>
      </c>
      <c r="I599" s="14" t="n"/>
      <c r="J599" s="14" t="n"/>
      <c r="K599" s="14" t="n"/>
    </row>
    <row r="600">
      <c r="A600" s="19" t="n"/>
      <c r="B600" s="14" t="n"/>
      <c r="C600" s="12" t="str">
        <f>IF($B600="","",IFERROR(INDEX(Items!$B$2:$B$501,MATCH($B600,Items!$A$2:$A$501,0)),"Unknown SKU"))</f>
        <v/>
      </c>
      <c r="D600" s="14" t="n"/>
      <c r="E600" s="14" t="n"/>
      <c r="F600" s="14" t="n"/>
      <c r="G600" s="14" t="n"/>
      <c r="H600" s="12" t="str">
        <f>IF(AND(F600="",G600=""),"",IF(F600="",0,F600)-IF(G600="",0,G600))</f>
        <v/>
      </c>
      <c r="I600" s="14" t="n"/>
      <c r="J600" s="14" t="n"/>
      <c r="K600" s="14" t="n"/>
    </row>
    <row r="601">
      <c r="A601" s="19" t="n"/>
      <c r="B601" s="14" t="n"/>
      <c r="C601" s="12" t="str">
        <f>IF($B601="","",IFERROR(INDEX(Items!$B$2:$B$501,MATCH($B601,Items!$A$2:$A$501,0)),"Unknown SKU"))</f>
        <v/>
      </c>
      <c r="D601" s="14" t="n"/>
      <c r="E601" s="14" t="n"/>
      <c r="F601" s="14" t="n"/>
      <c r="G601" s="14" t="n"/>
      <c r="H601" s="12" t="str">
        <f>IF(AND(F601="",G601=""),"",IF(F601="",0,F601)-IF(G601="",0,G601))</f>
        <v/>
      </c>
      <c r="I601" s="14" t="n"/>
      <c r="J601" s="14" t="n"/>
      <c r="K601" s="14" t="n"/>
    </row>
    <row r="602">
      <c r="A602" s="19" t="n"/>
      <c r="B602" s="14" t="n"/>
      <c r="C602" s="12" t="str">
        <f>IF($B602="","",IFERROR(INDEX(Items!$B$2:$B$501,MATCH($B602,Items!$A$2:$A$501,0)),"Unknown SKU"))</f>
        <v/>
      </c>
      <c r="D602" s="14" t="n"/>
      <c r="E602" s="14" t="n"/>
      <c r="F602" s="14" t="n"/>
      <c r="G602" s="14" t="n"/>
      <c r="H602" s="12" t="str">
        <f>IF(AND(F602="",G602=""),"",IF(F602="",0,F602)-IF(G602="",0,G602))</f>
        <v/>
      </c>
      <c r="I602" s="14" t="n"/>
      <c r="J602" s="14" t="n"/>
      <c r="K602" s="14" t="n"/>
    </row>
    <row r="603">
      <c r="A603" s="19" t="n"/>
      <c r="B603" s="14" t="n"/>
      <c r="C603" s="12" t="str">
        <f>IF($B603="","",IFERROR(INDEX(Items!$B$2:$B$501,MATCH($B603,Items!$A$2:$A$501,0)),"Unknown SKU"))</f>
        <v/>
      </c>
      <c r="D603" s="14" t="n"/>
      <c r="E603" s="14" t="n"/>
      <c r="F603" s="14" t="n"/>
      <c r="G603" s="14" t="n"/>
      <c r="H603" s="12" t="str">
        <f>IF(AND(F603="",G603=""),"",IF(F603="",0,F603)-IF(G603="",0,G603))</f>
        <v/>
      </c>
      <c r="I603" s="14" t="n"/>
      <c r="J603" s="14" t="n"/>
      <c r="K603" s="14" t="n"/>
    </row>
    <row r="604">
      <c r="A604" s="19" t="n"/>
      <c r="B604" s="14" t="n"/>
      <c r="C604" s="12" t="str">
        <f>IF($B604="","",IFERROR(INDEX(Items!$B$2:$B$501,MATCH($B604,Items!$A$2:$A$501,0)),"Unknown SKU"))</f>
        <v/>
      </c>
      <c r="D604" s="14" t="n"/>
      <c r="E604" s="14" t="n"/>
      <c r="F604" s="14" t="n"/>
      <c r="G604" s="14" t="n"/>
      <c r="H604" s="12" t="str">
        <f>IF(AND(F604="",G604=""),"",IF(F604="",0,F604)-IF(G604="",0,G604))</f>
        <v/>
      </c>
      <c r="I604" s="14" t="n"/>
      <c r="J604" s="14" t="n"/>
      <c r="K604" s="14" t="n"/>
    </row>
    <row r="605">
      <c r="A605" s="19" t="n"/>
      <c r="B605" s="14" t="n"/>
      <c r="C605" s="12" t="str">
        <f>IF($B605="","",IFERROR(INDEX(Items!$B$2:$B$501,MATCH($B605,Items!$A$2:$A$501,0)),"Unknown SKU"))</f>
        <v/>
      </c>
      <c r="D605" s="14" t="n"/>
      <c r="E605" s="14" t="n"/>
      <c r="F605" s="14" t="n"/>
      <c r="G605" s="14" t="n"/>
      <c r="H605" s="12" t="str">
        <f>IF(AND(F605="",G605=""),"",IF(F605="",0,F605)-IF(G605="",0,G605))</f>
        <v/>
      </c>
      <c r="I605" s="14" t="n"/>
      <c r="J605" s="14" t="n"/>
      <c r="K605" s="14" t="n"/>
    </row>
    <row r="606">
      <c r="A606" s="19" t="n"/>
      <c r="B606" s="14" t="n"/>
      <c r="C606" s="12" t="str">
        <f>IF($B606="","",IFERROR(INDEX(Items!$B$2:$B$501,MATCH($B606,Items!$A$2:$A$501,0)),"Unknown SKU"))</f>
        <v/>
      </c>
      <c r="D606" s="14" t="n"/>
      <c r="E606" s="14" t="n"/>
      <c r="F606" s="14" t="n"/>
      <c r="G606" s="14" t="n"/>
      <c r="H606" s="12" t="str">
        <f>IF(AND(F606="",G606=""),"",IF(F606="",0,F606)-IF(G606="",0,G606))</f>
        <v/>
      </c>
      <c r="I606" s="14" t="n"/>
      <c r="J606" s="14" t="n"/>
      <c r="K606" s="14" t="n"/>
    </row>
    <row r="607">
      <c r="A607" s="19" t="n"/>
      <c r="B607" s="14" t="n"/>
      <c r="C607" s="12" t="str">
        <f>IF($B607="","",IFERROR(INDEX(Items!$B$2:$B$501,MATCH($B607,Items!$A$2:$A$501,0)),"Unknown SKU"))</f>
        <v/>
      </c>
      <c r="D607" s="14" t="n"/>
      <c r="E607" s="14" t="n"/>
      <c r="F607" s="14" t="n"/>
      <c r="G607" s="14" t="n"/>
      <c r="H607" s="12" t="str">
        <f>IF(AND(F607="",G607=""),"",IF(F607="",0,F607)-IF(G607="",0,G607))</f>
        <v/>
      </c>
      <c r="I607" s="14" t="n"/>
      <c r="J607" s="14" t="n"/>
      <c r="K607" s="14" t="n"/>
    </row>
    <row r="608">
      <c r="A608" s="19" t="n"/>
      <c r="B608" s="14" t="n"/>
      <c r="C608" s="12" t="str">
        <f>IF($B608="","",IFERROR(INDEX(Items!$B$2:$B$501,MATCH($B608,Items!$A$2:$A$501,0)),"Unknown SKU"))</f>
        <v/>
      </c>
      <c r="D608" s="14" t="n"/>
      <c r="E608" s="14" t="n"/>
      <c r="F608" s="14" t="n"/>
      <c r="G608" s="14" t="n"/>
      <c r="H608" s="12" t="str">
        <f>IF(AND(F608="",G608=""),"",IF(F608="",0,F608)-IF(G608="",0,G608))</f>
        <v/>
      </c>
      <c r="I608" s="14" t="n"/>
      <c r="J608" s="14" t="n"/>
      <c r="K608" s="14" t="n"/>
    </row>
    <row r="609">
      <c r="A609" s="19" t="n"/>
      <c r="B609" s="14" t="n"/>
      <c r="C609" s="12" t="str">
        <f>IF($B609="","",IFERROR(INDEX(Items!$B$2:$B$501,MATCH($B609,Items!$A$2:$A$501,0)),"Unknown SKU"))</f>
        <v/>
      </c>
      <c r="D609" s="14" t="n"/>
      <c r="E609" s="14" t="n"/>
      <c r="F609" s="14" t="n"/>
      <c r="G609" s="14" t="n"/>
      <c r="H609" s="12" t="str">
        <f>IF(AND(F609="",G609=""),"",IF(F609="",0,F609)-IF(G609="",0,G609))</f>
        <v/>
      </c>
      <c r="I609" s="14" t="n"/>
      <c r="J609" s="14" t="n"/>
      <c r="K609" s="14" t="n"/>
    </row>
    <row r="610">
      <c r="A610" s="19" t="n"/>
      <c r="B610" s="14" t="n"/>
      <c r="C610" s="12" t="str">
        <f>IF($B610="","",IFERROR(INDEX(Items!$B$2:$B$501,MATCH($B610,Items!$A$2:$A$501,0)),"Unknown SKU"))</f>
        <v/>
      </c>
      <c r="D610" s="14" t="n"/>
      <c r="E610" s="14" t="n"/>
      <c r="F610" s="14" t="n"/>
      <c r="G610" s="14" t="n"/>
      <c r="H610" s="12" t="str">
        <f>IF(AND(F610="",G610=""),"",IF(F610="",0,F610)-IF(G610="",0,G610))</f>
        <v/>
      </c>
      <c r="I610" s="14" t="n"/>
      <c r="J610" s="14" t="n"/>
      <c r="K610" s="14" t="n"/>
    </row>
    <row r="611">
      <c r="A611" s="19" t="n"/>
      <c r="B611" s="14" t="n"/>
      <c r="C611" s="12" t="str">
        <f>IF($B611="","",IFERROR(INDEX(Items!$B$2:$B$501,MATCH($B611,Items!$A$2:$A$501,0)),"Unknown SKU"))</f>
        <v/>
      </c>
      <c r="D611" s="14" t="n"/>
      <c r="E611" s="14" t="n"/>
      <c r="F611" s="14" t="n"/>
      <c r="G611" s="14" t="n"/>
      <c r="H611" s="12" t="str">
        <f>IF(AND(F611="",G611=""),"",IF(F611="",0,F611)-IF(G611="",0,G611))</f>
        <v/>
      </c>
      <c r="I611" s="14" t="n"/>
      <c r="J611" s="14" t="n"/>
      <c r="K611" s="14" t="n"/>
    </row>
    <row r="612">
      <c r="A612" s="19" t="n"/>
      <c r="B612" s="14" t="n"/>
      <c r="C612" s="12" t="str">
        <f>IF($B612="","",IFERROR(INDEX(Items!$B$2:$B$501,MATCH($B612,Items!$A$2:$A$501,0)),"Unknown SKU"))</f>
        <v/>
      </c>
      <c r="D612" s="14" t="n"/>
      <c r="E612" s="14" t="n"/>
      <c r="F612" s="14" t="n"/>
      <c r="G612" s="14" t="n"/>
      <c r="H612" s="12" t="str">
        <f>IF(AND(F612="",G612=""),"",IF(F612="",0,F612)-IF(G612="",0,G612))</f>
        <v/>
      </c>
      <c r="I612" s="14" t="n"/>
      <c r="J612" s="14" t="n"/>
      <c r="K612" s="14" t="n"/>
    </row>
    <row r="613">
      <c r="A613" s="19" t="n"/>
      <c r="B613" s="14" t="n"/>
      <c r="C613" s="12" t="str">
        <f>IF($B613="","",IFERROR(INDEX(Items!$B$2:$B$501,MATCH($B613,Items!$A$2:$A$501,0)),"Unknown SKU"))</f>
        <v/>
      </c>
      <c r="D613" s="14" t="n"/>
      <c r="E613" s="14" t="n"/>
      <c r="F613" s="14" t="n"/>
      <c r="G613" s="14" t="n"/>
      <c r="H613" s="12" t="str">
        <f>IF(AND(F613="",G613=""),"",IF(F613="",0,F613)-IF(G613="",0,G613))</f>
        <v/>
      </c>
      <c r="I613" s="14" t="n"/>
      <c r="J613" s="14" t="n"/>
      <c r="K613" s="14" t="n"/>
    </row>
    <row r="614">
      <c r="A614" s="19" t="n"/>
      <c r="B614" s="14" t="n"/>
      <c r="C614" s="12" t="str">
        <f>IF($B614="","",IFERROR(INDEX(Items!$B$2:$B$501,MATCH($B614,Items!$A$2:$A$501,0)),"Unknown SKU"))</f>
        <v/>
      </c>
      <c r="D614" s="14" t="n"/>
      <c r="E614" s="14" t="n"/>
      <c r="F614" s="14" t="n"/>
      <c r="G614" s="14" t="n"/>
      <c r="H614" s="12" t="str">
        <f>IF(AND(F614="",G614=""),"",IF(F614="",0,F614)-IF(G614="",0,G614))</f>
        <v/>
      </c>
      <c r="I614" s="14" t="n"/>
      <c r="J614" s="14" t="n"/>
      <c r="K614" s="14" t="n"/>
    </row>
    <row r="615">
      <c r="A615" s="19" t="n"/>
      <c r="B615" s="14" t="n"/>
      <c r="C615" s="12" t="str">
        <f>IF($B615="","",IFERROR(INDEX(Items!$B$2:$B$501,MATCH($B615,Items!$A$2:$A$501,0)),"Unknown SKU"))</f>
        <v/>
      </c>
      <c r="D615" s="14" t="n"/>
      <c r="E615" s="14" t="n"/>
      <c r="F615" s="14" t="n"/>
      <c r="G615" s="14" t="n"/>
      <c r="H615" s="12" t="str">
        <f>IF(AND(F615="",G615=""),"",IF(F615="",0,F615)-IF(G615="",0,G615))</f>
        <v/>
      </c>
      <c r="I615" s="14" t="n"/>
      <c r="J615" s="14" t="n"/>
      <c r="K615" s="14" t="n"/>
    </row>
    <row r="616">
      <c r="A616" s="19" t="n"/>
      <c r="B616" s="14" t="n"/>
      <c r="C616" s="12" t="str">
        <f>IF($B616="","",IFERROR(INDEX(Items!$B$2:$B$501,MATCH($B616,Items!$A$2:$A$501,0)),"Unknown SKU"))</f>
        <v/>
      </c>
      <c r="D616" s="14" t="n"/>
      <c r="E616" s="14" t="n"/>
      <c r="F616" s="14" t="n"/>
      <c r="G616" s="14" t="n"/>
      <c r="H616" s="12" t="str">
        <f>IF(AND(F616="",G616=""),"",IF(F616="",0,F616)-IF(G616="",0,G616))</f>
        <v/>
      </c>
      <c r="I616" s="14" t="n"/>
      <c r="J616" s="14" t="n"/>
      <c r="K616" s="14" t="n"/>
    </row>
    <row r="617">
      <c r="A617" s="19" t="n"/>
      <c r="B617" s="14" t="n"/>
      <c r="C617" s="12" t="str">
        <f>IF($B617="","",IFERROR(INDEX(Items!$B$2:$B$501,MATCH($B617,Items!$A$2:$A$501,0)),"Unknown SKU"))</f>
        <v/>
      </c>
      <c r="D617" s="14" t="n"/>
      <c r="E617" s="14" t="n"/>
      <c r="F617" s="14" t="n"/>
      <c r="G617" s="14" t="n"/>
      <c r="H617" s="12" t="str">
        <f>IF(AND(F617="",G617=""),"",IF(F617="",0,F617)-IF(G617="",0,G617))</f>
        <v/>
      </c>
      <c r="I617" s="14" t="n"/>
      <c r="J617" s="14" t="n"/>
      <c r="K617" s="14" t="n"/>
    </row>
    <row r="618">
      <c r="A618" s="19" t="n"/>
      <c r="B618" s="14" t="n"/>
      <c r="C618" s="12" t="str">
        <f>IF($B618="","",IFERROR(INDEX(Items!$B$2:$B$501,MATCH($B618,Items!$A$2:$A$501,0)),"Unknown SKU"))</f>
        <v/>
      </c>
      <c r="D618" s="14" t="n"/>
      <c r="E618" s="14" t="n"/>
      <c r="F618" s="14" t="n"/>
      <c r="G618" s="14" t="n"/>
      <c r="H618" s="12" t="str">
        <f>IF(AND(F618="",G618=""),"",IF(F618="",0,F618)-IF(G618="",0,G618))</f>
        <v/>
      </c>
      <c r="I618" s="14" t="n"/>
      <c r="J618" s="14" t="n"/>
      <c r="K618" s="14" t="n"/>
    </row>
    <row r="619">
      <c r="A619" s="19" t="n"/>
      <c r="B619" s="14" t="n"/>
      <c r="C619" s="12" t="str">
        <f>IF($B619="","",IFERROR(INDEX(Items!$B$2:$B$501,MATCH($B619,Items!$A$2:$A$501,0)),"Unknown SKU"))</f>
        <v/>
      </c>
      <c r="D619" s="14" t="n"/>
      <c r="E619" s="14" t="n"/>
      <c r="F619" s="14" t="n"/>
      <c r="G619" s="14" t="n"/>
      <c r="H619" s="12" t="str">
        <f>IF(AND(F619="",G619=""),"",IF(F619="",0,F619)-IF(G619="",0,G619))</f>
        <v/>
      </c>
      <c r="I619" s="14" t="n"/>
      <c r="J619" s="14" t="n"/>
      <c r="K619" s="14" t="n"/>
    </row>
    <row r="620">
      <c r="A620" s="19" t="n"/>
      <c r="B620" s="14" t="n"/>
      <c r="C620" s="12" t="str">
        <f>IF($B620="","",IFERROR(INDEX(Items!$B$2:$B$501,MATCH($B620,Items!$A$2:$A$501,0)),"Unknown SKU"))</f>
        <v/>
      </c>
      <c r="D620" s="14" t="n"/>
      <c r="E620" s="14" t="n"/>
      <c r="F620" s="14" t="n"/>
      <c r="G620" s="14" t="n"/>
      <c r="H620" s="12" t="str">
        <f>IF(AND(F620="",G620=""),"",IF(F620="",0,F620)-IF(G620="",0,G620))</f>
        <v/>
      </c>
      <c r="I620" s="14" t="n"/>
      <c r="J620" s="14" t="n"/>
      <c r="K620" s="14" t="n"/>
    </row>
    <row r="621">
      <c r="A621" s="19" t="n"/>
      <c r="B621" s="14" t="n"/>
      <c r="C621" s="12" t="str">
        <f>IF($B621="","",IFERROR(INDEX(Items!$B$2:$B$501,MATCH($B621,Items!$A$2:$A$501,0)),"Unknown SKU"))</f>
        <v/>
      </c>
      <c r="D621" s="14" t="n"/>
      <c r="E621" s="14" t="n"/>
      <c r="F621" s="14" t="n"/>
      <c r="G621" s="14" t="n"/>
      <c r="H621" s="12" t="str">
        <f>IF(AND(F621="",G621=""),"",IF(F621="",0,F621)-IF(G621="",0,G621))</f>
        <v/>
      </c>
      <c r="I621" s="14" t="n"/>
      <c r="J621" s="14" t="n"/>
      <c r="K621" s="14" t="n"/>
    </row>
    <row r="622">
      <c r="A622" s="19" t="n"/>
      <c r="B622" s="14" t="n"/>
      <c r="C622" s="12" t="str">
        <f>IF($B622="","",IFERROR(INDEX(Items!$B$2:$B$501,MATCH($B622,Items!$A$2:$A$501,0)),"Unknown SKU"))</f>
        <v/>
      </c>
      <c r="D622" s="14" t="n"/>
      <c r="E622" s="14" t="n"/>
      <c r="F622" s="14" t="n"/>
      <c r="G622" s="14" t="n"/>
      <c r="H622" s="12" t="str">
        <f>IF(AND(F622="",G622=""),"",IF(F622="",0,F622)-IF(G622="",0,G622))</f>
        <v/>
      </c>
      <c r="I622" s="14" t="n"/>
      <c r="J622" s="14" t="n"/>
      <c r="K622" s="14" t="n"/>
    </row>
    <row r="623">
      <c r="A623" s="19" t="n"/>
      <c r="B623" s="14" t="n"/>
      <c r="C623" s="12" t="str">
        <f>IF($B623="","",IFERROR(INDEX(Items!$B$2:$B$501,MATCH($B623,Items!$A$2:$A$501,0)),"Unknown SKU"))</f>
        <v/>
      </c>
      <c r="D623" s="14" t="n"/>
      <c r="E623" s="14" t="n"/>
      <c r="F623" s="14" t="n"/>
      <c r="G623" s="14" t="n"/>
      <c r="H623" s="12" t="str">
        <f>IF(AND(F623="",G623=""),"",IF(F623="",0,F623)-IF(G623="",0,G623))</f>
        <v/>
      </c>
      <c r="I623" s="14" t="n"/>
      <c r="J623" s="14" t="n"/>
      <c r="K623" s="14" t="n"/>
    </row>
    <row r="624">
      <c r="A624" s="19" t="n"/>
      <c r="B624" s="14" t="n"/>
      <c r="C624" s="12" t="str">
        <f>IF($B624="","",IFERROR(INDEX(Items!$B$2:$B$501,MATCH($B624,Items!$A$2:$A$501,0)),"Unknown SKU"))</f>
        <v/>
      </c>
      <c r="D624" s="14" t="n"/>
      <c r="E624" s="14" t="n"/>
      <c r="F624" s="14" t="n"/>
      <c r="G624" s="14" t="n"/>
      <c r="H624" s="12" t="str">
        <f>IF(AND(F624="",G624=""),"",IF(F624="",0,F624)-IF(G624="",0,G624))</f>
        <v/>
      </c>
      <c r="I624" s="14" t="n"/>
      <c r="J624" s="14" t="n"/>
      <c r="K624" s="14" t="n"/>
    </row>
    <row r="625">
      <c r="A625" s="19" t="n"/>
      <c r="B625" s="14" t="n"/>
      <c r="C625" s="12" t="str">
        <f>IF($B625="","",IFERROR(INDEX(Items!$B$2:$B$501,MATCH($B625,Items!$A$2:$A$501,0)),"Unknown SKU"))</f>
        <v/>
      </c>
      <c r="D625" s="14" t="n"/>
      <c r="E625" s="14" t="n"/>
      <c r="F625" s="14" t="n"/>
      <c r="G625" s="14" t="n"/>
      <c r="H625" s="12" t="str">
        <f>IF(AND(F625="",G625=""),"",IF(F625="",0,F625)-IF(G625="",0,G625))</f>
        <v/>
      </c>
      <c r="I625" s="14" t="n"/>
      <c r="J625" s="14" t="n"/>
      <c r="K625" s="14" t="n"/>
    </row>
    <row r="626">
      <c r="A626" s="19" t="n"/>
      <c r="B626" s="14" t="n"/>
      <c r="C626" s="12" t="str">
        <f>IF($B626="","",IFERROR(INDEX(Items!$B$2:$B$501,MATCH($B626,Items!$A$2:$A$501,0)),"Unknown SKU"))</f>
        <v/>
      </c>
      <c r="D626" s="14" t="n"/>
      <c r="E626" s="14" t="n"/>
      <c r="F626" s="14" t="n"/>
      <c r="G626" s="14" t="n"/>
      <c r="H626" s="12" t="str">
        <f>IF(AND(F626="",G626=""),"",IF(F626="",0,F626)-IF(G626="",0,G626))</f>
        <v/>
      </c>
      <c r="I626" s="14" t="n"/>
      <c r="J626" s="14" t="n"/>
      <c r="K626" s="14" t="n"/>
    </row>
    <row r="627">
      <c r="A627" s="19" t="n"/>
      <c r="B627" s="14" t="n"/>
      <c r="C627" s="12" t="str">
        <f>IF($B627="","",IFERROR(INDEX(Items!$B$2:$B$501,MATCH($B627,Items!$A$2:$A$501,0)),"Unknown SKU"))</f>
        <v/>
      </c>
      <c r="D627" s="14" t="n"/>
      <c r="E627" s="14" t="n"/>
      <c r="F627" s="14" t="n"/>
      <c r="G627" s="14" t="n"/>
      <c r="H627" s="12" t="str">
        <f>IF(AND(F627="",G627=""),"",IF(F627="",0,F627)-IF(G627="",0,G627))</f>
        <v/>
      </c>
      <c r="I627" s="14" t="n"/>
      <c r="J627" s="14" t="n"/>
      <c r="K627" s="14" t="n"/>
    </row>
    <row r="628">
      <c r="A628" s="19" t="n"/>
      <c r="B628" s="14" t="n"/>
      <c r="C628" s="12" t="str">
        <f>IF($B628="","",IFERROR(INDEX(Items!$B$2:$B$501,MATCH($B628,Items!$A$2:$A$501,0)),"Unknown SKU"))</f>
        <v/>
      </c>
      <c r="D628" s="14" t="n"/>
      <c r="E628" s="14" t="n"/>
      <c r="F628" s="14" t="n"/>
      <c r="G628" s="14" t="n"/>
      <c r="H628" s="12" t="str">
        <f>IF(AND(F628="",G628=""),"",IF(F628="",0,F628)-IF(G628="",0,G628))</f>
        <v/>
      </c>
      <c r="I628" s="14" t="n"/>
      <c r="J628" s="14" t="n"/>
      <c r="K628" s="14" t="n"/>
    </row>
    <row r="629">
      <c r="A629" s="19" t="n"/>
      <c r="B629" s="14" t="n"/>
      <c r="C629" s="12" t="str">
        <f>IF($B629="","",IFERROR(INDEX(Items!$B$2:$B$501,MATCH($B629,Items!$A$2:$A$501,0)),"Unknown SKU"))</f>
        <v/>
      </c>
      <c r="D629" s="14" t="n"/>
      <c r="E629" s="14" t="n"/>
      <c r="F629" s="14" t="n"/>
      <c r="G629" s="14" t="n"/>
      <c r="H629" s="12" t="str">
        <f>IF(AND(F629="",G629=""),"",IF(F629="",0,F629)-IF(G629="",0,G629))</f>
        <v/>
      </c>
      <c r="I629" s="14" t="n"/>
      <c r="J629" s="14" t="n"/>
      <c r="K629" s="14" t="n"/>
    </row>
    <row r="630">
      <c r="A630" s="19" t="n"/>
      <c r="B630" s="14" t="n"/>
      <c r="C630" s="12" t="str">
        <f>IF($B630="","",IFERROR(INDEX(Items!$B$2:$B$501,MATCH($B630,Items!$A$2:$A$501,0)),"Unknown SKU"))</f>
        <v/>
      </c>
      <c r="D630" s="14" t="n"/>
      <c r="E630" s="14" t="n"/>
      <c r="F630" s="14" t="n"/>
      <c r="G630" s="14" t="n"/>
      <c r="H630" s="12" t="str">
        <f>IF(AND(F630="",G630=""),"",IF(F630="",0,F630)-IF(G630="",0,G630))</f>
        <v/>
      </c>
      <c r="I630" s="14" t="n"/>
      <c r="J630" s="14" t="n"/>
      <c r="K630" s="14" t="n"/>
    </row>
    <row r="631">
      <c r="A631" s="19" t="n"/>
      <c r="B631" s="14" t="n"/>
      <c r="C631" s="12" t="str">
        <f>IF($B631="","",IFERROR(INDEX(Items!$B$2:$B$501,MATCH($B631,Items!$A$2:$A$501,0)),"Unknown SKU"))</f>
        <v/>
      </c>
      <c r="D631" s="14" t="n"/>
      <c r="E631" s="14" t="n"/>
      <c r="F631" s="14" t="n"/>
      <c r="G631" s="14" t="n"/>
      <c r="H631" s="12" t="str">
        <f>IF(AND(F631="",G631=""),"",IF(F631="",0,F631)-IF(G631="",0,G631))</f>
        <v/>
      </c>
      <c r="I631" s="14" t="n"/>
      <c r="J631" s="14" t="n"/>
      <c r="K631" s="14" t="n"/>
    </row>
    <row r="632">
      <c r="A632" s="19" t="n"/>
      <c r="B632" s="14" t="n"/>
      <c r="C632" s="12" t="str">
        <f>IF($B632="","",IFERROR(INDEX(Items!$B$2:$B$501,MATCH($B632,Items!$A$2:$A$501,0)),"Unknown SKU"))</f>
        <v/>
      </c>
      <c r="D632" s="14" t="n"/>
      <c r="E632" s="14" t="n"/>
      <c r="F632" s="14" t="n"/>
      <c r="G632" s="14" t="n"/>
      <c r="H632" s="12" t="str">
        <f>IF(AND(F632="",G632=""),"",IF(F632="",0,F632)-IF(G632="",0,G632))</f>
        <v/>
      </c>
      <c r="I632" s="14" t="n"/>
      <c r="J632" s="14" t="n"/>
      <c r="K632" s="14" t="n"/>
    </row>
    <row r="633">
      <c r="A633" s="19" t="n"/>
      <c r="B633" s="14" t="n"/>
      <c r="C633" s="12" t="str">
        <f>IF($B633="","",IFERROR(INDEX(Items!$B$2:$B$501,MATCH($B633,Items!$A$2:$A$501,0)),"Unknown SKU"))</f>
        <v/>
      </c>
      <c r="D633" s="14" t="n"/>
      <c r="E633" s="14" t="n"/>
      <c r="F633" s="14" t="n"/>
      <c r="G633" s="14" t="n"/>
      <c r="H633" s="12" t="str">
        <f>IF(AND(F633="",G633=""),"",IF(F633="",0,F633)-IF(G633="",0,G633))</f>
        <v/>
      </c>
      <c r="I633" s="14" t="n"/>
      <c r="J633" s="14" t="n"/>
      <c r="K633" s="14" t="n"/>
    </row>
    <row r="634">
      <c r="A634" s="19" t="n"/>
      <c r="B634" s="14" t="n"/>
      <c r="C634" s="12" t="str">
        <f>IF($B634="","",IFERROR(INDEX(Items!$B$2:$B$501,MATCH($B634,Items!$A$2:$A$501,0)),"Unknown SKU"))</f>
        <v/>
      </c>
      <c r="D634" s="14" t="n"/>
      <c r="E634" s="14" t="n"/>
      <c r="F634" s="14" t="n"/>
      <c r="G634" s="14" t="n"/>
      <c r="H634" s="12" t="str">
        <f>IF(AND(F634="",G634=""),"",IF(F634="",0,F634)-IF(G634="",0,G634))</f>
        <v/>
      </c>
      <c r="I634" s="14" t="n"/>
      <c r="J634" s="14" t="n"/>
      <c r="K634" s="14" t="n"/>
    </row>
    <row r="635">
      <c r="A635" s="19" t="n"/>
      <c r="B635" s="14" t="n"/>
      <c r="C635" s="12" t="str">
        <f>IF($B635="","",IFERROR(INDEX(Items!$B$2:$B$501,MATCH($B635,Items!$A$2:$A$501,0)),"Unknown SKU"))</f>
        <v/>
      </c>
      <c r="D635" s="14" t="n"/>
      <c r="E635" s="14" t="n"/>
      <c r="F635" s="14" t="n"/>
      <c r="G635" s="14" t="n"/>
      <c r="H635" s="12" t="str">
        <f>IF(AND(F635="",G635=""),"",IF(F635="",0,F635)-IF(G635="",0,G635))</f>
        <v/>
      </c>
      <c r="I635" s="14" t="n"/>
      <c r="J635" s="14" t="n"/>
      <c r="K635" s="14" t="n"/>
    </row>
    <row r="636">
      <c r="A636" s="19" t="n"/>
      <c r="B636" s="14" t="n"/>
      <c r="C636" s="12" t="str">
        <f>IF($B636="","",IFERROR(INDEX(Items!$B$2:$B$501,MATCH($B636,Items!$A$2:$A$501,0)),"Unknown SKU"))</f>
        <v/>
      </c>
      <c r="D636" s="14" t="n"/>
      <c r="E636" s="14" t="n"/>
      <c r="F636" s="14" t="n"/>
      <c r="G636" s="14" t="n"/>
      <c r="H636" s="12" t="str">
        <f>IF(AND(F636="",G636=""),"",IF(F636="",0,F636)-IF(G636="",0,G636))</f>
        <v/>
      </c>
      <c r="I636" s="14" t="n"/>
      <c r="J636" s="14" t="n"/>
      <c r="K636" s="14" t="n"/>
    </row>
    <row r="637">
      <c r="A637" s="19" t="n"/>
      <c r="B637" s="14" t="n"/>
      <c r="C637" s="12" t="str">
        <f>IF($B637="","",IFERROR(INDEX(Items!$B$2:$B$501,MATCH($B637,Items!$A$2:$A$501,0)),"Unknown SKU"))</f>
        <v/>
      </c>
      <c r="D637" s="14" t="n"/>
      <c r="E637" s="14" t="n"/>
      <c r="F637" s="14" t="n"/>
      <c r="G637" s="14" t="n"/>
      <c r="H637" s="12" t="str">
        <f>IF(AND(F637="",G637=""),"",IF(F637="",0,F637)-IF(G637="",0,G637))</f>
        <v/>
      </c>
      <c r="I637" s="14" t="n"/>
      <c r="J637" s="14" t="n"/>
      <c r="K637" s="14" t="n"/>
    </row>
    <row r="638">
      <c r="A638" s="19" t="n"/>
      <c r="B638" s="14" t="n"/>
      <c r="C638" s="12" t="str">
        <f>IF($B638="","",IFERROR(INDEX(Items!$B$2:$B$501,MATCH($B638,Items!$A$2:$A$501,0)),"Unknown SKU"))</f>
        <v/>
      </c>
      <c r="D638" s="14" t="n"/>
      <c r="E638" s="14" t="n"/>
      <c r="F638" s="14" t="n"/>
      <c r="G638" s="14" t="n"/>
      <c r="H638" s="12" t="str">
        <f>IF(AND(F638="",G638=""),"",IF(F638="",0,F638)-IF(G638="",0,G638))</f>
        <v/>
      </c>
      <c r="I638" s="14" t="n"/>
      <c r="J638" s="14" t="n"/>
      <c r="K638" s="14" t="n"/>
    </row>
    <row r="639">
      <c r="A639" s="19" t="n"/>
      <c r="B639" s="14" t="n"/>
      <c r="C639" s="12" t="str">
        <f>IF($B639="","",IFERROR(INDEX(Items!$B$2:$B$501,MATCH($B639,Items!$A$2:$A$501,0)),"Unknown SKU"))</f>
        <v/>
      </c>
      <c r="D639" s="14" t="n"/>
      <c r="E639" s="14" t="n"/>
      <c r="F639" s="14" t="n"/>
      <c r="G639" s="14" t="n"/>
      <c r="H639" s="12" t="str">
        <f>IF(AND(F639="",G639=""),"",IF(F639="",0,F639)-IF(G639="",0,G639))</f>
        <v/>
      </c>
      <c r="I639" s="14" t="n"/>
      <c r="J639" s="14" t="n"/>
      <c r="K639" s="14" t="n"/>
    </row>
    <row r="640">
      <c r="A640" s="19" t="n"/>
      <c r="B640" s="14" t="n"/>
      <c r="C640" s="12" t="str">
        <f>IF($B640="","",IFERROR(INDEX(Items!$B$2:$B$501,MATCH($B640,Items!$A$2:$A$501,0)),"Unknown SKU"))</f>
        <v/>
      </c>
      <c r="D640" s="14" t="n"/>
      <c r="E640" s="14" t="n"/>
      <c r="F640" s="14" t="n"/>
      <c r="G640" s="14" t="n"/>
      <c r="H640" s="12" t="str">
        <f>IF(AND(F640="",G640=""),"",IF(F640="",0,F640)-IF(G640="",0,G640))</f>
        <v/>
      </c>
      <c r="I640" s="14" t="n"/>
      <c r="J640" s="14" t="n"/>
      <c r="K640" s="14" t="n"/>
    </row>
    <row r="641">
      <c r="A641" s="19" t="n"/>
      <c r="B641" s="14" t="n"/>
      <c r="C641" s="12" t="str">
        <f>IF($B641="","",IFERROR(INDEX(Items!$B$2:$B$501,MATCH($B641,Items!$A$2:$A$501,0)),"Unknown SKU"))</f>
        <v/>
      </c>
      <c r="D641" s="14" t="n"/>
      <c r="E641" s="14" t="n"/>
      <c r="F641" s="14" t="n"/>
      <c r="G641" s="14" t="n"/>
      <c r="H641" s="12" t="str">
        <f>IF(AND(F641="",G641=""),"",IF(F641="",0,F641)-IF(G641="",0,G641))</f>
        <v/>
      </c>
      <c r="I641" s="14" t="n"/>
      <c r="J641" s="14" t="n"/>
      <c r="K641" s="14" t="n"/>
    </row>
    <row r="642">
      <c r="A642" s="19" t="n"/>
      <c r="B642" s="14" t="n"/>
      <c r="C642" s="12" t="str">
        <f>IF($B642="","",IFERROR(INDEX(Items!$B$2:$B$501,MATCH($B642,Items!$A$2:$A$501,0)),"Unknown SKU"))</f>
        <v/>
      </c>
      <c r="D642" s="14" t="n"/>
      <c r="E642" s="14" t="n"/>
      <c r="F642" s="14" t="n"/>
      <c r="G642" s="14" t="n"/>
      <c r="H642" s="12" t="str">
        <f>IF(AND(F642="",G642=""),"",IF(F642="",0,F642)-IF(G642="",0,G642))</f>
        <v/>
      </c>
      <c r="I642" s="14" t="n"/>
      <c r="J642" s="14" t="n"/>
      <c r="K642" s="14" t="n"/>
    </row>
    <row r="643">
      <c r="A643" s="19" t="n"/>
      <c r="B643" s="14" t="n"/>
      <c r="C643" s="12" t="str">
        <f>IF($B643="","",IFERROR(INDEX(Items!$B$2:$B$501,MATCH($B643,Items!$A$2:$A$501,0)),"Unknown SKU"))</f>
        <v/>
      </c>
      <c r="D643" s="14" t="n"/>
      <c r="E643" s="14" t="n"/>
      <c r="F643" s="14" t="n"/>
      <c r="G643" s="14" t="n"/>
      <c r="H643" s="12" t="str">
        <f>IF(AND(F643="",G643=""),"",IF(F643="",0,F643)-IF(G643="",0,G643))</f>
        <v/>
      </c>
      <c r="I643" s="14" t="n"/>
      <c r="J643" s="14" t="n"/>
      <c r="K643" s="14" t="n"/>
    </row>
    <row r="644">
      <c r="A644" s="19" t="n"/>
      <c r="B644" s="14" t="n"/>
      <c r="C644" s="12" t="str">
        <f>IF($B644="","",IFERROR(INDEX(Items!$B$2:$B$501,MATCH($B644,Items!$A$2:$A$501,0)),"Unknown SKU"))</f>
        <v/>
      </c>
      <c r="D644" s="14" t="n"/>
      <c r="E644" s="14" t="n"/>
      <c r="F644" s="14" t="n"/>
      <c r="G644" s="14" t="n"/>
      <c r="H644" s="12" t="str">
        <f>IF(AND(F644="",G644=""),"",IF(F644="",0,F644)-IF(G644="",0,G644))</f>
        <v/>
      </c>
      <c r="I644" s="14" t="n"/>
      <c r="J644" s="14" t="n"/>
      <c r="K644" s="14" t="n"/>
    </row>
    <row r="645">
      <c r="A645" s="19" t="n"/>
      <c r="B645" s="14" t="n"/>
      <c r="C645" s="12" t="str">
        <f>IF($B645="","",IFERROR(INDEX(Items!$B$2:$B$501,MATCH($B645,Items!$A$2:$A$501,0)),"Unknown SKU"))</f>
        <v/>
      </c>
      <c r="D645" s="14" t="n"/>
      <c r="E645" s="14" t="n"/>
      <c r="F645" s="14" t="n"/>
      <c r="G645" s="14" t="n"/>
      <c r="H645" s="12" t="str">
        <f>IF(AND(F645="",G645=""),"",IF(F645="",0,F645)-IF(G645="",0,G645))</f>
        <v/>
      </c>
      <c r="I645" s="14" t="n"/>
      <c r="J645" s="14" t="n"/>
      <c r="K645" s="14" t="n"/>
    </row>
    <row r="646">
      <c r="A646" s="19" t="n"/>
      <c r="B646" s="14" t="n"/>
      <c r="C646" s="12" t="str">
        <f>IF($B646="","",IFERROR(INDEX(Items!$B$2:$B$501,MATCH($B646,Items!$A$2:$A$501,0)),"Unknown SKU"))</f>
        <v/>
      </c>
      <c r="D646" s="14" t="n"/>
      <c r="E646" s="14" t="n"/>
      <c r="F646" s="14" t="n"/>
      <c r="G646" s="14" t="n"/>
      <c r="H646" s="12" t="str">
        <f>IF(AND(F646="",G646=""),"",IF(F646="",0,F646)-IF(G646="",0,G646))</f>
        <v/>
      </c>
      <c r="I646" s="14" t="n"/>
      <c r="J646" s="14" t="n"/>
      <c r="K646" s="14" t="n"/>
    </row>
    <row r="647">
      <c r="A647" s="19" t="n"/>
      <c r="B647" s="14" t="n"/>
      <c r="C647" s="12" t="str">
        <f>IF($B647="","",IFERROR(INDEX(Items!$B$2:$B$501,MATCH($B647,Items!$A$2:$A$501,0)),"Unknown SKU"))</f>
        <v/>
      </c>
      <c r="D647" s="14" t="n"/>
      <c r="E647" s="14" t="n"/>
      <c r="F647" s="14" t="n"/>
      <c r="G647" s="14" t="n"/>
      <c r="H647" s="12" t="str">
        <f>IF(AND(F647="",G647=""),"",IF(F647="",0,F647)-IF(G647="",0,G647))</f>
        <v/>
      </c>
      <c r="I647" s="14" t="n"/>
      <c r="J647" s="14" t="n"/>
      <c r="K647" s="14" t="n"/>
    </row>
    <row r="648">
      <c r="A648" s="19" t="n"/>
      <c r="B648" s="14" t="n"/>
      <c r="C648" s="12" t="str">
        <f>IF($B648="","",IFERROR(INDEX(Items!$B$2:$B$501,MATCH($B648,Items!$A$2:$A$501,0)),"Unknown SKU"))</f>
        <v/>
      </c>
      <c r="D648" s="14" t="n"/>
      <c r="E648" s="14" t="n"/>
      <c r="F648" s="14" t="n"/>
      <c r="G648" s="14" t="n"/>
      <c r="H648" s="12" t="str">
        <f>IF(AND(F648="",G648=""),"",IF(F648="",0,F648)-IF(G648="",0,G648))</f>
        <v/>
      </c>
      <c r="I648" s="14" t="n"/>
      <c r="J648" s="14" t="n"/>
      <c r="K648" s="14" t="n"/>
    </row>
    <row r="649">
      <c r="A649" s="19" t="n"/>
      <c r="B649" s="14" t="n"/>
      <c r="C649" s="12" t="str">
        <f>IF($B649="","",IFERROR(INDEX(Items!$B$2:$B$501,MATCH($B649,Items!$A$2:$A$501,0)),"Unknown SKU"))</f>
        <v/>
      </c>
      <c r="D649" s="14" t="n"/>
      <c r="E649" s="14" t="n"/>
      <c r="F649" s="14" t="n"/>
      <c r="G649" s="14" t="n"/>
      <c r="H649" s="12" t="str">
        <f>IF(AND(F649="",G649=""),"",IF(F649="",0,F649)-IF(G649="",0,G649))</f>
        <v/>
      </c>
      <c r="I649" s="14" t="n"/>
      <c r="J649" s="14" t="n"/>
      <c r="K649" s="14" t="n"/>
    </row>
    <row r="650">
      <c r="A650" s="19" t="n"/>
      <c r="B650" s="14" t="n"/>
      <c r="C650" s="12" t="str">
        <f>IF($B650="","",IFERROR(INDEX(Items!$B$2:$B$501,MATCH($B650,Items!$A$2:$A$501,0)),"Unknown SKU"))</f>
        <v/>
      </c>
      <c r="D650" s="14" t="n"/>
      <c r="E650" s="14" t="n"/>
      <c r="F650" s="14" t="n"/>
      <c r="G650" s="14" t="n"/>
      <c r="H650" s="12" t="str">
        <f>IF(AND(F650="",G650=""),"",IF(F650="",0,F650)-IF(G650="",0,G650))</f>
        <v/>
      </c>
      <c r="I650" s="14" t="n"/>
      <c r="J650" s="14" t="n"/>
      <c r="K650" s="14" t="n"/>
    </row>
    <row r="651">
      <c r="A651" s="19" t="n"/>
      <c r="B651" s="14" t="n"/>
      <c r="C651" s="12" t="str">
        <f>IF($B651="","",IFERROR(INDEX(Items!$B$2:$B$501,MATCH($B651,Items!$A$2:$A$501,0)),"Unknown SKU"))</f>
        <v/>
      </c>
      <c r="D651" s="14" t="n"/>
      <c r="E651" s="14" t="n"/>
      <c r="F651" s="14" t="n"/>
      <c r="G651" s="14" t="n"/>
      <c r="H651" s="12" t="str">
        <f>IF(AND(F651="",G651=""),"",IF(F651="",0,F651)-IF(G651="",0,G651))</f>
        <v/>
      </c>
      <c r="I651" s="14" t="n"/>
      <c r="J651" s="14" t="n"/>
      <c r="K651" s="14" t="n"/>
    </row>
    <row r="652">
      <c r="A652" s="19" t="n"/>
      <c r="B652" s="14" t="n"/>
      <c r="C652" s="12" t="str">
        <f>IF($B652="","",IFERROR(INDEX(Items!$B$2:$B$501,MATCH($B652,Items!$A$2:$A$501,0)),"Unknown SKU"))</f>
        <v/>
      </c>
      <c r="D652" s="14" t="n"/>
      <c r="E652" s="14" t="n"/>
      <c r="F652" s="14" t="n"/>
      <c r="G652" s="14" t="n"/>
      <c r="H652" s="12" t="str">
        <f>IF(AND(F652="",G652=""),"",IF(F652="",0,F652)-IF(G652="",0,G652))</f>
        <v/>
      </c>
      <c r="I652" s="14" t="n"/>
      <c r="J652" s="14" t="n"/>
      <c r="K652" s="14" t="n"/>
    </row>
    <row r="653">
      <c r="A653" s="19" t="n"/>
      <c r="B653" s="14" t="n"/>
      <c r="C653" s="12" t="str">
        <f>IF($B653="","",IFERROR(INDEX(Items!$B$2:$B$501,MATCH($B653,Items!$A$2:$A$501,0)),"Unknown SKU"))</f>
        <v/>
      </c>
      <c r="D653" s="14" t="n"/>
      <c r="E653" s="14" t="n"/>
      <c r="F653" s="14" t="n"/>
      <c r="G653" s="14" t="n"/>
      <c r="H653" s="12" t="str">
        <f>IF(AND(F653="",G653=""),"",IF(F653="",0,F653)-IF(G653="",0,G653))</f>
        <v/>
      </c>
      <c r="I653" s="14" t="n"/>
      <c r="J653" s="14" t="n"/>
      <c r="K653" s="14" t="n"/>
    </row>
    <row r="654">
      <c r="A654" s="19" t="n"/>
      <c r="B654" s="14" t="n"/>
      <c r="C654" s="12" t="str">
        <f>IF($B654="","",IFERROR(INDEX(Items!$B$2:$B$501,MATCH($B654,Items!$A$2:$A$501,0)),"Unknown SKU"))</f>
        <v/>
      </c>
      <c r="D654" s="14" t="n"/>
      <c r="E654" s="14" t="n"/>
      <c r="F654" s="14" t="n"/>
      <c r="G654" s="14" t="n"/>
      <c r="H654" s="12" t="str">
        <f>IF(AND(F654="",G654=""),"",IF(F654="",0,F654)-IF(G654="",0,G654))</f>
        <v/>
      </c>
      <c r="I654" s="14" t="n"/>
      <c r="J654" s="14" t="n"/>
      <c r="K654" s="14" t="n"/>
    </row>
    <row r="655">
      <c r="A655" s="19" t="n"/>
      <c r="B655" s="14" t="n"/>
      <c r="C655" s="12" t="str">
        <f>IF($B655="","",IFERROR(INDEX(Items!$B$2:$B$501,MATCH($B655,Items!$A$2:$A$501,0)),"Unknown SKU"))</f>
        <v/>
      </c>
      <c r="D655" s="14" t="n"/>
      <c r="E655" s="14" t="n"/>
      <c r="F655" s="14" t="n"/>
      <c r="G655" s="14" t="n"/>
      <c r="H655" s="12" t="str">
        <f>IF(AND(F655="",G655=""),"",IF(F655="",0,F655)-IF(G655="",0,G655))</f>
        <v/>
      </c>
      <c r="I655" s="14" t="n"/>
      <c r="J655" s="14" t="n"/>
      <c r="K655" s="14" t="n"/>
    </row>
    <row r="656">
      <c r="A656" s="19" t="n"/>
      <c r="B656" s="14" t="n"/>
      <c r="C656" s="12" t="str">
        <f>IF($B656="","",IFERROR(INDEX(Items!$B$2:$B$501,MATCH($B656,Items!$A$2:$A$501,0)),"Unknown SKU"))</f>
        <v/>
      </c>
      <c r="D656" s="14" t="n"/>
      <c r="E656" s="14" t="n"/>
      <c r="F656" s="14" t="n"/>
      <c r="G656" s="14" t="n"/>
      <c r="H656" s="12" t="str">
        <f>IF(AND(F656="",G656=""),"",IF(F656="",0,F656)-IF(G656="",0,G656))</f>
        <v/>
      </c>
      <c r="I656" s="14" t="n"/>
      <c r="J656" s="14" t="n"/>
      <c r="K656" s="14" t="n"/>
    </row>
    <row r="657">
      <c r="A657" s="19" t="n"/>
      <c r="B657" s="14" t="n"/>
      <c r="C657" s="12" t="str">
        <f>IF($B657="","",IFERROR(INDEX(Items!$B$2:$B$501,MATCH($B657,Items!$A$2:$A$501,0)),"Unknown SKU"))</f>
        <v/>
      </c>
      <c r="D657" s="14" t="n"/>
      <c r="E657" s="14" t="n"/>
      <c r="F657" s="14" t="n"/>
      <c r="G657" s="14" t="n"/>
      <c r="H657" s="12" t="str">
        <f>IF(AND(F657="",G657=""),"",IF(F657="",0,F657)-IF(G657="",0,G657))</f>
        <v/>
      </c>
      <c r="I657" s="14" t="n"/>
      <c r="J657" s="14" t="n"/>
      <c r="K657" s="14" t="n"/>
    </row>
    <row r="658">
      <c r="A658" s="19" t="n"/>
      <c r="B658" s="14" t="n"/>
      <c r="C658" s="12" t="str">
        <f>IF($B658="","",IFERROR(INDEX(Items!$B$2:$B$501,MATCH($B658,Items!$A$2:$A$501,0)),"Unknown SKU"))</f>
        <v/>
      </c>
      <c r="D658" s="14" t="n"/>
      <c r="E658" s="14" t="n"/>
      <c r="F658" s="14" t="n"/>
      <c r="G658" s="14" t="n"/>
      <c r="H658" s="12" t="str">
        <f>IF(AND(F658="",G658=""),"",IF(F658="",0,F658)-IF(G658="",0,G658))</f>
        <v/>
      </c>
      <c r="I658" s="14" t="n"/>
      <c r="J658" s="14" t="n"/>
      <c r="K658" s="14" t="n"/>
    </row>
    <row r="659">
      <c r="A659" s="19" t="n"/>
      <c r="B659" s="14" t="n"/>
      <c r="C659" s="12" t="str">
        <f>IF($B659="","",IFERROR(INDEX(Items!$B$2:$B$501,MATCH($B659,Items!$A$2:$A$501,0)),"Unknown SKU"))</f>
        <v/>
      </c>
      <c r="D659" s="14" t="n"/>
      <c r="E659" s="14" t="n"/>
      <c r="F659" s="14" t="n"/>
      <c r="G659" s="14" t="n"/>
      <c r="H659" s="12" t="str">
        <f>IF(AND(F659="",G659=""),"",IF(F659="",0,F659)-IF(G659="",0,G659))</f>
        <v/>
      </c>
      <c r="I659" s="14" t="n"/>
      <c r="J659" s="14" t="n"/>
      <c r="K659" s="14" t="n"/>
    </row>
    <row r="660">
      <c r="A660" s="19" t="n"/>
      <c r="B660" s="14" t="n"/>
      <c r="C660" s="12" t="str">
        <f>IF($B660="","",IFERROR(INDEX(Items!$B$2:$B$501,MATCH($B660,Items!$A$2:$A$501,0)),"Unknown SKU"))</f>
        <v/>
      </c>
      <c r="D660" s="14" t="n"/>
      <c r="E660" s="14" t="n"/>
      <c r="F660" s="14" t="n"/>
      <c r="G660" s="14" t="n"/>
      <c r="H660" s="12" t="str">
        <f>IF(AND(F660="",G660=""),"",IF(F660="",0,F660)-IF(G660="",0,G660))</f>
        <v/>
      </c>
      <c r="I660" s="14" t="n"/>
      <c r="J660" s="14" t="n"/>
      <c r="K660" s="14" t="n"/>
    </row>
    <row r="661">
      <c r="A661" s="19" t="n"/>
      <c r="B661" s="14" t="n"/>
      <c r="C661" s="12" t="str">
        <f>IF($B661="","",IFERROR(INDEX(Items!$B$2:$B$501,MATCH($B661,Items!$A$2:$A$501,0)),"Unknown SKU"))</f>
        <v/>
      </c>
      <c r="D661" s="14" t="n"/>
      <c r="E661" s="14" t="n"/>
      <c r="F661" s="14" t="n"/>
      <c r="G661" s="14" t="n"/>
      <c r="H661" s="12" t="str">
        <f>IF(AND(F661="",G661=""),"",IF(F661="",0,F661)-IF(G661="",0,G661))</f>
        <v/>
      </c>
      <c r="I661" s="14" t="n"/>
      <c r="J661" s="14" t="n"/>
      <c r="K661" s="14" t="n"/>
    </row>
    <row r="662">
      <c r="A662" s="19" t="n"/>
      <c r="B662" s="14" t="n"/>
      <c r="C662" s="12" t="str">
        <f>IF($B662="","",IFERROR(INDEX(Items!$B$2:$B$501,MATCH($B662,Items!$A$2:$A$501,0)),"Unknown SKU"))</f>
        <v/>
      </c>
      <c r="D662" s="14" t="n"/>
      <c r="E662" s="14" t="n"/>
      <c r="F662" s="14" t="n"/>
      <c r="G662" s="14" t="n"/>
      <c r="H662" s="12" t="str">
        <f>IF(AND(F662="",G662=""),"",IF(F662="",0,F662)-IF(G662="",0,G662))</f>
        <v/>
      </c>
      <c r="I662" s="14" t="n"/>
      <c r="J662" s="14" t="n"/>
      <c r="K662" s="14" t="n"/>
    </row>
    <row r="663">
      <c r="A663" s="19" t="n"/>
      <c r="B663" s="14" t="n"/>
      <c r="C663" s="12" t="str">
        <f>IF($B663="","",IFERROR(INDEX(Items!$B$2:$B$501,MATCH($B663,Items!$A$2:$A$501,0)),"Unknown SKU"))</f>
        <v/>
      </c>
      <c r="D663" s="14" t="n"/>
      <c r="E663" s="14" t="n"/>
      <c r="F663" s="14" t="n"/>
      <c r="G663" s="14" t="n"/>
      <c r="H663" s="12" t="str">
        <f>IF(AND(F663="",G663=""),"",IF(F663="",0,F663)-IF(G663="",0,G663))</f>
        <v/>
      </c>
      <c r="I663" s="14" t="n"/>
      <c r="J663" s="14" t="n"/>
      <c r="K663" s="14" t="n"/>
    </row>
    <row r="664">
      <c r="A664" s="19" t="n"/>
      <c r="B664" s="14" t="n"/>
      <c r="C664" s="12" t="str">
        <f>IF($B664="","",IFERROR(INDEX(Items!$B$2:$B$501,MATCH($B664,Items!$A$2:$A$501,0)),"Unknown SKU"))</f>
        <v/>
      </c>
      <c r="D664" s="14" t="n"/>
      <c r="E664" s="14" t="n"/>
      <c r="F664" s="14" t="n"/>
      <c r="G664" s="14" t="n"/>
      <c r="H664" s="12" t="str">
        <f>IF(AND(F664="",G664=""),"",IF(F664="",0,F664)-IF(G664="",0,G664))</f>
        <v/>
      </c>
      <c r="I664" s="14" t="n"/>
      <c r="J664" s="14" t="n"/>
      <c r="K664" s="14" t="n"/>
    </row>
    <row r="665">
      <c r="A665" s="19" t="n"/>
      <c r="B665" s="14" t="n"/>
      <c r="C665" s="12" t="str">
        <f>IF($B665="","",IFERROR(INDEX(Items!$B$2:$B$501,MATCH($B665,Items!$A$2:$A$501,0)),"Unknown SKU"))</f>
        <v/>
      </c>
      <c r="D665" s="14" t="n"/>
      <c r="E665" s="14" t="n"/>
      <c r="F665" s="14" t="n"/>
      <c r="G665" s="14" t="n"/>
      <c r="H665" s="12" t="str">
        <f>IF(AND(F665="",G665=""),"",IF(F665="",0,F665)-IF(G665="",0,G665))</f>
        <v/>
      </c>
      <c r="I665" s="14" t="n"/>
      <c r="J665" s="14" t="n"/>
      <c r="K665" s="14" t="n"/>
    </row>
    <row r="666">
      <c r="A666" s="19" t="n"/>
      <c r="B666" s="14" t="n"/>
      <c r="C666" s="12" t="str">
        <f>IF($B666="","",IFERROR(INDEX(Items!$B$2:$B$501,MATCH($B666,Items!$A$2:$A$501,0)),"Unknown SKU"))</f>
        <v/>
      </c>
      <c r="D666" s="14" t="n"/>
      <c r="E666" s="14" t="n"/>
      <c r="F666" s="14" t="n"/>
      <c r="G666" s="14" t="n"/>
      <c r="H666" s="12" t="str">
        <f>IF(AND(F666="",G666=""),"",IF(F666="",0,F666)-IF(G666="",0,G666))</f>
        <v/>
      </c>
      <c r="I666" s="14" t="n"/>
      <c r="J666" s="14" t="n"/>
      <c r="K666" s="14" t="n"/>
    </row>
    <row r="667">
      <c r="A667" s="19" t="n"/>
      <c r="B667" s="14" t="n"/>
      <c r="C667" s="12" t="str">
        <f>IF($B667="","",IFERROR(INDEX(Items!$B$2:$B$501,MATCH($B667,Items!$A$2:$A$501,0)),"Unknown SKU"))</f>
        <v/>
      </c>
      <c r="D667" s="14" t="n"/>
      <c r="E667" s="14" t="n"/>
      <c r="F667" s="14" t="n"/>
      <c r="G667" s="14" t="n"/>
      <c r="H667" s="12" t="str">
        <f>IF(AND(F667="",G667=""),"",IF(F667="",0,F667)-IF(G667="",0,G667))</f>
        <v/>
      </c>
      <c r="I667" s="14" t="n"/>
      <c r="J667" s="14" t="n"/>
      <c r="K667" s="14" t="n"/>
    </row>
    <row r="668">
      <c r="A668" s="19" t="n"/>
      <c r="B668" s="14" t="n"/>
      <c r="C668" s="12" t="str">
        <f>IF($B668="","",IFERROR(INDEX(Items!$B$2:$B$501,MATCH($B668,Items!$A$2:$A$501,0)),"Unknown SKU"))</f>
        <v/>
      </c>
      <c r="D668" s="14" t="n"/>
      <c r="E668" s="14" t="n"/>
      <c r="F668" s="14" t="n"/>
      <c r="G668" s="14" t="n"/>
      <c r="H668" s="12" t="str">
        <f>IF(AND(F668="",G668=""),"",IF(F668="",0,F668)-IF(G668="",0,G668))</f>
        <v/>
      </c>
      <c r="I668" s="14" t="n"/>
      <c r="J668" s="14" t="n"/>
      <c r="K668" s="14" t="n"/>
    </row>
    <row r="669">
      <c r="A669" s="19" t="n"/>
      <c r="B669" s="14" t="n"/>
      <c r="C669" s="12" t="str">
        <f>IF($B669="","",IFERROR(INDEX(Items!$B$2:$B$501,MATCH($B669,Items!$A$2:$A$501,0)),"Unknown SKU"))</f>
        <v/>
      </c>
      <c r="D669" s="14" t="n"/>
      <c r="E669" s="14" t="n"/>
      <c r="F669" s="14" t="n"/>
      <c r="G669" s="14" t="n"/>
      <c r="H669" s="12" t="str">
        <f>IF(AND(F669="",G669=""),"",IF(F669="",0,F669)-IF(G669="",0,G669))</f>
        <v/>
      </c>
      <c r="I669" s="14" t="n"/>
      <c r="J669" s="14" t="n"/>
      <c r="K669" s="14" t="n"/>
    </row>
    <row r="670">
      <c r="A670" s="19" t="n"/>
      <c r="B670" s="14" t="n"/>
      <c r="C670" s="12" t="str">
        <f>IF($B670="","",IFERROR(INDEX(Items!$B$2:$B$501,MATCH($B670,Items!$A$2:$A$501,0)),"Unknown SKU"))</f>
        <v/>
      </c>
      <c r="D670" s="14" t="n"/>
      <c r="E670" s="14" t="n"/>
      <c r="F670" s="14" t="n"/>
      <c r="G670" s="14" t="n"/>
      <c r="H670" s="12" t="str">
        <f>IF(AND(F670="",G670=""),"",IF(F670="",0,F670)-IF(G670="",0,G670))</f>
        <v/>
      </c>
      <c r="I670" s="14" t="n"/>
      <c r="J670" s="14" t="n"/>
      <c r="K670" s="14" t="n"/>
    </row>
    <row r="671">
      <c r="A671" s="19" t="n"/>
      <c r="B671" s="14" t="n"/>
      <c r="C671" s="12" t="str">
        <f>IF($B671="","",IFERROR(INDEX(Items!$B$2:$B$501,MATCH($B671,Items!$A$2:$A$501,0)),"Unknown SKU"))</f>
        <v/>
      </c>
      <c r="D671" s="14" t="n"/>
      <c r="E671" s="14" t="n"/>
      <c r="F671" s="14" t="n"/>
      <c r="G671" s="14" t="n"/>
      <c r="H671" s="12" t="str">
        <f>IF(AND(F671="",G671=""),"",IF(F671="",0,F671)-IF(G671="",0,G671))</f>
        <v/>
      </c>
      <c r="I671" s="14" t="n"/>
      <c r="J671" s="14" t="n"/>
      <c r="K671" s="14" t="n"/>
    </row>
    <row r="672">
      <c r="A672" s="19" t="n"/>
      <c r="B672" s="14" t="n"/>
      <c r="C672" s="12" t="str">
        <f>IF($B672="","",IFERROR(INDEX(Items!$B$2:$B$501,MATCH($B672,Items!$A$2:$A$501,0)),"Unknown SKU"))</f>
        <v/>
      </c>
      <c r="D672" s="14" t="n"/>
      <c r="E672" s="14" t="n"/>
      <c r="F672" s="14" t="n"/>
      <c r="G672" s="14" t="n"/>
      <c r="H672" s="12" t="str">
        <f>IF(AND(F672="",G672=""),"",IF(F672="",0,F672)-IF(G672="",0,G672))</f>
        <v/>
      </c>
      <c r="I672" s="14" t="n"/>
      <c r="J672" s="14" t="n"/>
      <c r="K672" s="14" t="n"/>
    </row>
    <row r="673">
      <c r="A673" s="19" t="n"/>
      <c r="B673" s="14" t="n"/>
      <c r="C673" s="12" t="str">
        <f>IF($B673="","",IFERROR(INDEX(Items!$B$2:$B$501,MATCH($B673,Items!$A$2:$A$501,0)),"Unknown SKU"))</f>
        <v/>
      </c>
      <c r="D673" s="14" t="n"/>
      <c r="E673" s="14" t="n"/>
      <c r="F673" s="14" t="n"/>
      <c r="G673" s="14" t="n"/>
      <c r="H673" s="12" t="str">
        <f>IF(AND(F673="",G673=""),"",IF(F673="",0,F673)-IF(G673="",0,G673))</f>
        <v/>
      </c>
      <c r="I673" s="14" t="n"/>
      <c r="J673" s="14" t="n"/>
      <c r="K673" s="14" t="n"/>
    </row>
    <row r="674">
      <c r="A674" s="19" t="n"/>
      <c r="B674" s="14" t="n"/>
      <c r="C674" s="12" t="str">
        <f>IF($B674="","",IFERROR(INDEX(Items!$B$2:$B$501,MATCH($B674,Items!$A$2:$A$501,0)),"Unknown SKU"))</f>
        <v/>
      </c>
      <c r="D674" s="14" t="n"/>
      <c r="E674" s="14" t="n"/>
      <c r="F674" s="14" t="n"/>
      <c r="G674" s="14" t="n"/>
      <c r="H674" s="12" t="str">
        <f>IF(AND(F674="",G674=""),"",IF(F674="",0,F674)-IF(G674="",0,G674))</f>
        <v/>
      </c>
      <c r="I674" s="14" t="n"/>
      <c r="J674" s="14" t="n"/>
      <c r="K674" s="14" t="n"/>
    </row>
    <row r="675">
      <c r="A675" s="19" t="n"/>
      <c r="B675" s="14" t="n"/>
      <c r="C675" s="12" t="str">
        <f>IF($B675="","",IFERROR(INDEX(Items!$B$2:$B$501,MATCH($B675,Items!$A$2:$A$501,0)),"Unknown SKU"))</f>
        <v/>
      </c>
      <c r="D675" s="14" t="n"/>
      <c r="E675" s="14" t="n"/>
      <c r="F675" s="14" t="n"/>
      <c r="G675" s="14" t="n"/>
      <c r="H675" s="12" t="str">
        <f>IF(AND(F675="",G675=""),"",IF(F675="",0,F675)-IF(G675="",0,G675))</f>
        <v/>
      </c>
      <c r="I675" s="14" t="n"/>
      <c r="J675" s="14" t="n"/>
      <c r="K675" s="14" t="n"/>
    </row>
    <row r="676">
      <c r="A676" s="19" t="n"/>
      <c r="B676" s="14" t="n"/>
      <c r="C676" s="12" t="str">
        <f>IF($B676="","",IFERROR(INDEX(Items!$B$2:$B$501,MATCH($B676,Items!$A$2:$A$501,0)),"Unknown SKU"))</f>
        <v/>
      </c>
      <c r="D676" s="14" t="n"/>
      <c r="E676" s="14" t="n"/>
      <c r="F676" s="14" t="n"/>
      <c r="G676" s="14" t="n"/>
      <c r="H676" s="12" t="str">
        <f>IF(AND(F676="",G676=""),"",IF(F676="",0,F676)-IF(G676="",0,G676))</f>
        <v/>
      </c>
      <c r="I676" s="14" t="n"/>
      <c r="J676" s="14" t="n"/>
      <c r="K676" s="14" t="n"/>
    </row>
    <row r="677">
      <c r="A677" s="19" t="n"/>
      <c r="B677" s="14" t="n"/>
      <c r="C677" s="12" t="str">
        <f>IF($B677="","",IFERROR(INDEX(Items!$B$2:$B$501,MATCH($B677,Items!$A$2:$A$501,0)),"Unknown SKU"))</f>
        <v/>
      </c>
      <c r="D677" s="14" t="n"/>
      <c r="E677" s="14" t="n"/>
      <c r="F677" s="14" t="n"/>
      <c r="G677" s="14" t="n"/>
      <c r="H677" s="12" t="str">
        <f>IF(AND(F677="",G677=""),"",IF(F677="",0,F677)-IF(G677="",0,G677))</f>
        <v/>
      </c>
      <c r="I677" s="14" t="n"/>
      <c r="J677" s="14" t="n"/>
      <c r="K677" s="14" t="n"/>
    </row>
    <row r="678">
      <c r="A678" s="19" t="n"/>
      <c r="B678" s="14" t="n"/>
      <c r="C678" s="12" t="str">
        <f>IF($B678="","",IFERROR(INDEX(Items!$B$2:$B$501,MATCH($B678,Items!$A$2:$A$501,0)),"Unknown SKU"))</f>
        <v/>
      </c>
      <c r="D678" s="14" t="n"/>
      <c r="E678" s="14" t="n"/>
      <c r="F678" s="14" t="n"/>
      <c r="G678" s="14" t="n"/>
      <c r="H678" s="12" t="str">
        <f>IF(AND(F678="",G678=""),"",IF(F678="",0,F678)-IF(G678="",0,G678))</f>
        <v/>
      </c>
      <c r="I678" s="14" t="n"/>
      <c r="J678" s="14" t="n"/>
      <c r="K678" s="14" t="n"/>
    </row>
    <row r="679">
      <c r="A679" s="19" t="n"/>
      <c r="B679" s="14" t="n"/>
      <c r="C679" s="12" t="str">
        <f>IF($B679="","",IFERROR(INDEX(Items!$B$2:$B$501,MATCH($B679,Items!$A$2:$A$501,0)),"Unknown SKU"))</f>
        <v/>
      </c>
      <c r="D679" s="14" t="n"/>
      <c r="E679" s="14" t="n"/>
      <c r="F679" s="14" t="n"/>
      <c r="G679" s="14" t="n"/>
      <c r="H679" s="12" t="str">
        <f>IF(AND(F679="",G679=""),"",IF(F679="",0,F679)-IF(G679="",0,G679))</f>
        <v/>
      </c>
      <c r="I679" s="14" t="n"/>
      <c r="J679" s="14" t="n"/>
      <c r="K679" s="14" t="n"/>
    </row>
    <row r="680">
      <c r="A680" s="19" t="n"/>
      <c r="B680" s="14" t="n"/>
      <c r="C680" s="12" t="str">
        <f>IF($B680="","",IFERROR(INDEX(Items!$B$2:$B$501,MATCH($B680,Items!$A$2:$A$501,0)),"Unknown SKU"))</f>
        <v/>
      </c>
      <c r="D680" s="14" t="n"/>
      <c r="E680" s="14" t="n"/>
      <c r="F680" s="14" t="n"/>
      <c r="G680" s="14" t="n"/>
      <c r="H680" s="12" t="str">
        <f>IF(AND(F680="",G680=""),"",IF(F680="",0,F680)-IF(G680="",0,G680))</f>
        <v/>
      </c>
      <c r="I680" s="14" t="n"/>
      <c r="J680" s="14" t="n"/>
      <c r="K680" s="14" t="n"/>
    </row>
    <row r="681">
      <c r="A681" s="19" t="n"/>
      <c r="B681" s="14" t="n"/>
      <c r="C681" s="12" t="str">
        <f>IF($B681="","",IFERROR(INDEX(Items!$B$2:$B$501,MATCH($B681,Items!$A$2:$A$501,0)),"Unknown SKU"))</f>
        <v/>
      </c>
      <c r="D681" s="14" t="n"/>
      <c r="E681" s="14" t="n"/>
      <c r="F681" s="14" t="n"/>
      <c r="G681" s="14" t="n"/>
      <c r="H681" s="12" t="str">
        <f>IF(AND(F681="",G681=""),"",IF(F681="",0,F681)-IF(G681="",0,G681))</f>
        <v/>
      </c>
      <c r="I681" s="14" t="n"/>
      <c r="J681" s="14" t="n"/>
      <c r="K681" s="14" t="n"/>
    </row>
    <row r="682">
      <c r="A682" s="19" t="n"/>
      <c r="B682" s="14" t="n"/>
      <c r="C682" s="12" t="str">
        <f>IF($B682="","",IFERROR(INDEX(Items!$B$2:$B$501,MATCH($B682,Items!$A$2:$A$501,0)),"Unknown SKU"))</f>
        <v/>
      </c>
      <c r="D682" s="14" t="n"/>
      <c r="E682" s="14" t="n"/>
      <c r="F682" s="14" t="n"/>
      <c r="G682" s="14" t="n"/>
      <c r="H682" s="12" t="str">
        <f>IF(AND(F682="",G682=""),"",IF(F682="",0,F682)-IF(G682="",0,G682))</f>
        <v/>
      </c>
      <c r="I682" s="14" t="n"/>
      <c r="J682" s="14" t="n"/>
      <c r="K682" s="14" t="n"/>
    </row>
    <row r="683">
      <c r="A683" s="19" t="n"/>
      <c r="B683" s="14" t="n"/>
      <c r="C683" s="12" t="str">
        <f>IF($B683="","",IFERROR(INDEX(Items!$B$2:$B$501,MATCH($B683,Items!$A$2:$A$501,0)),"Unknown SKU"))</f>
        <v/>
      </c>
      <c r="D683" s="14" t="n"/>
      <c r="E683" s="14" t="n"/>
      <c r="F683" s="14" t="n"/>
      <c r="G683" s="14" t="n"/>
      <c r="H683" s="12" t="str">
        <f>IF(AND(F683="",G683=""),"",IF(F683="",0,F683)-IF(G683="",0,G683))</f>
        <v/>
      </c>
      <c r="I683" s="14" t="n"/>
      <c r="J683" s="14" t="n"/>
      <c r="K683" s="14" t="n"/>
    </row>
    <row r="684">
      <c r="A684" s="19" t="n"/>
      <c r="B684" s="14" t="n"/>
      <c r="C684" s="12" t="str">
        <f>IF($B684="","",IFERROR(INDEX(Items!$B$2:$B$501,MATCH($B684,Items!$A$2:$A$501,0)),"Unknown SKU"))</f>
        <v/>
      </c>
      <c r="D684" s="14" t="n"/>
      <c r="E684" s="14" t="n"/>
      <c r="F684" s="14" t="n"/>
      <c r="G684" s="14" t="n"/>
      <c r="H684" s="12" t="str">
        <f>IF(AND(F684="",G684=""),"",IF(F684="",0,F684)-IF(G684="",0,G684))</f>
        <v/>
      </c>
      <c r="I684" s="14" t="n"/>
      <c r="J684" s="14" t="n"/>
      <c r="K684" s="14" t="n"/>
    </row>
    <row r="685">
      <c r="A685" s="19" t="n"/>
      <c r="B685" s="14" t="n"/>
      <c r="C685" s="12" t="str">
        <f>IF($B685="","",IFERROR(INDEX(Items!$B$2:$B$501,MATCH($B685,Items!$A$2:$A$501,0)),"Unknown SKU"))</f>
        <v/>
      </c>
      <c r="D685" s="14" t="n"/>
      <c r="E685" s="14" t="n"/>
      <c r="F685" s="14" t="n"/>
      <c r="G685" s="14" t="n"/>
      <c r="H685" s="12" t="str">
        <f>IF(AND(F685="",G685=""),"",IF(F685="",0,F685)-IF(G685="",0,G685))</f>
        <v/>
      </c>
      <c r="I685" s="14" t="n"/>
      <c r="J685" s="14" t="n"/>
      <c r="K685" s="14" t="n"/>
    </row>
    <row r="686">
      <c r="A686" s="19" t="n"/>
      <c r="B686" s="14" t="n"/>
      <c r="C686" s="12" t="str">
        <f>IF($B686="","",IFERROR(INDEX(Items!$B$2:$B$501,MATCH($B686,Items!$A$2:$A$501,0)),"Unknown SKU"))</f>
        <v/>
      </c>
      <c r="D686" s="14" t="n"/>
      <c r="E686" s="14" t="n"/>
      <c r="F686" s="14" t="n"/>
      <c r="G686" s="14" t="n"/>
      <c r="H686" s="12" t="str">
        <f>IF(AND(F686="",G686=""),"",IF(F686="",0,F686)-IF(G686="",0,G686))</f>
        <v/>
      </c>
      <c r="I686" s="14" t="n"/>
      <c r="J686" s="14" t="n"/>
      <c r="K686" s="14" t="n"/>
    </row>
    <row r="687">
      <c r="A687" s="19" t="n"/>
      <c r="B687" s="14" t="n"/>
      <c r="C687" s="12" t="str">
        <f>IF($B687="","",IFERROR(INDEX(Items!$B$2:$B$501,MATCH($B687,Items!$A$2:$A$501,0)),"Unknown SKU"))</f>
        <v/>
      </c>
      <c r="D687" s="14" t="n"/>
      <c r="E687" s="14" t="n"/>
      <c r="F687" s="14" t="n"/>
      <c r="G687" s="14" t="n"/>
      <c r="H687" s="12" t="str">
        <f>IF(AND(F687="",G687=""),"",IF(F687="",0,F687)-IF(G687="",0,G687))</f>
        <v/>
      </c>
      <c r="I687" s="14" t="n"/>
      <c r="J687" s="14" t="n"/>
      <c r="K687" s="14" t="n"/>
    </row>
    <row r="688">
      <c r="A688" s="19" t="n"/>
      <c r="B688" s="14" t="n"/>
      <c r="C688" s="12" t="str">
        <f>IF($B688="","",IFERROR(INDEX(Items!$B$2:$B$501,MATCH($B688,Items!$A$2:$A$501,0)),"Unknown SKU"))</f>
        <v/>
      </c>
      <c r="D688" s="14" t="n"/>
      <c r="E688" s="14" t="n"/>
      <c r="F688" s="14" t="n"/>
      <c r="G688" s="14" t="n"/>
      <c r="H688" s="12" t="str">
        <f>IF(AND(F688="",G688=""),"",IF(F688="",0,F688)-IF(G688="",0,G688))</f>
        <v/>
      </c>
      <c r="I688" s="14" t="n"/>
      <c r="J688" s="14" t="n"/>
      <c r="K688" s="14" t="n"/>
    </row>
    <row r="689">
      <c r="A689" s="19" t="n"/>
      <c r="B689" s="14" t="n"/>
      <c r="C689" s="12" t="str">
        <f>IF($B689="","",IFERROR(INDEX(Items!$B$2:$B$501,MATCH($B689,Items!$A$2:$A$501,0)),"Unknown SKU"))</f>
        <v/>
      </c>
      <c r="D689" s="14" t="n"/>
      <c r="E689" s="14" t="n"/>
      <c r="F689" s="14" t="n"/>
      <c r="G689" s="14" t="n"/>
      <c r="H689" s="12" t="str">
        <f>IF(AND(F689="",G689=""),"",IF(F689="",0,F689)-IF(G689="",0,G689))</f>
        <v/>
      </c>
      <c r="I689" s="14" t="n"/>
      <c r="J689" s="14" t="n"/>
      <c r="K689" s="14" t="n"/>
    </row>
    <row r="690">
      <c r="A690" s="19" t="n"/>
      <c r="B690" s="14" t="n"/>
      <c r="C690" s="12" t="str">
        <f>IF($B690="","",IFERROR(INDEX(Items!$B$2:$B$501,MATCH($B690,Items!$A$2:$A$501,0)),"Unknown SKU"))</f>
        <v/>
      </c>
      <c r="D690" s="14" t="n"/>
      <c r="E690" s="14" t="n"/>
      <c r="F690" s="14" t="n"/>
      <c r="G690" s="14" t="n"/>
      <c r="H690" s="12" t="str">
        <f>IF(AND(F690="",G690=""),"",IF(F690="",0,F690)-IF(G690="",0,G690))</f>
        <v/>
      </c>
      <c r="I690" s="14" t="n"/>
      <c r="J690" s="14" t="n"/>
      <c r="K690" s="14" t="n"/>
    </row>
    <row r="691">
      <c r="A691" s="19" t="n"/>
      <c r="B691" s="14" t="n"/>
      <c r="C691" s="12" t="str">
        <f>IF($B691="","",IFERROR(INDEX(Items!$B$2:$B$501,MATCH($B691,Items!$A$2:$A$501,0)),"Unknown SKU"))</f>
        <v/>
      </c>
      <c r="D691" s="14" t="n"/>
      <c r="E691" s="14" t="n"/>
      <c r="F691" s="14" t="n"/>
      <c r="G691" s="14" t="n"/>
      <c r="H691" s="12" t="str">
        <f>IF(AND(F691="",G691=""),"",IF(F691="",0,F691)-IF(G691="",0,G691))</f>
        <v/>
      </c>
      <c r="I691" s="14" t="n"/>
      <c r="J691" s="14" t="n"/>
      <c r="K691" s="14" t="n"/>
    </row>
    <row r="692">
      <c r="A692" s="19" t="n"/>
      <c r="B692" s="14" t="n"/>
      <c r="C692" s="12" t="str">
        <f>IF($B692="","",IFERROR(INDEX(Items!$B$2:$B$501,MATCH($B692,Items!$A$2:$A$501,0)),"Unknown SKU"))</f>
        <v/>
      </c>
      <c r="D692" s="14" t="n"/>
      <c r="E692" s="14" t="n"/>
      <c r="F692" s="14" t="n"/>
      <c r="G692" s="14" t="n"/>
      <c r="H692" s="12" t="str">
        <f>IF(AND(F692="",G692=""),"",IF(F692="",0,F692)-IF(G692="",0,G692))</f>
        <v/>
      </c>
      <c r="I692" s="14" t="n"/>
      <c r="J692" s="14" t="n"/>
      <c r="K692" s="14" t="n"/>
    </row>
    <row r="693">
      <c r="A693" s="19" t="n"/>
      <c r="B693" s="14" t="n"/>
      <c r="C693" s="12" t="str">
        <f>IF($B693="","",IFERROR(INDEX(Items!$B$2:$B$501,MATCH($B693,Items!$A$2:$A$501,0)),"Unknown SKU"))</f>
        <v/>
      </c>
      <c r="D693" s="14" t="n"/>
      <c r="E693" s="14" t="n"/>
      <c r="F693" s="14" t="n"/>
      <c r="G693" s="14" t="n"/>
      <c r="H693" s="12" t="str">
        <f>IF(AND(F693="",G693=""),"",IF(F693="",0,F693)-IF(G693="",0,G693))</f>
        <v/>
      </c>
      <c r="I693" s="14" t="n"/>
      <c r="J693" s="14" t="n"/>
      <c r="K693" s="14" t="n"/>
    </row>
    <row r="694">
      <c r="A694" s="19" t="n"/>
      <c r="B694" s="14" t="n"/>
      <c r="C694" s="12" t="str">
        <f>IF($B694="","",IFERROR(INDEX(Items!$B$2:$B$501,MATCH($B694,Items!$A$2:$A$501,0)),"Unknown SKU"))</f>
        <v/>
      </c>
      <c r="D694" s="14" t="n"/>
      <c r="E694" s="14" t="n"/>
      <c r="F694" s="14" t="n"/>
      <c r="G694" s="14" t="n"/>
      <c r="H694" s="12" t="str">
        <f>IF(AND(F694="",G694=""),"",IF(F694="",0,F694)-IF(G694="",0,G694))</f>
        <v/>
      </c>
      <c r="I694" s="14" t="n"/>
      <c r="J694" s="14" t="n"/>
      <c r="K694" s="14" t="n"/>
    </row>
    <row r="695">
      <c r="A695" s="19" t="n"/>
      <c r="B695" s="14" t="n"/>
      <c r="C695" s="12" t="str">
        <f>IF($B695="","",IFERROR(INDEX(Items!$B$2:$B$501,MATCH($B695,Items!$A$2:$A$501,0)),"Unknown SKU"))</f>
        <v/>
      </c>
      <c r="D695" s="14" t="n"/>
      <c r="E695" s="14" t="n"/>
      <c r="F695" s="14" t="n"/>
      <c r="G695" s="14" t="n"/>
      <c r="H695" s="12" t="str">
        <f>IF(AND(F695="",G695=""),"",IF(F695="",0,F695)-IF(G695="",0,G695))</f>
        <v/>
      </c>
      <c r="I695" s="14" t="n"/>
      <c r="J695" s="14" t="n"/>
      <c r="K695" s="14" t="n"/>
    </row>
    <row r="696">
      <c r="A696" s="19" t="n"/>
      <c r="B696" s="14" t="n"/>
      <c r="C696" s="12" t="str">
        <f>IF($B696="","",IFERROR(INDEX(Items!$B$2:$B$501,MATCH($B696,Items!$A$2:$A$501,0)),"Unknown SKU"))</f>
        <v/>
      </c>
      <c r="D696" s="14" t="n"/>
      <c r="E696" s="14" t="n"/>
      <c r="F696" s="14" t="n"/>
      <c r="G696" s="14" t="n"/>
      <c r="H696" s="12" t="str">
        <f>IF(AND(F696="",G696=""),"",IF(F696="",0,F696)-IF(G696="",0,G696))</f>
        <v/>
      </c>
      <c r="I696" s="14" t="n"/>
      <c r="J696" s="14" t="n"/>
      <c r="K696" s="14" t="n"/>
    </row>
    <row r="697">
      <c r="A697" s="19" t="n"/>
      <c r="B697" s="14" t="n"/>
      <c r="C697" s="12" t="str">
        <f>IF($B697="","",IFERROR(INDEX(Items!$B$2:$B$501,MATCH($B697,Items!$A$2:$A$501,0)),"Unknown SKU"))</f>
        <v/>
      </c>
      <c r="D697" s="14" t="n"/>
      <c r="E697" s="14" t="n"/>
      <c r="F697" s="14" t="n"/>
      <c r="G697" s="14" t="n"/>
      <c r="H697" s="12" t="str">
        <f>IF(AND(F697="",G697=""),"",IF(F697="",0,F697)-IF(G697="",0,G697))</f>
        <v/>
      </c>
      <c r="I697" s="14" t="n"/>
      <c r="J697" s="14" t="n"/>
      <c r="K697" s="14" t="n"/>
    </row>
    <row r="698">
      <c r="A698" s="19" t="n"/>
      <c r="B698" s="14" t="n"/>
      <c r="C698" s="12" t="str">
        <f>IF($B698="","",IFERROR(INDEX(Items!$B$2:$B$501,MATCH($B698,Items!$A$2:$A$501,0)),"Unknown SKU"))</f>
        <v/>
      </c>
      <c r="D698" s="14" t="n"/>
      <c r="E698" s="14" t="n"/>
      <c r="F698" s="14" t="n"/>
      <c r="G698" s="14" t="n"/>
      <c r="H698" s="12" t="str">
        <f>IF(AND(F698="",G698=""),"",IF(F698="",0,F698)-IF(G698="",0,G698))</f>
        <v/>
      </c>
      <c r="I698" s="14" t="n"/>
      <c r="J698" s="14" t="n"/>
      <c r="K698" s="14" t="n"/>
    </row>
    <row r="699">
      <c r="A699" s="19" t="n"/>
      <c r="B699" s="14" t="n"/>
      <c r="C699" s="12" t="str">
        <f>IF($B699="","",IFERROR(INDEX(Items!$B$2:$B$501,MATCH($B699,Items!$A$2:$A$501,0)),"Unknown SKU"))</f>
        <v/>
      </c>
      <c r="D699" s="14" t="n"/>
      <c r="E699" s="14" t="n"/>
      <c r="F699" s="14" t="n"/>
      <c r="G699" s="14" t="n"/>
      <c r="H699" s="12" t="str">
        <f>IF(AND(F699="",G699=""),"",IF(F699="",0,F699)-IF(G699="",0,G699))</f>
        <v/>
      </c>
      <c r="I699" s="14" t="n"/>
      <c r="J699" s="14" t="n"/>
      <c r="K699" s="14" t="n"/>
    </row>
    <row r="700">
      <c r="A700" s="19" t="n"/>
      <c r="B700" s="14" t="n"/>
      <c r="C700" s="12" t="str">
        <f>IF($B700="","",IFERROR(INDEX(Items!$B$2:$B$501,MATCH($B700,Items!$A$2:$A$501,0)),"Unknown SKU"))</f>
        <v/>
      </c>
      <c r="D700" s="14" t="n"/>
      <c r="E700" s="14" t="n"/>
      <c r="F700" s="14" t="n"/>
      <c r="G700" s="14" t="n"/>
      <c r="H700" s="12" t="str">
        <f>IF(AND(F700="",G700=""),"",IF(F700="",0,F700)-IF(G700="",0,G700))</f>
        <v/>
      </c>
      <c r="I700" s="14" t="n"/>
      <c r="J700" s="14" t="n"/>
      <c r="K700" s="14" t="n"/>
    </row>
    <row r="701">
      <c r="A701" s="19" t="n"/>
      <c r="B701" s="14" t="n"/>
      <c r="C701" s="12" t="str">
        <f>IF($B701="","",IFERROR(INDEX(Items!$B$2:$B$501,MATCH($B701,Items!$A$2:$A$501,0)),"Unknown SKU"))</f>
        <v/>
      </c>
      <c r="D701" s="14" t="n"/>
      <c r="E701" s="14" t="n"/>
      <c r="F701" s="14" t="n"/>
      <c r="G701" s="14" t="n"/>
      <c r="H701" s="12" t="str">
        <f>IF(AND(F701="",G701=""),"",IF(F701="",0,F701)-IF(G701="",0,G701))</f>
        <v/>
      </c>
      <c r="I701" s="14" t="n"/>
      <c r="J701" s="14" t="n"/>
      <c r="K701" s="14" t="n"/>
    </row>
    <row r="702">
      <c r="A702" s="19" t="n"/>
      <c r="B702" s="14" t="n"/>
      <c r="C702" s="12" t="str">
        <f>IF($B702="","",IFERROR(INDEX(Items!$B$2:$B$501,MATCH($B702,Items!$A$2:$A$501,0)),"Unknown SKU"))</f>
        <v/>
      </c>
      <c r="D702" s="14" t="n"/>
      <c r="E702" s="14" t="n"/>
      <c r="F702" s="14" t="n"/>
      <c r="G702" s="14" t="n"/>
      <c r="H702" s="12" t="str">
        <f>IF(AND(F702="",G702=""),"",IF(F702="",0,F702)-IF(G702="",0,G702))</f>
        <v/>
      </c>
      <c r="I702" s="14" t="n"/>
      <c r="J702" s="14" t="n"/>
      <c r="K702" s="14" t="n"/>
    </row>
    <row r="703">
      <c r="A703" s="19" t="n"/>
      <c r="B703" s="14" t="n"/>
      <c r="C703" s="12" t="str">
        <f>IF($B703="","",IFERROR(INDEX(Items!$B$2:$B$501,MATCH($B703,Items!$A$2:$A$501,0)),"Unknown SKU"))</f>
        <v/>
      </c>
      <c r="D703" s="14" t="n"/>
      <c r="E703" s="14" t="n"/>
      <c r="F703" s="14" t="n"/>
      <c r="G703" s="14" t="n"/>
      <c r="H703" s="12" t="str">
        <f>IF(AND(F703="",G703=""),"",IF(F703="",0,F703)-IF(G703="",0,G703))</f>
        <v/>
      </c>
      <c r="I703" s="14" t="n"/>
      <c r="J703" s="14" t="n"/>
      <c r="K703" s="14" t="n"/>
    </row>
    <row r="704">
      <c r="A704" s="19" t="n"/>
      <c r="B704" s="14" t="n"/>
      <c r="C704" s="12" t="str">
        <f>IF($B704="","",IFERROR(INDEX(Items!$B$2:$B$501,MATCH($B704,Items!$A$2:$A$501,0)),"Unknown SKU"))</f>
        <v/>
      </c>
      <c r="D704" s="14" t="n"/>
      <c r="E704" s="14" t="n"/>
      <c r="F704" s="14" t="n"/>
      <c r="G704" s="14" t="n"/>
      <c r="H704" s="12" t="str">
        <f>IF(AND(F704="",G704=""),"",IF(F704="",0,F704)-IF(G704="",0,G704))</f>
        <v/>
      </c>
      <c r="I704" s="14" t="n"/>
      <c r="J704" s="14" t="n"/>
      <c r="K704" s="14" t="n"/>
    </row>
    <row r="705">
      <c r="A705" s="19" t="n"/>
      <c r="B705" s="14" t="n"/>
      <c r="C705" s="12" t="str">
        <f>IF($B705="","",IFERROR(INDEX(Items!$B$2:$B$501,MATCH($B705,Items!$A$2:$A$501,0)),"Unknown SKU"))</f>
        <v/>
      </c>
      <c r="D705" s="14" t="n"/>
      <c r="E705" s="14" t="n"/>
      <c r="F705" s="14" t="n"/>
      <c r="G705" s="14" t="n"/>
      <c r="H705" s="12" t="str">
        <f>IF(AND(F705="",G705=""),"",IF(F705="",0,F705)-IF(G705="",0,G705))</f>
        <v/>
      </c>
      <c r="I705" s="14" t="n"/>
      <c r="J705" s="14" t="n"/>
      <c r="K705" s="14" t="n"/>
    </row>
    <row r="706">
      <c r="A706" s="19" t="n"/>
      <c r="B706" s="14" t="n"/>
      <c r="C706" s="12" t="str">
        <f>IF($B706="","",IFERROR(INDEX(Items!$B$2:$B$501,MATCH($B706,Items!$A$2:$A$501,0)),"Unknown SKU"))</f>
        <v/>
      </c>
      <c r="D706" s="14" t="n"/>
      <c r="E706" s="14" t="n"/>
      <c r="F706" s="14" t="n"/>
      <c r="G706" s="14" t="n"/>
      <c r="H706" s="12" t="str">
        <f>IF(AND(F706="",G706=""),"",IF(F706="",0,F706)-IF(G706="",0,G706))</f>
        <v/>
      </c>
      <c r="I706" s="14" t="n"/>
      <c r="J706" s="14" t="n"/>
      <c r="K706" s="14" t="n"/>
    </row>
    <row r="707">
      <c r="A707" s="19" t="n"/>
      <c r="B707" s="14" t="n"/>
      <c r="C707" s="12" t="str">
        <f>IF($B707="","",IFERROR(INDEX(Items!$B$2:$B$501,MATCH($B707,Items!$A$2:$A$501,0)),"Unknown SKU"))</f>
        <v/>
      </c>
      <c r="D707" s="14" t="n"/>
      <c r="E707" s="14" t="n"/>
      <c r="F707" s="14" t="n"/>
      <c r="G707" s="14" t="n"/>
      <c r="H707" s="12" t="str">
        <f>IF(AND(F707="",G707=""),"",IF(F707="",0,F707)-IF(G707="",0,G707))</f>
        <v/>
      </c>
      <c r="I707" s="14" t="n"/>
      <c r="J707" s="14" t="n"/>
      <c r="K707" s="14" t="n"/>
    </row>
    <row r="708">
      <c r="A708" s="19" t="n"/>
      <c r="B708" s="14" t="n"/>
      <c r="C708" s="12" t="str">
        <f>IF($B708="","",IFERROR(INDEX(Items!$B$2:$B$501,MATCH($B708,Items!$A$2:$A$501,0)),"Unknown SKU"))</f>
        <v/>
      </c>
      <c r="D708" s="14" t="n"/>
      <c r="E708" s="14" t="n"/>
      <c r="F708" s="14" t="n"/>
      <c r="G708" s="14" t="n"/>
      <c r="H708" s="12" t="str">
        <f>IF(AND(F708="",G708=""),"",IF(F708="",0,F708)-IF(G708="",0,G708))</f>
        <v/>
      </c>
      <c r="I708" s="14" t="n"/>
      <c r="J708" s="14" t="n"/>
      <c r="K708" s="14" t="n"/>
    </row>
    <row r="709">
      <c r="A709" s="19" t="n"/>
      <c r="B709" s="14" t="n"/>
      <c r="C709" s="12" t="str">
        <f>IF($B709="","",IFERROR(INDEX(Items!$B$2:$B$501,MATCH($B709,Items!$A$2:$A$501,0)),"Unknown SKU"))</f>
        <v/>
      </c>
      <c r="D709" s="14" t="n"/>
      <c r="E709" s="14" t="n"/>
      <c r="F709" s="14" t="n"/>
      <c r="G709" s="14" t="n"/>
      <c r="H709" s="12" t="str">
        <f>IF(AND(F709="",G709=""),"",IF(F709="",0,F709)-IF(G709="",0,G709))</f>
        <v/>
      </c>
      <c r="I709" s="14" t="n"/>
      <c r="J709" s="14" t="n"/>
      <c r="K709" s="14" t="n"/>
    </row>
    <row r="710">
      <c r="A710" s="19" t="n"/>
      <c r="B710" s="14" t="n"/>
      <c r="C710" s="12" t="str">
        <f>IF($B710="","",IFERROR(INDEX(Items!$B$2:$B$501,MATCH($B710,Items!$A$2:$A$501,0)),"Unknown SKU"))</f>
        <v/>
      </c>
      <c r="D710" s="14" t="n"/>
      <c r="E710" s="14" t="n"/>
      <c r="F710" s="14" t="n"/>
      <c r="G710" s="14" t="n"/>
      <c r="H710" s="12" t="str">
        <f>IF(AND(F710="",G710=""),"",IF(F710="",0,F710)-IF(G710="",0,G710))</f>
        <v/>
      </c>
      <c r="I710" s="14" t="n"/>
      <c r="J710" s="14" t="n"/>
      <c r="K710" s="14" t="n"/>
    </row>
    <row r="711">
      <c r="A711" s="19" t="n"/>
      <c r="B711" s="14" t="n"/>
      <c r="C711" s="12" t="str">
        <f>IF($B711="","",IFERROR(INDEX(Items!$B$2:$B$501,MATCH($B711,Items!$A$2:$A$501,0)),"Unknown SKU"))</f>
        <v/>
      </c>
      <c r="D711" s="14" t="n"/>
      <c r="E711" s="14" t="n"/>
      <c r="F711" s="14" t="n"/>
      <c r="G711" s="14" t="n"/>
      <c r="H711" s="12" t="str">
        <f>IF(AND(F711="",G711=""),"",IF(F711="",0,F711)-IF(G711="",0,G711))</f>
        <v/>
      </c>
      <c r="I711" s="14" t="n"/>
      <c r="J711" s="14" t="n"/>
      <c r="K711" s="14" t="n"/>
    </row>
    <row r="712">
      <c r="A712" s="19" t="n"/>
      <c r="B712" s="14" t="n"/>
      <c r="C712" s="12" t="str">
        <f>IF($B712="","",IFERROR(INDEX(Items!$B$2:$B$501,MATCH($B712,Items!$A$2:$A$501,0)),"Unknown SKU"))</f>
        <v/>
      </c>
      <c r="D712" s="14" t="n"/>
      <c r="E712" s="14" t="n"/>
      <c r="F712" s="14" t="n"/>
      <c r="G712" s="14" t="n"/>
      <c r="H712" s="12" t="str">
        <f>IF(AND(F712="",G712=""),"",IF(F712="",0,F712)-IF(G712="",0,G712))</f>
        <v/>
      </c>
      <c r="I712" s="14" t="n"/>
      <c r="J712" s="14" t="n"/>
      <c r="K712" s="14" t="n"/>
    </row>
    <row r="713">
      <c r="A713" s="19" t="n"/>
      <c r="B713" s="14" t="n"/>
      <c r="C713" s="12" t="str">
        <f>IF($B713="","",IFERROR(INDEX(Items!$B$2:$B$501,MATCH($B713,Items!$A$2:$A$501,0)),"Unknown SKU"))</f>
        <v/>
      </c>
      <c r="D713" s="14" t="n"/>
      <c r="E713" s="14" t="n"/>
      <c r="F713" s="14" t="n"/>
      <c r="G713" s="14" t="n"/>
      <c r="H713" s="12" t="str">
        <f>IF(AND(F713="",G713=""),"",IF(F713="",0,F713)-IF(G713="",0,G713))</f>
        <v/>
      </c>
      <c r="I713" s="14" t="n"/>
      <c r="J713" s="14" t="n"/>
      <c r="K713" s="14" t="n"/>
    </row>
    <row r="714">
      <c r="A714" s="19" t="n"/>
      <c r="B714" s="14" t="n"/>
      <c r="C714" s="12" t="str">
        <f>IF($B714="","",IFERROR(INDEX(Items!$B$2:$B$501,MATCH($B714,Items!$A$2:$A$501,0)),"Unknown SKU"))</f>
        <v/>
      </c>
      <c r="D714" s="14" t="n"/>
      <c r="E714" s="14" t="n"/>
      <c r="F714" s="14" t="n"/>
      <c r="G714" s="14" t="n"/>
      <c r="H714" s="12" t="str">
        <f>IF(AND(F714="",G714=""),"",IF(F714="",0,F714)-IF(G714="",0,G714))</f>
        <v/>
      </c>
      <c r="I714" s="14" t="n"/>
      <c r="J714" s="14" t="n"/>
      <c r="K714" s="14" t="n"/>
    </row>
    <row r="715">
      <c r="A715" s="19" t="n"/>
      <c r="B715" s="14" t="n"/>
      <c r="C715" s="12" t="str">
        <f>IF($B715="","",IFERROR(INDEX(Items!$B$2:$B$501,MATCH($B715,Items!$A$2:$A$501,0)),"Unknown SKU"))</f>
        <v/>
      </c>
      <c r="D715" s="14" t="n"/>
      <c r="E715" s="14" t="n"/>
      <c r="F715" s="14" t="n"/>
      <c r="G715" s="14" t="n"/>
      <c r="H715" s="12" t="str">
        <f>IF(AND(F715="",G715=""),"",IF(F715="",0,F715)-IF(G715="",0,G715))</f>
        <v/>
      </c>
      <c r="I715" s="14" t="n"/>
      <c r="J715" s="14" t="n"/>
      <c r="K715" s="14" t="n"/>
    </row>
    <row r="716">
      <c r="A716" s="19" t="n"/>
      <c r="B716" s="14" t="n"/>
      <c r="C716" s="12" t="str">
        <f>IF($B716="","",IFERROR(INDEX(Items!$B$2:$B$501,MATCH($B716,Items!$A$2:$A$501,0)),"Unknown SKU"))</f>
        <v/>
      </c>
      <c r="D716" s="14" t="n"/>
      <c r="E716" s="14" t="n"/>
      <c r="F716" s="14" t="n"/>
      <c r="G716" s="14" t="n"/>
      <c r="H716" s="12" t="str">
        <f>IF(AND(F716="",G716=""),"",IF(F716="",0,F716)-IF(G716="",0,G716))</f>
        <v/>
      </c>
      <c r="I716" s="14" t="n"/>
      <c r="J716" s="14" t="n"/>
      <c r="K716" s="14" t="n"/>
    </row>
    <row r="717">
      <c r="A717" s="19" t="n"/>
      <c r="B717" s="14" t="n"/>
      <c r="C717" s="12" t="str">
        <f>IF($B717="","",IFERROR(INDEX(Items!$B$2:$B$501,MATCH($B717,Items!$A$2:$A$501,0)),"Unknown SKU"))</f>
        <v/>
      </c>
      <c r="D717" s="14" t="n"/>
      <c r="E717" s="14" t="n"/>
      <c r="F717" s="14" t="n"/>
      <c r="G717" s="14" t="n"/>
      <c r="H717" s="12" t="str">
        <f>IF(AND(F717="",G717=""),"",IF(F717="",0,F717)-IF(G717="",0,G717))</f>
        <v/>
      </c>
      <c r="I717" s="14" t="n"/>
      <c r="J717" s="14" t="n"/>
      <c r="K717" s="14" t="n"/>
    </row>
    <row r="718">
      <c r="A718" s="19" t="n"/>
      <c r="B718" s="14" t="n"/>
      <c r="C718" s="12" t="str">
        <f>IF($B718="","",IFERROR(INDEX(Items!$B$2:$B$501,MATCH($B718,Items!$A$2:$A$501,0)),"Unknown SKU"))</f>
        <v/>
      </c>
      <c r="D718" s="14" t="n"/>
      <c r="E718" s="14" t="n"/>
      <c r="F718" s="14" t="n"/>
      <c r="G718" s="14" t="n"/>
      <c r="H718" s="12" t="str">
        <f>IF(AND(F718="",G718=""),"",IF(F718="",0,F718)-IF(G718="",0,G718))</f>
        <v/>
      </c>
      <c r="I718" s="14" t="n"/>
      <c r="J718" s="14" t="n"/>
      <c r="K718" s="14" t="n"/>
    </row>
    <row r="719">
      <c r="A719" s="19" t="n"/>
      <c r="B719" s="14" t="n"/>
      <c r="C719" s="12" t="str">
        <f>IF($B719="","",IFERROR(INDEX(Items!$B$2:$B$501,MATCH($B719,Items!$A$2:$A$501,0)),"Unknown SKU"))</f>
        <v/>
      </c>
      <c r="D719" s="14" t="n"/>
      <c r="E719" s="14" t="n"/>
      <c r="F719" s="14" t="n"/>
      <c r="G719" s="14" t="n"/>
      <c r="H719" s="12" t="str">
        <f>IF(AND(F719="",G719=""),"",IF(F719="",0,F719)-IF(G719="",0,G719))</f>
        <v/>
      </c>
      <c r="I719" s="14" t="n"/>
      <c r="J719" s="14" t="n"/>
      <c r="K719" s="14" t="n"/>
    </row>
    <row r="720">
      <c r="A720" s="19" t="n"/>
      <c r="B720" s="14" t="n"/>
      <c r="C720" s="12" t="str">
        <f>IF($B720="","",IFERROR(INDEX(Items!$B$2:$B$501,MATCH($B720,Items!$A$2:$A$501,0)),"Unknown SKU"))</f>
        <v/>
      </c>
      <c r="D720" s="14" t="n"/>
      <c r="E720" s="14" t="n"/>
      <c r="F720" s="14" t="n"/>
      <c r="G720" s="14" t="n"/>
      <c r="H720" s="12" t="str">
        <f>IF(AND(F720="",G720=""),"",IF(F720="",0,F720)-IF(G720="",0,G720))</f>
        <v/>
      </c>
      <c r="I720" s="14" t="n"/>
      <c r="J720" s="14" t="n"/>
      <c r="K720" s="14" t="n"/>
    </row>
    <row r="721">
      <c r="A721" s="19" t="n"/>
      <c r="B721" s="14" t="n"/>
      <c r="C721" s="12" t="str">
        <f>IF($B721="","",IFERROR(INDEX(Items!$B$2:$B$501,MATCH($B721,Items!$A$2:$A$501,0)),"Unknown SKU"))</f>
        <v/>
      </c>
      <c r="D721" s="14" t="n"/>
      <c r="E721" s="14" t="n"/>
      <c r="F721" s="14" t="n"/>
      <c r="G721" s="14" t="n"/>
      <c r="H721" s="12" t="str">
        <f>IF(AND(F721="",G721=""),"",IF(F721="",0,F721)-IF(G721="",0,G721))</f>
        <v/>
      </c>
      <c r="I721" s="14" t="n"/>
      <c r="J721" s="14" t="n"/>
      <c r="K721" s="14" t="n"/>
    </row>
    <row r="722">
      <c r="A722" s="19" t="n"/>
      <c r="B722" s="14" t="n"/>
      <c r="C722" s="12" t="str">
        <f>IF($B722="","",IFERROR(INDEX(Items!$B$2:$B$501,MATCH($B722,Items!$A$2:$A$501,0)),"Unknown SKU"))</f>
        <v/>
      </c>
      <c r="D722" s="14" t="n"/>
      <c r="E722" s="14" t="n"/>
      <c r="F722" s="14" t="n"/>
      <c r="G722" s="14" t="n"/>
      <c r="H722" s="12" t="str">
        <f>IF(AND(F722="",G722=""),"",IF(F722="",0,F722)-IF(G722="",0,G722))</f>
        <v/>
      </c>
      <c r="I722" s="14" t="n"/>
      <c r="J722" s="14" t="n"/>
      <c r="K722" s="14" t="n"/>
    </row>
    <row r="723">
      <c r="A723" s="19" t="n"/>
      <c r="B723" s="14" t="n"/>
      <c r="C723" s="12" t="str">
        <f>IF($B723="","",IFERROR(INDEX(Items!$B$2:$B$501,MATCH($B723,Items!$A$2:$A$501,0)),"Unknown SKU"))</f>
        <v/>
      </c>
      <c r="D723" s="14" t="n"/>
      <c r="E723" s="14" t="n"/>
      <c r="F723" s="14" t="n"/>
      <c r="G723" s="14" t="n"/>
      <c r="H723" s="12" t="str">
        <f>IF(AND(F723="",G723=""),"",IF(F723="",0,F723)-IF(G723="",0,G723))</f>
        <v/>
      </c>
      <c r="I723" s="14" t="n"/>
      <c r="J723" s="14" t="n"/>
      <c r="K723" s="14" t="n"/>
    </row>
    <row r="724">
      <c r="A724" s="19" t="n"/>
      <c r="B724" s="14" t="n"/>
      <c r="C724" s="12" t="str">
        <f>IF($B724="","",IFERROR(INDEX(Items!$B$2:$B$501,MATCH($B724,Items!$A$2:$A$501,0)),"Unknown SKU"))</f>
        <v/>
      </c>
      <c r="D724" s="14" t="n"/>
      <c r="E724" s="14" t="n"/>
      <c r="F724" s="14" t="n"/>
      <c r="G724" s="14" t="n"/>
      <c r="H724" s="12" t="str">
        <f>IF(AND(F724="",G724=""),"",IF(F724="",0,F724)-IF(G724="",0,G724))</f>
        <v/>
      </c>
      <c r="I724" s="14" t="n"/>
      <c r="J724" s="14" t="n"/>
      <c r="K724" s="14" t="n"/>
    </row>
    <row r="725">
      <c r="A725" s="19" t="n"/>
      <c r="B725" s="14" t="n"/>
      <c r="C725" s="12" t="str">
        <f>IF($B725="","",IFERROR(INDEX(Items!$B$2:$B$501,MATCH($B725,Items!$A$2:$A$501,0)),"Unknown SKU"))</f>
        <v/>
      </c>
      <c r="D725" s="14" t="n"/>
      <c r="E725" s="14" t="n"/>
      <c r="F725" s="14" t="n"/>
      <c r="G725" s="14" t="n"/>
      <c r="H725" s="12" t="str">
        <f>IF(AND(F725="",G725=""),"",IF(F725="",0,F725)-IF(G725="",0,G725))</f>
        <v/>
      </c>
      <c r="I725" s="14" t="n"/>
      <c r="J725" s="14" t="n"/>
      <c r="K725" s="14" t="n"/>
    </row>
    <row r="726">
      <c r="A726" s="19" t="n"/>
      <c r="B726" s="14" t="n"/>
      <c r="C726" s="12" t="str">
        <f>IF($B726="","",IFERROR(INDEX(Items!$B$2:$B$501,MATCH($B726,Items!$A$2:$A$501,0)),"Unknown SKU"))</f>
        <v/>
      </c>
      <c r="D726" s="14" t="n"/>
      <c r="E726" s="14" t="n"/>
      <c r="F726" s="14" t="n"/>
      <c r="G726" s="14" t="n"/>
      <c r="H726" s="12" t="str">
        <f>IF(AND(F726="",G726=""),"",IF(F726="",0,F726)-IF(G726="",0,G726))</f>
        <v/>
      </c>
      <c r="I726" s="14" t="n"/>
      <c r="J726" s="14" t="n"/>
      <c r="K726" s="14" t="n"/>
    </row>
    <row r="727">
      <c r="A727" s="19" t="n"/>
      <c r="B727" s="14" t="n"/>
      <c r="C727" s="12" t="str">
        <f>IF($B727="","",IFERROR(INDEX(Items!$B$2:$B$501,MATCH($B727,Items!$A$2:$A$501,0)),"Unknown SKU"))</f>
        <v/>
      </c>
      <c r="D727" s="14" t="n"/>
      <c r="E727" s="14" t="n"/>
      <c r="F727" s="14" t="n"/>
      <c r="G727" s="14" t="n"/>
      <c r="H727" s="12" t="str">
        <f>IF(AND(F727="",G727=""),"",IF(F727="",0,F727)-IF(G727="",0,G727))</f>
        <v/>
      </c>
      <c r="I727" s="14" t="n"/>
      <c r="J727" s="14" t="n"/>
      <c r="K727" s="14" t="n"/>
    </row>
    <row r="728">
      <c r="A728" s="19" t="n"/>
      <c r="B728" s="14" t="n"/>
      <c r="C728" s="12" t="str">
        <f>IF($B728="","",IFERROR(INDEX(Items!$B$2:$B$501,MATCH($B728,Items!$A$2:$A$501,0)),"Unknown SKU"))</f>
        <v/>
      </c>
      <c r="D728" s="14" t="n"/>
      <c r="E728" s="14" t="n"/>
      <c r="F728" s="14" t="n"/>
      <c r="G728" s="14" t="n"/>
      <c r="H728" s="12" t="str">
        <f>IF(AND(F728="",G728=""),"",IF(F728="",0,F728)-IF(G728="",0,G728))</f>
        <v/>
      </c>
      <c r="I728" s="14" t="n"/>
      <c r="J728" s="14" t="n"/>
      <c r="K728" s="14" t="n"/>
    </row>
    <row r="729">
      <c r="A729" s="19" t="n"/>
      <c r="B729" s="14" t="n"/>
      <c r="C729" s="12" t="str">
        <f>IF($B729="","",IFERROR(INDEX(Items!$B$2:$B$501,MATCH($B729,Items!$A$2:$A$501,0)),"Unknown SKU"))</f>
        <v/>
      </c>
      <c r="D729" s="14" t="n"/>
      <c r="E729" s="14" t="n"/>
      <c r="F729" s="14" t="n"/>
      <c r="G729" s="14" t="n"/>
      <c r="H729" s="12" t="str">
        <f>IF(AND(F729="",G729=""),"",IF(F729="",0,F729)-IF(G729="",0,G729))</f>
        <v/>
      </c>
      <c r="I729" s="14" t="n"/>
      <c r="J729" s="14" t="n"/>
      <c r="K729" s="14" t="n"/>
    </row>
    <row r="730">
      <c r="A730" s="19" t="n"/>
      <c r="B730" s="14" t="n"/>
      <c r="C730" s="12" t="str">
        <f>IF($B730="","",IFERROR(INDEX(Items!$B$2:$B$501,MATCH($B730,Items!$A$2:$A$501,0)),"Unknown SKU"))</f>
        <v/>
      </c>
      <c r="D730" s="14" t="n"/>
      <c r="E730" s="14" t="n"/>
      <c r="F730" s="14" t="n"/>
      <c r="G730" s="14" t="n"/>
      <c r="H730" s="12" t="str">
        <f>IF(AND(F730="",G730=""),"",IF(F730="",0,F730)-IF(G730="",0,G730))</f>
        <v/>
      </c>
      <c r="I730" s="14" t="n"/>
      <c r="J730" s="14" t="n"/>
      <c r="K730" s="14" t="n"/>
    </row>
    <row r="731">
      <c r="A731" s="19" t="n"/>
      <c r="B731" s="14" t="n"/>
      <c r="C731" s="12" t="str">
        <f>IF($B731="","",IFERROR(INDEX(Items!$B$2:$B$501,MATCH($B731,Items!$A$2:$A$501,0)),"Unknown SKU"))</f>
        <v/>
      </c>
      <c r="D731" s="14" t="n"/>
      <c r="E731" s="14" t="n"/>
      <c r="F731" s="14" t="n"/>
      <c r="G731" s="14" t="n"/>
      <c r="H731" s="12" t="str">
        <f>IF(AND(F731="",G731=""),"",IF(F731="",0,F731)-IF(G731="",0,G731))</f>
        <v/>
      </c>
      <c r="I731" s="14" t="n"/>
      <c r="J731" s="14" t="n"/>
      <c r="K731" s="14" t="n"/>
    </row>
    <row r="732">
      <c r="A732" s="19" t="n"/>
      <c r="B732" s="14" t="n"/>
      <c r="C732" s="12" t="str">
        <f>IF($B732="","",IFERROR(INDEX(Items!$B$2:$B$501,MATCH($B732,Items!$A$2:$A$501,0)),"Unknown SKU"))</f>
        <v/>
      </c>
      <c r="D732" s="14" t="n"/>
      <c r="E732" s="14" t="n"/>
      <c r="F732" s="14" t="n"/>
      <c r="G732" s="14" t="n"/>
      <c r="H732" s="12" t="str">
        <f>IF(AND(F732="",G732=""),"",IF(F732="",0,F732)-IF(G732="",0,G732))</f>
        <v/>
      </c>
      <c r="I732" s="14" t="n"/>
      <c r="J732" s="14" t="n"/>
      <c r="K732" s="14" t="n"/>
    </row>
    <row r="733">
      <c r="A733" s="19" t="n"/>
      <c r="B733" s="14" t="n"/>
      <c r="C733" s="12" t="str">
        <f>IF($B733="","",IFERROR(INDEX(Items!$B$2:$B$501,MATCH($B733,Items!$A$2:$A$501,0)),"Unknown SKU"))</f>
        <v/>
      </c>
      <c r="D733" s="14" t="n"/>
      <c r="E733" s="14" t="n"/>
      <c r="F733" s="14" t="n"/>
      <c r="G733" s="14" t="n"/>
      <c r="H733" s="12" t="str">
        <f>IF(AND(F733="",G733=""),"",IF(F733="",0,F733)-IF(G733="",0,G733))</f>
        <v/>
      </c>
      <c r="I733" s="14" t="n"/>
      <c r="J733" s="14" t="n"/>
      <c r="K733" s="14" t="n"/>
    </row>
    <row r="734">
      <c r="A734" s="19" t="n"/>
      <c r="B734" s="14" t="n"/>
      <c r="C734" s="12" t="str">
        <f>IF($B734="","",IFERROR(INDEX(Items!$B$2:$B$501,MATCH($B734,Items!$A$2:$A$501,0)),"Unknown SKU"))</f>
        <v/>
      </c>
      <c r="D734" s="14" t="n"/>
      <c r="E734" s="14" t="n"/>
      <c r="F734" s="14" t="n"/>
      <c r="G734" s="14" t="n"/>
      <c r="H734" s="12" t="str">
        <f>IF(AND(F734="",G734=""),"",IF(F734="",0,F734)-IF(G734="",0,G734))</f>
        <v/>
      </c>
      <c r="I734" s="14" t="n"/>
      <c r="J734" s="14" t="n"/>
      <c r="K734" s="14" t="n"/>
    </row>
    <row r="735">
      <c r="A735" s="19" t="n"/>
      <c r="B735" s="14" t="n"/>
      <c r="C735" s="12" t="str">
        <f>IF($B735="","",IFERROR(INDEX(Items!$B$2:$B$501,MATCH($B735,Items!$A$2:$A$501,0)),"Unknown SKU"))</f>
        <v/>
      </c>
      <c r="D735" s="14" t="n"/>
      <c r="E735" s="14" t="n"/>
      <c r="F735" s="14" t="n"/>
      <c r="G735" s="14" t="n"/>
      <c r="H735" s="12" t="str">
        <f>IF(AND(F735="",G735=""),"",IF(F735="",0,F735)-IF(G735="",0,G735))</f>
        <v/>
      </c>
      <c r="I735" s="14" t="n"/>
      <c r="J735" s="14" t="n"/>
      <c r="K735" s="14" t="n"/>
    </row>
    <row r="736">
      <c r="A736" s="19" t="n"/>
      <c r="B736" s="14" t="n"/>
      <c r="C736" s="12" t="str">
        <f>IF($B736="","",IFERROR(INDEX(Items!$B$2:$B$501,MATCH($B736,Items!$A$2:$A$501,0)),"Unknown SKU"))</f>
        <v/>
      </c>
      <c r="D736" s="14" t="n"/>
      <c r="E736" s="14" t="n"/>
      <c r="F736" s="14" t="n"/>
      <c r="G736" s="14" t="n"/>
      <c r="H736" s="12" t="str">
        <f>IF(AND(F736="",G736=""),"",IF(F736="",0,F736)-IF(G736="",0,G736))</f>
        <v/>
      </c>
      <c r="I736" s="14" t="n"/>
      <c r="J736" s="14" t="n"/>
      <c r="K736" s="14" t="n"/>
    </row>
    <row r="737">
      <c r="A737" s="19" t="n"/>
      <c r="B737" s="14" t="n"/>
      <c r="C737" s="12" t="str">
        <f>IF($B737="","",IFERROR(INDEX(Items!$B$2:$B$501,MATCH($B737,Items!$A$2:$A$501,0)),"Unknown SKU"))</f>
        <v/>
      </c>
      <c r="D737" s="14" t="n"/>
      <c r="E737" s="14" t="n"/>
      <c r="F737" s="14" t="n"/>
      <c r="G737" s="14" t="n"/>
      <c r="H737" s="12" t="str">
        <f>IF(AND(F737="",G737=""),"",IF(F737="",0,F737)-IF(G737="",0,G737))</f>
        <v/>
      </c>
      <c r="I737" s="14" t="n"/>
      <c r="J737" s="14" t="n"/>
      <c r="K737" s="14" t="n"/>
    </row>
    <row r="738">
      <c r="A738" s="19" t="n"/>
      <c r="B738" s="14" t="n"/>
      <c r="C738" s="12" t="str">
        <f>IF($B738="","",IFERROR(INDEX(Items!$B$2:$B$501,MATCH($B738,Items!$A$2:$A$501,0)),"Unknown SKU"))</f>
        <v/>
      </c>
      <c r="D738" s="14" t="n"/>
      <c r="E738" s="14" t="n"/>
      <c r="F738" s="14" t="n"/>
      <c r="G738" s="14" t="n"/>
      <c r="H738" s="12" t="str">
        <f>IF(AND(F738="",G738=""),"",IF(F738="",0,F738)-IF(G738="",0,G738))</f>
        <v/>
      </c>
      <c r="I738" s="14" t="n"/>
      <c r="J738" s="14" t="n"/>
      <c r="K738" s="14" t="n"/>
    </row>
    <row r="739">
      <c r="A739" s="19" t="n"/>
      <c r="B739" s="14" t="n"/>
      <c r="C739" s="12" t="str">
        <f>IF($B739="","",IFERROR(INDEX(Items!$B$2:$B$501,MATCH($B739,Items!$A$2:$A$501,0)),"Unknown SKU"))</f>
        <v/>
      </c>
      <c r="D739" s="14" t="n"/>
      <c r="E739" s="14" t="n"/>
      <c r="F739" s="14" t="n"/>
      <c r="G739" s="14" t="n"/>
      <c r="H739" s="12" t="str">
        <f>IF(AND(F739="",G739=""),"",IF(F739="",0,F739)-IF(G739="",0,G739))</f>
        <v/>
      </c>
      <c r="I739" s="14" t="n"/>
      <c r="J739" s="14" t="n"/>
      <c r="K739" s="14" t="n"/>
    </row>
    <row r="740">
      <c r="A740" s="19" t="n"/>
      <c r="B740" s="14" t="n"/>
      <c r="C740" s="12" t="str">
        <f>IF($B740="","",IFERROR(INDEX(Items!$B$2:$B$501,MATCH($B740,Items!$A$2:$A$501,0)),"Unknown SKU"))</f>
        <v/>
      </c>
      <c r="D740" s="14" t="n"/>
      <c r="E740" s="14" t="n"/>
      <c r="F740" s="14" t="n"/>
      <c r="G740" s="14" t="n"/>
      <c r="H740" s="12" t="str">
        <f>IF(AND(F740="",G740=""),"",IF(F740="",0,F740)-IF(G740="",0,G740))</f>
        <v/>
      </c>
      <c r="I740" s="14" t="n"/>
      <c r="J740" s="14" t="n"/>
      <c r="K740" s="14" t="n"/>
    </row>
    <row r="741">
      <c r="A741" s="19" t="n"/>
      <c r="B741" s="14" t="n"/>
      <c r="C741" s="12" t="str">
        <f>IF($B741="","",IFERROR(INDEX(Items!$B$2:$B$501,MATCH($B741,Items!$A$2:$A$501,0)),"Unknown SKU"))</f>
        <v/>
      </c>
      <c r="D741" s="14" t="n"/>
      <c r="E741" s="14" t="n"/>
      <c r="F741" s="14" t="n"/>
      <c r="G741" s="14" t="n"/>
      <c r="H741" s="12" t="str">
        <f>IF(AND(F741="",G741=""),"",IF(F741="",0,F741)-IF(G741="",0,G741))</f>
        <v/>
      </c>
      <c r="I741" s="14" t="n"/>
      <c r="J741" s="14" t="n"/>
      <c r="K741" s="14" t="n"/>
    </row>
    <row r="742">
      <c r="A742" s="19" t="n"/>
      <c r="B742" s="14" t="n"/>
      <c r="C742" s="12" t="str">
        <f>IF($B742="","",IFERROR(INDEX(Items!$B$2:$B$501,MATCH($B742,Items!$A$2:$A$501,0)),"Unknown SKU"))</f>
        <v/>
      </c>
      <c r="D742" s="14" t="n"/>
      <c r="E742" s="14" t="n"/>
      <c r="F742" s="14" t="n"/>
      <c r="G742" s="14" t="n"/>
      <c r="H742" s="12" t="str">
        <f>IF(AND(F742="",G742=""),"",IF(F742="",0,F742)-IF(G742="",0,G742))</f>
        <v/>
      </c>
      <c r="I742" s="14" t="n"/>
      <c r="J742" s="14" t="n"/>
      <c r="K742" s="14" t="n"/>
    </row>
    <row r="743">
      <c r="A743" s="19" t="n"/>
      <c r="B743" s="14" t="n"/>
      <c r="C743" s="12" t="str">
        <f>IF($B743="","",IFERROR(INDEX(Items!$B$2:$B$501,MATCH($B743,Items!$A$2:$A$501,0)),"Unknown SKU"))</f>
        <v/>
      </c>
      <c r="D743" s="14" t="n"/>
      <c r="E743" s="14" t="n"/>
      <c r="F743" s="14" t="n"/>
      <c r="G743" s="14" t="n"/>
      <c r="H743" s="12" t="str">
        <f>IF(AND(F743="",G743=""),"",IF(F743="",0,F743)-IF(G743="",0,G743))</f>
        <v/>
      </c>
      <c r="I743" s="14" t="n"/>
      <c r="J743" s="14" t="n"/>
      <c r="K743" s="14" t="n"/>
    </row>
    <row r="744">
      <c r="A744" s="19" t="n"/>
      <c r="B744" s="14" t="n"/>
      <c r="C744" s="12" t="str">
        <f>IF($B744="","",IFERROR(INDEX(Items!$B$2:$B$501,MATCH($B744,Items!$A$2:$A$501,0)),"Unknown SKU"))</f>
        <v/>
      </c>
      <c r="D744" s="14" t="n"/>
      <c r="E744" s="14" t="n"/>
      <c r="F744" s="14" t="n"/>
      <c r="G744" s="14" t="n"/>
      <c r="H744" s="12" t="str">
        <f>IF(AND(F744="",G744=""),"",IF(F744="",0,F744)-IF(G744="",0,G744))</f>
        <v/>
      </c>
      <c r="I744" s="14" t="n"/>
      <c r="J744" s="14" t="n"/>
      <c r="K744" s="14" t="n"/>
    </row>
    <row r="745">
      <c r="A745" s="19" t="n"/>
      <c r="B745" s="14" t="n"/>
      <c r="C745" s="12" t="str">
        <f>IF($B745="","",IFERROR(INDEX(Items!$B$2:$B$501,MATCH($B745,Items!$A$2:$A$501,0)),"Unknown SKU"))</f>
        <v/>
      </c>
      <c r="D745" s="14" t="n"/>
      <c r="E745" s="14" t="n"/>
      <c r="F745" s="14" t="n"/>
      <c r="G745" s="14" t="n"/>
      <c r="H745" s="12" t="str">
        <f>IF(AND(F745="",G745=""),"",IF(F745="",0,F745)-IF(G745="",0,G745))</f>
        <v/>
      </c>
      <c r="I745" s="14" t="n"/>
      <c r="J745" s="14" t="n"/>
      <c r="K745" s="14" t="n"/>
    </row>
    <row r="746">
      <c r="A746" s="19" t="n"/>
      <c r="B746" s="14" t="n"/>
      <c r="C746" s="12" t="str">
        <f>IF($B746="","",IFERROR(INDEX(Items!$B$2:$B$501,MATCH($B746,Items!$A$2:$A$501,0)),"Unknown SKU"))</f>
        <v/>
      </c>
      <c r="D746" s="14" t="n"/>
      <c r="E746" s="14" t="n"/>
      <c r="F746" s="14" t="n"/>
      <c r="G746" s="14" t="n"/>
      <c r="H746" s="12" t="str">
        <f>IF(AND(F746="",G746=""),"",IF(F746="",0,F746)-IF(G746="",0,G746))</f>
        <v/>
      </c>
      <c r="I746" s="14" t="n"/>
      <c r="J746" s="14" t="n"/>
      <c r="K746" s="14" t="n"/>
    </row>
    <row r="747">
      <c r="A747" s="19" t="n"/>
      <c r="B747" s="14" t="n"/>
      <c r="C747" s="12" t="str">
        <f>IF($B747="","",IFERROR(INDEX(Items!$B$2:$B$501,MATCH($B747,Items!$A$2:$A$501,0)),"Unknown SKU"))</f>
        <v/>
      </c>
      <c r="D747" s="14" t="n"/>
      <c r="E747" s="14" t="n"/>
      <c r="F747" s="14" t="n"/>
      <c r="G747" s="14" t="n"/>
      <c r="H747" s="12" t="str">
        <f>IF(AND(F747="",G747=""),"",IF(F747="",0,F747)-IF(G747="",0,G747))</f>
        <v/>
      </c>
      <c r="I747" s="14" t="n"/>
      <c r="J747" s="14" t="n"/>
      <c r="K747" s="14" t="n"/>
    </row>
    <row r="748">
      <c r="A748" s="19" t="n"/>
      <c r="B748" s="14" t="n"/>
      <c r="C748" s="12" t="str">
        <f>IF($B748="","",IFERROR(INDEX(Items!$B$2:$B$501,MATCH($B748,Items!$A$2:$A$501,0)),"Unknown SKU"))</f>
        <v/>
      </c>
      <c r="D748" s="14" t="n"/>
      <c r="E748" s="14" t="n"/>
      <c r="F748" s="14" t="n"/>
      <c r="G748" s="14" t="n"/>
      <c r="H748" s="12" t="str">
        <f>IF(AND(F748="",G748=""),"",IF(F748="",0,F748)-IF(G748="",0,G748))</f>
        <v/>
      </c>
      <c r="I748" s="14" t="n"/>
      <c r="J748" s="14" t="n"/>
      <c r="K748" s="14" t="n"/>
    </row>
    <row r="749">
      <c r="A749" s="19" t="n"/>
      <c r="B749" s="14" t="n"/>
      <c r="C749" s="12" t="str">
        <f>IF($B749="","",IFERROR(INDEX(Items!$B$2:$B$501,MATCH($B749,Items!$A$2:$A$501,0)),"Unknown SKU"))</f>
        <v/>
      </c>
      <c r="D749" s="14" t="n"/>
      <c r="E749" s="14" t="n"/>
      <c r="F749" s="14" t="n"/>
      <c r="G749" s="14" t="n"/>
      <c r="H749" s="12" t="str">
        <f>IF(AND(F749="",G749=""),"",IF(F749="",0,F749)-IF(G749="",0,G749))</f>
        <v/>
      </c>
      <c r="I749" s="14" t="n"/>
      <c r="J749" s="14" t="n"/>
      <c r="K749" s="14" t="n"/>
    </row>
    <row r="750">
      <c r="A750" s="19" t="n"/>
      <c r="B750" s="14" t="n"/>
      <c r="C750" s="12" t="str">
        <f>IF($B750="","",IFERROR(INDEX(Items!$B$2:$B$501,MATCH($B750,Items!$A$2:$A$501,0)),"Unknown SKU"))</f>
        <v/>
      </c>
      <c r="D750" s="14" t="n"/>
      <c r="E750" s="14" t="n"/>
      <c r="F750" s="14" t="n"/>
      <c r="G750" s="14" t="n"/>
      <c r="H750" s="12" t="str">
        <f>IF(AND(F750="",G750=""),"",IF(F750="",0,F750)-IF(G750="",0,G750))</f>
        <v/>
      </c>
      <c r="I750" s="14" t="n"/>
      <c r="J750" s="14" t="n"/>
      <c r="K750" s="14" t="n"/>
    </row>
    <row r="751">
      <c r="A751" s="19" t="n"/>
      <c r="B751" s="14" t="n"/>
      <c r="C751" s="12" t="str">
        <f>IF($B751="","",IFERROR(INDEX(Items!$B$2:$B$501,MATCH($B751,Items!$A$2:$A$501,0)),"Unknown SKU"))</f>
        <v/>
      </c>
      <c r="D751" s="14" t="n"/>
      <c r="E751" s="14" t="n"/>
      <c r="F751" s="14" t="n"/>
      <c r="G751" s="14" t="n"/>
      <c r="H751" s="12" t="str">
        <f>IF(AND(F751="",G751=""),"",IF(F751="",0,F751)-IF(G751="",0,G751))</f>
        <v/>
      </c>
      <c r="I751" s="14" t="n"/>
      <c r="J751" s="14" t="n"/>
      <c r="K751" s="14" t="n"/>
    </row>
    <row r="752">
      <c r="A752" s="19" t="n"/>
      <c r="B752" s="14" t="n"/>
      <c r="C752" s="12" t="str">
        <f>IF($B752="","",IFERROR(INDEX(Items!$B$2:$B$501,MATCH($B752,Items!$A$2:$A$501,0)),"Unknown SKU"))</f>
        <v/>
      </c>
      <c r="D752" s="14" t="n"/>
      <c r="E752" s="14" t="n"/>
      <c r="F752" s="14" t="n"/>
      <c r="G752" s="14" t="n"/>
      <c r="H752" s="12" t="str">
        <f>IF(AND(F752="",G752=""),"",IF(F752="",0,F752)-IF(G752="",0,G752))</f>
        <v/>
      </c>
      <c r="I752" s="14" t="n"/>
      <c r="J752" s="14" t="n"/>
      <c r="K752" s="14" t="n"/>
    </row>
    <row r="753">
      <c r="A753" s="19" t="n"/>
      <c r="B753" s="14" t="n"/>
      <c r="C753" s="12" t="str">
        <f>IF($B753="","",IFERROR(INDEX(Items!$B$2:$B$501,MATCH($B753,Items!$A$2:$A$501,0)),"Unknown SKU"))</f>
        <v/>
      </c>
      <c r="D753" s="14" t="n"/>
      <c r="E753" s="14" t="n"/>
      <c r="F753" s="14" t="n"/>
      <c r="G753" s="14" t="n"/>
      <c r="H753" s="12" t="str">
        <f>IF(AND(F753="",G753=""),"",IF(F753="",0,F753)-IF(G753="",0,G753))</f>
        <v/>
      </c>
      <c r="I753" s="14" t="n"/>
      <c r="J753" s="14" t="n"/>
      <c r="K753" s="14" t="n"/>
    </row>
    <row r="754">
      <c r="A754" s="19" t="n"/>
      <c r="B754" s="14" t="n"/>
      <c r="C754" s="12" t="str">
        <f>IF($B754="","",IFERROR(INDEX(Items!$B$2:$B$501,MATCH($B754,Items!$A$2:$A$501,0)),"Unknown SKU"))</f>
        <v/>
      </c>
      <c r="D754" s="14" t="n"/>
      <c r="E754" s="14" t="n"/>
      <c r="F754" s="14" t="n"/>
      <c r="G754" s="14" t="n"/>
      <c r="H754" s="12" t="str">
        <f>IF(AND(F754="",G754=""),"",IF(F754="",0,F754)-IF(G754="",0,G754))</f>
        <v/>
      </c>
      <c r="I754" s="14" t="n"/>
      <c r="J754" s="14" t="n"/>
      <c r="K754" s="14" t="n"/>
    </row>
    <row r="755">
      <c r="A755" s="19" t="n"/>
      <c r="B755" s="14" t="n"/>
      <c r="C755" s="12" t="str">
        <f>IF($B755="","",IFERROR(INDEX(Items!$B$2:$B$501,MATCH($B755,Items!$A$2:$A$501,0)),"Unknown SKU"))</f>
        <v/>
      </c>
      <c r="D755" s="14" t="n"/>
      <c r="E755" s="14" t="n"/>
      <c r="F755" s="14" t="n"/>
      <c r="G755" s="14" t="n"/>
      <c r="H755" s="12" t="str">
        <f>IF(AND(F755="",G755=""),"",IF(F755="",0,F755)-IF(G755="",0,G755))</f>
        <v/>
      </c>
      <c r="I755" s="14" t="n"/>
      <c r="J755" s="14" t="n"/>
      <c r="K755" s="14" t="n"/>
    </row>
    <row r="756">
      <c r="A756" s="19" t="n"/>
      <c r="B756" s="14" t="n"/>
      <c r="C756" s="12" t="str">
        <f>IF($B756="","",IFERROR(INDEX(Items!$B$2:$B$501,MATCH($B756,Items!$A$2:$A$501,0)),"Unknown SKU"))</f>
        <v/>
      </c>
      <c r="D756" s="14" t="n"/>
      <c r="E756" s="14" t="n"/>
      <c r="F756" s="14" t="n"/>
      <c r="G756" s="14" t="n"/>
      <c r="H756" s="12" t="str">
        <f>IF(AND(F756="",G756=""),"",IF(F756="",0,F756)-IF(G756="",0,G756))</f>
        <v/>
      </c>
      <c r="I756" s="14" t="n"/>
      <c r="J756" s="14" t="n"/>
      <c r="K756" s="14" t="n"/>
    </row>
    <row r="757">
      <c r="A757" s="19" t="n"/>
      <c r="B757" s="14" t="n"/>
      <c r="C757" s="12" t="str">
        <f>IF($B757="","",IFERROR(INDEX(Items!$B$2:$B$501,MATCH($B757,Items!$A$2:$A$501,0)),"Unknown SKU"))</f>
        <v/>
      </c>
      <c r="D757" s="14" t="n"/>
      <c r="E757" s="14" t="n"/>
      <c r="F757" s="14" t="n"/>
      <c r="G757" s="14" t="n"/>
      <c r="H757" s="12" t="str">
        <f>IF(AND(F757="",G757=""),"",IF(F757="",0,F757)-IF(G757="",0,G757))</f>
        <v/>
      </c>
      <c r="I757" s="14" t="n"/>
      <c r="J757" s="14" t="n"/>
      <c r="K757" s="14" t="n"/>
    </row>
    <row r="758">
      <c r="A758" s="19" t="n"/>
      <c r="B758" s="14" t="n"/>
      <c r="C758" s="12" t="str">
        <f>IF($B758="","",IFERROR(INDEX(Items!$B$2:$B$501,MATCH($B758,Items!$A$2:$A$501,0)),"Unknown SKU"))</f>
        <v/>
      </c>
      <c r="D758" s="14" t="n"/>
      <c r="E758" s="14" t="n"/>
      <c r="F758" s="14" t="n"/>
      <c r="G758" s="14" t="n"/>
      <c r="H758" s="12" t="str">
        <f>IF(AND(F758="",G758=""),"",IF(F758="",0,F758)-IF(G758="",0,G758))</f>
        <v/>
      </c>
      <c r="I758" s="14" t="n"/>
      <c r="J758" s="14" t="n"/>
      <c r="K758" s="14" t="n"/>
    </row>
    <row r="759">
      <c r="A759" s="19" t="n"/>
      <c r="B759" s="14" t="n"/>
      <c r="C759" s="12" t="str">
        <f>IF($B759="","",IFERROR(INDEX(Items!$B$2:$B$501,MATCH($B759,Items!$A$2:$A$501,0)),"Unknown SKU"))</f>
        <v/>
      </c>
      <c r="D759" s="14" t="n"/>
      <c r="E759" s="14" t="n"/>
      <c r="F759" s="14" t="n"/>
      <c r="G759" s="14" t="n"/>
      <c r="H759" s="12" t="str">
        <f>IF(AND(F759="",G759=""),"",IF(F759="",0,F759)-IF(G759="",0,G759))</f>
        <v/>
      </c>
      <c r="I759" s="14" t="n"/>
      <c r="J759" s="14" t="n"/>
      <c r="K759" s="14" t="n"/>
    </row>
    <row r="760">
      <c r="A760" s="19" t="n"/>
      <c r="B760" s="14" t="n"/>
      <c r="C760" s="12" t="str">
        <f>IF($B760="","",IFERROR(INDEX(Items!$B$2:$B$501,MATCH($B760,Items!$A$2:$A$501,0)),"Unknown SKU"))</f>
        <v/>
      </c>
      <c r="D760" s="14" t="n"/>
      <c r="E760" s="14" t="n"/>
      <c r="F760" s="14" t="n"/>
      <c r="G760" s="14" t="n"/>
      <c r="H760" s="12" t="str">
        <f>IF(AND(F760="",G760=""),"",IF(F760="",0,F760)-IF(G760="",0,G760))</f>
        <v/>
      </c>
      <c r="I760" s="14" t="n"/>
      <c r="J760" s="14" t="n"/>
      <c r="K760" s="14" t="n"/>
    </row>
    <row r="761">
      <c r="A761" s="19" t="n"/>
      <c r="B761" s="14" t="n"/>
      <c r="C761" s="12" t="str">
        <f>IF($B761="","",IFERROR(INDEX(Items!$B$2:$B$501,MATCH($B761,Items!$A$2:$A$501,0)),"Unknown SKU"))</f>
        <v/>
      </c>
      <c r="D761" s="14" t="n"/>
      <c r="E761" s="14" t="n"/>
      <c r="F761" s="14" t="n"/>
      <c r="G761" s="14" t="n"/>
      <c r="H761" s="12" t="str">
        <f>IF(AND(F761="",G761=""),"",IF(F761="",0,F761)-IF(G761="",0,G761))</f>
        <v/>
      </c>
      <c r="I761" s="14" t="n"/>
      <c r="J761" s="14" t="n"/>
      <c r="K761" s="14" t="n"/>
    </row>
    <row r="762">
      <c r="A762" s="19" t="n"/>
      <c r="B762" s="14" t="n"/>
      <c r="C762" s="12" t="str">
        <f>IF($B762="","",IFERROR(INDEX(Items!$B$2:$B$501,MATCH($B762,Items!$A$2:$A$501,0)),"Unknown SKU"))</f>
        <v/>
      </c>
      <c r="D762" s="14" t="n"/>
      <c r="E762" s="14" t="n"/>
      <c r="F762" s="14" t="n"/>
      <c r="G762" s="14" t="n"/>
      <c r="H762" s="12" t="str">
        <f>IF(AND(F762="",G762=""),"",IF(F762="",0,F762)-IF(G762="",0,G762))</f>
        <v/>
      </c>
      <c r="I762" s="14" t="n"/>
      <c r="J762" s="14" t="n"/>
      <c r="K762" s="14" t="n"/>
    </row>
    <row r="763">
      <c r="A763" s="19" t="n"/>
      <c r="B763" s="14" t="n"/>
      <c r="C763" s="12" t="str">
        <f>IF($B763="","",IFERROR(INDEX(Items!$B$2:$B$501,MATCH($B763,Items!$A$2:$A$501,0)),"Unknown SKU"))</f>
        <v/>
      </c>
      <c r="D763" s="14" t="n"/>
      <c r="E763" s="14" t="n"/>
      <c r="F763" s="14" t="n"/>
      <c r="G763" s="14" t="n"/>
      <c r="H763" s="12" t="str">
        <f>IF(AND(F763="",G763=""),"",IF(F763="",0,F763)-IF(G763="",0,G763))</f>
        <v/>
      </c>
      <c r="I763" s="14" t="n"/>
      <c r="J763" s="14" t="n"/>
      <c r="K763" s="14" t="n"/>
    </row>
    <row r="764">
      <c r="A764" s="19" t="n"/>
      <c r="B764" s="14" t="n"/>
      <c r="C764" s="12" t="str">
        <f>IF($B764="","",IFERROR(INDEX(Items!$B$2:$B$501,MATCH($B764,Items!$A$2:$A$501,0)),"Unknown SKU"))</f>
        <v/>
      </c>
      <c r="D764" s="14" t="n"/>
      <c r="E764" s="14" t="n"/>
      <c r="F764" s="14" t="n"/>
      <c r="G764" s="14" t="n"/>
      <c r="H764" s="12" t="str">
        <f>IF(AND(F764="",G764=""),"",IF(F764="",0,F764)-IF(G764="",0,G764))</f>
        <v/>
      </c>
      <c r="I764" s="14" t="n"/>
      <c r="J764" s="14" t="n"/>
      <c r="K764" s="14" t="n"/>
    </row>
    <row r="765">
      <c r="A765" s="19" t="n"/>
      <c r="B765" s="14" t="n"/>
      <c r="C765" s="12" t="str">
        <f>IF($B765="","",IFERROR(INDEX(Items!$B$2:$B$501,MATCH($B765,Items!$A$2:$A$501,0)),"Unknown SKU"))</f>
        <v/>
      </c>
      <c r="D765" s="14" t="n"/>
      <c r="E765" s="14" t="n"/>
      <c r="F765" s="14" t="n"/>
      <c r="G765" s="14" t="n"/>
      <c r="H765" s="12" t="str">
        <f>IF(AND(F765="",G765=""),"",IF(F765="",0,F765)-IF(G765="",0,G765))</f>
        <v/>
      </c>
      <c r="I765" s="14" t="n"/>
      <c r="J765" s="14" t="n"/>
      <c r="K765" s="14" t="n"/>
    </row>
    <row r="766">
      <c r="A766" s="19" t="n"/>
      <c r="B766" s="14" t="n"/>
      <c r="C766" s="12" t="str">
        <f>IF($B766="","",IFERROR(INDEX(Items!$B$2:$B$501,MATCH($B766,Items!$A$2:$A$501,0)),"Unknown SKU"))</f>
        <v/>
      </c>
      <c r="D766" s="14" t="n"/>
      <c r="E766" s="14" t="n"/>
      <c r="F766" s="14" t="n"/>
      <c r="G766" s="14" t="n"/>
      <c r="H766" s="12" t="str">
        <f>IF(AND(F766="",G766=""),"",IF(F766="",0,F766)-IF(G766="",0,G766))</f>
        <v/>
      </c>
      <c r="I766" s="14" t="n"/>
      <c r="J766" s="14" t="n"/>
      <c r="K766" s="14" t="n"/>
    </row>
    <row r="767">
      <c r="A767" s="19" t="n"/>
      <c r="B767" s="14" t="n"/>
      <c r="C767" s="12" t="str">
        <f>IF($B767="","",IFERROR(INDEX(Items!$B$2:$B$501,MATCH($B767,Items!$A$2:$A$501,0)),"Unknown SKU"))</f>
        <v/>
      </c>
      <c r="D767" s="14" t="n"/>
      <c r="E767" s="14" t="n"/>
      <c r="F767" s="14" t="n"/>
      <c r="G767" s="14" t="n"/>
      <c r="H767" s="12" t="str">
        <f>IF(AND(F767="",G767=""),"",IF(F767="",0,F767)-IF(G767="",0,G767))</f>
        <v/>
      </c>
      <c r="I767" s="14" t="n"/>
      <c r="J767" s="14" t="n"/>
      <c r="K767" s="14" t="n"/>
    </row>
    <row r="768">
      <c r="A768" s="19" t="n"/>
      <c r="B768" s="14" t="n"/>
      <c r="C768" s="12" t="str">
        <f>IF($B768="","",IFERROR(INDEX(Items!$B$2:$B$501,MATCH($B768,Items!$A$2:$A$501,0)),"Unknown SKU"))</f>
        <v/>
      </c>
      <c r="D768" s="14" t="n"/>
      <c r="E768" s="14" t="n"/>
      <c r="F768" s="14" t="n"/>
      <c r="G768" s="14" t="n"/>
      <c r="H768" s="12" t="str">
        <f>IF(AND(F768="",G768=""),"",IF(F768="",0,F768)-IF(G768="",0,G768))</f>
        <v/>
      </c>
      <c r="I768" s="14" t="n"/>
      <c r="J768" s="14" t="n"/>
      <c r="K768" s="14" t="n"/>
    </row>
    <row r="769">
      <c r="A769" s="19" t="n"/>
      <c r="B769" s="14" t="n"/>
      <c r="C769" s="12" t="str">
        <f>IF($B769="","",IFERROR(INDEX(Items!$B$2:$B$501,MATCH($B769,Items!$A$2:$A$501,0)),"Unknown SKU"))</f>
        <v/>
      </c>
      <c r="D769" s="14" t="n"/>
      <c r="E769" s="14" t="n"/>
      <c r="F769" s="14" t="n"/>
      <c r="G769" s="14" t="n"/>
      <c r="H769" s="12" t="str">
        <f>IF(AND(F769="",G769=""),"",IF(F769="",0,F769)-IF(G769="",0,G769))</f>
        <v/>
      </c>
      <c r="I769" s="14" t="n"/>
      <c r="J769" s="14" t="n"/>
      <c r="K769" s="14" t="n"/>
    </row>
    <row r="770">
      <c r="A770" s="19" t="n"/>
      <c r="B770" s="14" t="n"/>
      <c r="C770" s="12" t="str">
        <f>IF($B770="","",IFERROR(INDEX(Items!$B$2:$B$501,MATCH($B770,Items!$A$2:$A$501,0)),"Unknown SKU"))</f>
        <v/>
      </c>
      <c r="D770" s="14" t="n"/>
      <c r="E770" s="14" t="n"/>
      <c r="F770" s="14" t="n"/>
      <c r="G770" s="14" t="n"/>
      <c r="H770" s="12" t="str">
        <f>IF(AND(F770="",G770=""),"",IF(F770="",0,F770)-IF(G770="",0,G770))</f>
        <v/>
      </c>
      <c r="I770" s="14" t="n"/>
      <c r="J770" s="14" t="n"/>
      <c r="K770" s="14" t="n"/>
    </row>
    <row r="771">
      <c r="A771" s="19" t="n"/>
      <c r="B771" s="14" t="n"/>
      <c r="C771" s="12" t="str">
        <f>IF($B771="","",IFERROR(INDEX(Items!$B$2:$B$501,MATCH($B771,Items!$A$2:$A$501,0)),"Unknown SKU"))</f>
        <v/>
      </c>
      <c r="D771" s="14" t="n"/>
      <c r="E771" s="14" t="n"/>
      <c r="F771" s="14" t="n"/>
      <c r="G771" s="14" t="n"/>
      <c r="H771" s="12" t="str">
        <f>IF(AND(F771="",G771=""),"",IF(F771="",0,F771)-IF(G771="",0,G771))</f>
        <v/>
      </c>
      <c r="I771" s="14" t="n"/>
      <c r="J771" s="14" t="n"/>
      <c r="K771" s="14" t="n"/>
    </row>
    <row r="772">
      <c r="A772" s="19" t="n"/>
      <c r="B772" s="14" t="n"/>
      <c r="C772" s="12" t="str">
        <f>IF($B772="","",IFERROR(INDEX(Items!$B$2:$B$501,MATCH($B772,Items!$A$2:$A$501,0)),"Unknown SKU"))</f>
        <v/>
      </c>
      <c r="D772" s="14" t="n"/>
      <c r="E772" s="14" t="n"/>
      <c r="F772" s="14" t="n"/>
      <c r="G772" s="14" t="n"/>
      <c r="H772" s="12" t="str">
        <f>IF(AND(F772="",G772=""),"",IF(F772="",0,F772)-IF(G772="",0,G772))</f>
        <v/>
      </c>
      <c r="I772" s="14" t="n"/>
      <c r="J772" s="14" t="n"/>
      <c r="K772" s="14" t="n"/>
    </row>
    <row r="773">
      <c r="A773" s="19" t="n"/>
      <c r="B773" s="14" t="n"/>
      <c r="C773" s="12" t="str">
        <f>IF($B773="","",IFERROR(INDEX(Items!$B$2:$B$501,MATCH($B773,Items!$A$2:$A$501,0)),"Unknown SKU"))</f>
        <v/>
      </c>
      <c r="D773" s="14" t="n"/>
      <c r="E773" s="14" t="n"/>
      <c r="F773" s="14" t="n"/>
      <c r="G773" s="14" t="n"/>
      <c r="H773" s="12" t="str">
        <f>IF(AND(F773="",G773=""),"",IF(F773="",0,F773)-IF(G773="",0,G773))</f>
        <v/>
      </c>
      <c r="I773" s="14" t="n"/>
      <c r="J773" s="14" t="n"/>
      <c r="K773" s="14" t="n"/>
    </row>
    <row r="774">
      <c r="A774" s="19" t="n"/>
      <c r="B774" s="14" t="n"/>
      <c r="C774" s="12" t="str">
        <f>IF($B774="","",IFERROR(INDEX(Items!$B$2:$B$501,MATCH($B774,Items!$A$2:$A$501,0)),"Unknown SKU"))</f>
        <v/>
      </c>
      <c r="D774" s="14" t="n"/>
      <c r="E774" s="14" t="n"/>
      <c r="F774" s="14" t="n"/>
      <c r="G774" s="14" t="n"/>
      <c r="H774" s="12" t="str">
        <f>IF(AND(F774="",G774=""),"",IF(F774="",0,F774)-IF(G774="",0,G774))</f>
        <v/>
      </c>
      <c r="I774" s="14" t="n"/>
      <c r="J774" s="14" t="n"/>
      <c r="K774" s="14" t="n"/>
    </row>
    <row r="775">
      <c r="A775" s="19" t="n"/>
      <c r="B775" s="14" t="n"/>
      <c r="C775" s="12" t="str">
        <f>IF($B775="","",IFERROR(INDEX(Items!$B$2:$B$501,MATCH($B775,Items!$A$2:$A$501,0)),"Unknown SKU"))</f>
        <v/>
      </c>
      <c r="D775" s="14" t="n"/>
      <c r="E775" s="14" t="n"/>
      <c r="F775" s="14" t="n"/>
      <c r="G775" s="14" t="n"/>
      <c r="H775" s="12" t="str">
        <f>IF(AND(F775="",G775=""),"",IF(F775="",0,F775)-IF(G775="",0,G775))</f>
        <v/>
      </c>
      <c r="I775" s="14" t="n"/>
      <c r="J775" s="14" t="n"/>
      <c r="K775" s="14" t="n"/>
    </row>
    <row r="776">
      <c r="A776" s="19" t="n"/>
      <c r="B776" s="14" t="n"/>
      <c r="C776" s="12" t="str">
        <f>IF($B776="","",IFERROR(INDEX(Items!$B$2:$B$501,MATCH($B776,Items!$A$2:$A$501,0)),"Unknown SKU"))</f>
        <v/>
      </c>
      <c r="D776" s="14" t="n"/>
      <c r="E776" s="14" t="n"/>
      <c r="F776" s="14" t="n"/>
      <c r="G776" s="14" t="n"/>
      <c r="H776" s="12" t="str">
        <f>IF(AND(F776="",G776=""),"",IF(F776="",0,F776)-IF(G776="",0,G776))</f>
        <v/>
      </c>
      <c r="I776" s="14" t="n"/>
      <c r="J776" s="14" t="n"/>
      <c r="K776" s="14" t="n"/>
    </row>
    <row r="777">
      <c r="A777" s="19" t="n"/>
      <c r="B777" s="14" t="n"/>
      <c r="C777" s="12" t="str">
        <f>IF($B777="","",IFERROR(INDEX(Items!$B$2:$B$501,MATCH($B777,Items!$A$2:$A$501,0)),"Unknown SKU"))</f>
        <v/>
      </c>
      <c r="D777" s="14" t="n"/>
      <c r="E777" s="14" t="n"/>
      <c r="F777" s="14" t="n"/>
      <c r="G777" s="14" t="n"/>
      <c r="H777" s="12" t="str">
        <f>IF(AND(F777="",G777=""),"",IF(F777="",0,F777)-IF(G777="",0,G777))</f>
        <v/>
      </c>
      <c r="I777" s="14" t="n"/>
      <c r="J777" s="14" t="n"/>
      <c r="K777" s="14" t="n"/>
    </row>
    <row r="778">
      <c r="A778" s="19" t="n"/>
      <c r="B778" s="14" t="n"/>
      <c r="C778" s="12" t="str">
        <f>IF($B778="","",IFERROR(INDEX(Items!$B$2:$B$501,MATCH($B778,Items!$A$2:$A$501,0)),"Unknown SKU"))</f>
        <v/>
      </c>
      <c r="D778" s="14" t="n"/>
      <c r="E778" s="14" t="n"/>
      <c r="F778" s="14" t="n"/>
      <c r="G778" s="14" t="n"/>
      <c r="H778" s="12" t="str">
        <f>IF(AND(F778="",G778=""),"",IF(F778="",0,F778)-IF(G778="",0,G778))</f>
        <v/>
      </c>
      <c r="I778" s="14" t="n"/>
      <c r="J778" s="14" t="n"/>
      <c r="K778" s="14" t="n"/>
    </row>
    <row r="779">
      <c r="A779" s="19" t="n"/>
      <c r="B779" s="14" t="n"/>
      <c r="C779" s="12" t="str">
        <f>IF($B779="","",IFERROR(INDEX(Items!$B$2:$B$501,MATCH($B779,Items!$A$2:$A$501,0)),"Unknown SKU"))</f>
        <v/>
      </c>
      <c r="D779" s="14" t="n"/>
      <c r="E779" s="14" t="n"/>
      <c r="F779" s="14" t="n"/>
      <c r="G779" s="14" t="n"/>
      <c r="H779" s="12" t="str">
        <f>IF(AND(F779="",G779=""),"",IF(F779="",0,F779)-IF(G779="",0,G779))</f>
        <v/>
      </c>
      <c r="I779" s="14" t="n"/>
      <c r="J779" s="14" t="n"/>
      <c r="K779" s="14" t="n"/>
    </row>
    <row r="780">
      <c r="A780" s="19" t="n"/>
      <c r="B780" s="14" t="n"/>
      <c r="C780" s="12" t="str">
        <f>IF($B780="","",IFERROR(INDEX(Items!$B$2:$B$501,MATCH($B780,Items!$A$2:$A$501,0)),"Unknown SKU"))</f>
        <v/>
      </c>
      <c r="D780" s="14" t="n"/>
      <c r="E780" s="14" t="n"/>
      <c r="F780" s="14" t="n"/>
      <c r="G780" s="14" t="n"/>
      <c r="H780" s="12" t="str">
        <f>IF(AND(F780="",G780=""),"",IF(F780="",0,F780)-IF(G780="",0,G780))</f>
        <v/>
      </c>
      <c r="I780" s="14" t="n"/>
      <c r="J780" s="14" t="n"/>
      <c r="K780" s="14" t="n"/>
    </row>
    <row r="781">
      <c r="A781" s="19" t="n"/>
      <c r="B781" s="14" t="n"/>
      <c r="C781" s="12" t="str">
        <f>IF($B781="","",IFERROR(INDEX(Items!$B$2:$B$501,MATCH($B781,Items!$A$2:$A$501,0)),"Unknown SKU"))</f>
        <v/>
      </c>
      <c r="D781" s="14" t="n"/>
      <c r="E781" s="14" t="n"/>
      <c r="F781" s="14" t="n"/>
      <c r="G781" s="14" t="n"/>
      <c r="H781" s="12" t="str">
        <f>IF(AND(F781="",G781=""),"",IF(F781="",0,F781)-IF(G781="",0,G781))</f>
        <v/>
      </c>
      <c r="I781" s="14" t="n"/>
      <c r="J781" s="14" t="n"/>
      <c r="K781" s="14" t="n"/>
    </row>
    <row r="782">
      <c r="A782" s="19" t="n"/>
      <c r="B782" s="14" t="n"/>
      <c r="C782" s="12" t="str">
        <f>IF($B782="","",IFERROR(INDEX(Items!$B$2:$B$501,MATCH($B782,Items!$A$2:$A$501,0)),"Unknown SKU"))</f>
        <v/>
      </c>
      <c r="D782" s="14" t="n"/>
      <c r="E782" s="14" t="n"/>
      <c r="F782" s="14" t="n"/>
      <c r="G782" s="14" t="n"/>
      <c r="H782" s="12" t="str">
        <f>IF(AND(F782="",G782=""),"",IF(F782="",0,F782)-IF(G782="",0,G782))</f>
        <v/>
      </c>
      <c r="I782" s="14" t="n"/>
      <c r="J782" s="14" t="n"/>
      <c r="K782" s="14" t="n"/>
    </row>
    <row r="783">
      <c r="A783" s="19" t="n"/>
      <c r="B783" s="14" t="n"/>
      <c r="C783" s="12" t="str">
        <f>IF($B783="","",IFERROR(INDEX(Items!$B$2:$B$501,MATCH($B783,Items!$A$2:$A$501,0)),"Unknown SKU"))</f>
        <v/>
      </c>
      <c r="D783" s="14" t="n"/>
      <c r="E783" s="14" t="n"/>
      <c r="F783" s="14" t="n"/>
      <c r="G783" s="14" t="n"/>
      <c r="H783" s="12" t="str">
        <f>IF(AND(F783="",G783=""),"",IF(F783="",0,F783)-IF(G783="",0,G783))</f>
        <v/>
      </c>
      <c r="I783" s="14" t="n"/>
      <c r="J783" s="14" t="n"/>
      <c r="K783" s="14" t="n"/>
    </row>
    <row r="784">
      <c r="A784" s="19" t="n"/>
      <c r="B784" s="14" t="n"/>
      <c r="C784" s="12" t="str">
        <f>IF($B784="","",IFERROR(INDEX(Items!$B$2:$B$501,MATCH($B784,Items!$A$2:$A$501,0)),"Unknown SKU"))</f>
        <v/>
      </c>
      <c r="D784" s="14" t="n"/>
      <c r="E784" s="14" t="n"/>
      <c r="F784" s="14" t="n"/>
      <c r="G784" s="14" t="n"/>
      <c r="H784" s="12" t="str">
        <f>IF(AND(F784="",G784=""),"",IF(F784="",0,F784)-IF(G784="",0,G784))</f>
        <v/>
      </c>
      <c r="I784" s="14" t="n"/>
      <c r="J784" s="14" t="n"/>
      <c r="K784" s="14" t="n"/>
    </row>
    <row r="785">
      <c r="A785" s="19" t="n"/>
      <c r="B785" s="14" t="n"/>
      <c r="C785" s="12" t="str">
        <f>IF($B785="","",IFERROR(INDEX(Items!$B$2:$B$501,MATCH($B785,Items!$A$2:$A$501,0)),"Unknown SKU"))</f>
        <v/>
      </c>
      <c r="D785" s="14" t="n"/>
      <c r="E785" s="14" t="n"/>
      <c r="F785" s="14" t="n"/>
      <c r="G785" s="14" t="n"/>
      <c r="H785" s="12" t="str">
        <f>IF(AND(F785="",G785=""),"",IF(F785="",0,F785)-IF(G785="",0,G785))</f>
        <v/>
      </c>
      <c r="I785" s="14" t="n"/>
      <c r="J785" s="14" t="n"/>
      <c r="K785" s="14" t="n"/>
    </row>
    <row r="786">
      <c r="A786" s="19" t="n"/>
      <c r="B786" s="14" t="n"/>
      <c r="C786" s="12" t="str">
        <f>IF($B786="","",IFERROR(INDEX(Items!$B$2:$B$501,MATCH($B786,Items!$A$2:$A$501,0)),"Unknown SKU"))</f>
        <v/>
      </c>
      <c r="D786" s="14" t="n"/>
      <c r="E786" s="14" t="n"/>
      <c r="F786" s="14" t="n"/>
      <c r="G786" s="14" t="n"/>
      <c r="H786" s="12" t="str">
        <f>IF(AND(F786="",G786=""),"",IF(F786="",0,F786)-IF(G786="",0,G786))</f>
        <v/>
      </c>
      <c r="I786" s="14" t="n"/>
      <c r="J786" s="14" t="n"/>
      <c r="K786" s="14" t="n"/>
    </row>
    <row r="787">
      <c r="A787" s="19" t="n"/>
      <c r="B787" s="14" t="n"/>
      <c r="C787" s="12" t="str">
        <f>IF($B787="","",IFERROR(INDEX(Items!$B$2:$B$501,MATCH($B787,Items!$A$2:$A$501,0)),"Unknown SKU"))</f>
        <v/>
      </c>
      <c r="D787" s="14" t="n"/>
      <c r="E787" s="14" t="n"/>
      <c r="F787" s="14" t="n"/>
      <c r="G787" s="14" t="n"/>
      <c r="H787" s="12" t="str">
        <f>IF(AND(F787="",G787=""),"",IF(F787="",0,F787)-IF(G787="",0,G787))</f>
        <v/>
      </c>
      <c r="I787" s="14" t="n"/>
      <c r="J787" s="14" t="n"/>
      <c r="K787" s="14" t="n"/>
    </row>
    <row r="788">
      <c r="A788" s="19" t="n"/>
      <c r="B788" s="14" t="n"/>
      <c r="C788" s="12" t="str">
        <f>IF($B788="","",IFERROR(INDEX(Items!$B$2:$B$501,MATCH($B788,Items!$A$2:$A$501,0)),"Unknown SKU"))</f>
        <v/>
      </c>
      <c r="D788" s="14" t="n"/>
      <c r="E788" s="14" t="n"/>
      <c r="F788" s="14" t="n"/>
      <c r="G788" s="14" t="n"/>
      <c r="H788" s="12" t="str">
        <f>IF(AND(F788="",G788=""),"",IF(F788="",0,F788)-IF(G788="",0,G788))</f>
        <v/>
      </c>
      <c r="I788" s="14" t="n"/>
      <c r="J788" s="14" t="n"/>
      <c r="K788" s="14" t="n"/>
    </row>
    <row r="789">
      <c r="A789" s="19" t="n"/>
      <c r="B789" s="14" t="n"/>
      <c r="C789" s="12" t="str">
        <f>IF($B789="","",IFERROR(INDEX(Items!$B$2:$B$501,MATCH($B789,Items!$A$2:$A$501,0)),"Unknown SKU"))</f>
        <v/>
      </c>
      <c r="D789" s="14" t="n"/>
      <c r="E789" s="14" t="n"/>
      <c r="F789" s="14" t="n"/>
      <c r="G789" s="14" t="n"/>
      <c r="H789" s="12" t="str">
        <f>IF(AND(F789="",G789=""),"",IF(F789="",0,F789)-IF(G789="",0,G789))</f>
        <v/>
      </c>
      <c r="I789" s="14" t="n"/>
      <c r="J789" s="14" t="n"/>
      <c r="K789" s="14" t="n"/>
    </row>
    <row r="790">
      <c r="A790" s="19" t="n"/>
      <c r="B790" s="14" t="n"/>
      <c r="C790" s="12" t="str">
        <f>IF($B790="","",IFERROR(INDEX(Items!$B$2:$B$501,MATCH($B790,Items!$A$2:$A$501,0)),"Unknown SKU"))</f>
        <v/>
      </c>
      <c r="D790" s="14" t="n"/>
      <c r="E790" s="14" t="n"/>
      <c r="F790" s="14" t="n"/>
      <c r="G790" s="14" t="n"/>
      <c r="H790" s="12" t="str">
        <f>IF(AND(F790="",G790=""),"",IF(F790="",0,F790)-IF(G790="",0,G790))</f>
        <v/>
      </c>
      <c r="I790" s="14" t="n"/>
      <c r="J790" s="14" t="n"/>
      <c r="K790" s="14" t="n"/>
    </row>
    <row r="791">
      <c r="A791" s="19" t="n"/>
      <c r="B791" s="14" t="n"/>
      <c r="C791" s="12" t="str">
        <f>IF($B791="","",IFERROR(INDEX(Items!$B$2:$B$501,MATCH($B791,Items!$A$2:$A$501,0)),"Unknown SKU"))</f>
        <v/>
      </c>
      <c r="D791" s="14" t="n"/>
      <c r="E791" s="14" t="n"/>
      <c r="F791" s="14" t="n"/>
      <c r="G791" s="14" t="n"/>
      <c r="H791" s="12" t="str">
        <f>IF(AND(F791="",G791=""),"",IF(F791="",0,F791)-IF(G791="",0,G791))</f>
        <v/>
      </c>
      <c r="I791" s="14" t="n"/>
      <c r="J791" s="14" t="n"/>
      <c r="K791" s="14" t="n"/>
    </row>
    <row r="792">
      <c r="A792" s="19" t="n"/>
      <c r="B792" s="14" t="n"/>
      <c r="C792" s="12" t="str">
        <f>IF($B792="","",IFERROR(INDEX(Items!$B$2:$B$501,MATCH($B792,Items!$A$2:$A$501,0)),"Unknown SKU"))</f>
        <v/>
      </c>
      <c r="D792" s="14" t="n"/>
      <c r="E792" s="14" t="n"/>
      <c r="F792" s="14" t="n"/>
      <c r="G792" s="14" t="n"/>
      <c r="H792" s="12" t="str">
        <f>IF(AND(F792="",G792=""),"",IF(F792="",0,F792)-IF(G792="",0,G792))</f>
        <v/>
      </c>
      <c r="I792" s="14" t="n"/>
      <c r="J792" s="14" t="n"/>
      <c r="K792" s="14" t="n"/>
    </row>
    <row r="793">
      <c r="A793" s="19" t="n"/>
      <c r="B793" s="14" t="n"/>
      <c r="C793" s="12" t="str">
        <f>IF($B793="","",IFERROR(INDEX(Items!$B$2:$B$501,MATCH($B793,Items!$A$2:$A$501,0)),"Unknown SKU"))</f>
        <v/>
      </c>
      <c r="D793" s="14" t="n"/>
      <c r="E793" s="14" t="n"/>
      <c r="F793" s="14" t="n"/>
      <c r="G793" s="14" t="n"/>
      <c r="H793" s="12" t="str">
        <f>IF(AND(F793="",G793=""),"",IF(F793="",0,F793)-IF(G793="",0,G793))</f>
        <v/>
      </c>
      <c r="I793" s="14" t="n"/>
      <c r="J793" s="14" t="n"/>
      <c r="K793" s="14" t="n"/>
    </row>
    <row r="794">
      <c r="A794" s="19" t="n"/>
      <c r="B794" s="14" t="n"/>
      <c r="C794" s="12" t="str">
        <f>IF($B794="","",IFERROR(INDEX(Items!$B$2:$B$501,MATCH($B794,Items!$A$2:$A$501,0)),"Unknown SKU"))</f>
        <v/>
      </c>
      <c r="D794" s="14" t="n"/>
      <c r="E794" s="14" t="n"/>
      <c r="F794" s="14" t="n"/>
      <c r="G794" s="14" t="n"/>
      <c r="H794" s="12" t="str">
        <f>IF(AND(F794="",G794=""),"",IF(F794="",0,F794)-IF(G794="",0,G794))</f>
        <v/>
      </c>
      <c r="I794" s="14" t="n"/>
      <c r="J794" s="14" t="n"/>
      <c r="K794" s="14" t="n"/>
    </row>
    <row r="795">
      <c r="A795" s="19" t="n"/>
      <c r="B795" s="14" t="n"/>
      <c r="C795" s="12" t="str">
        <f>IF($B795="","",IFERROR(INDEX(Items!$B$2:$B$501,MATCH($B795,Items!$A$2:$A$501,0)),"Unknown SKU"))</f>
        <v/>
      </c>
      <c r="D795" s="14" t="n"/>
      <c r="E795" s="14" t="n"/>
      <c r="F795" s="14" t="n"/>
      <c r="G795" s="14" t="n"/>
      <c r="H795" s="12" t="str">
        <f>IF(AND(F795="",G795=""),"",IF(F795="",0,F795)-IF(G795="",0,G795))</f>
        <v/>
      </c>
      <c r="I795" s="14" t="n"/>
      <c r="J795" s="14" t="n"/>
      <c r="K795" s="14" t="n"/>
    </row>
    <row r="796">
      <c r="A796" s="19" t="n"/>
      <c r="B796" s="14" t="n"/>
      <c r="C796" s="12" t="str">
        <f>IF($B796="","",IFERROR(INDEX(Items!$B$2:$B$501,MATCH($B796,Items!$A$2:$A$501,0)),"Unknown SKU"))</f>
        <v/>
      </c>
      <c r="D796" s="14" t="n"/>
      <c r="E796" s="14" t="n"/>
      <c r="F796" s="14" t="n"/>
      <c r="G796" s="14" t="n"/>
      <c r="H796" s="12" t="str">
        <f>IF(AND(F796="",G796=""),"",IF(F796="",0,F796)-IF(G796="",0,G796))</f>
        <v/>
      </c>
      <c r="I796" s="14" t="n"/>
      <c r="J796" s="14" t="n"/>
      <c r="K796" s="14" t="n"/>
    </row>
    <row r="797">
      <c r="A797" s="19" t="n"/>
      <c r="B797" s="14" t="n"/>
      <c r="C797" s="12" t="str">
        <f>IF($B797="","",IFERROR(INDEX(Items!$B$2:$B$501,MATCH($B797,Items!$A$2:$A$501,0)),"Unknown SKU"))</f>
        <v/>
      </c>
      <c r="D797" s="14" t="n"/>
      <c r="E797" s="14" t="n"/>
      <c r="F797" s="14" t="n"/>
      <c r="G797" s="14" t="n"/>
      <c r="H797" s="12" t="str">
        <f>IF(AND(F797="",G797=""),"",IF(F797="",0,F797)-IF(G797="",0,G797))</f>
        <v/>
      </c>
      <c r="I797" s="14" t="n"/>
      <c r="J797" s="14" t="n"/>
      <c r="K797" s="14" t="n"/>
    </row>
    <row r="798">
      <c r="A798" s="19" t="n"/>
      <c r="B798" s="14" t="n"/>
      <c r="C798" s="12" t="str">
        <f>IF($B798="","",IFERROR(INDEX(Items!$B$2:$B$501,MATCH($B798,Items!$A$2:$A$501,0)),"Unknown SKU"))</f>
        <v/>
      </c>
      <c r="D798" s="14" t="n"/>
      <c r="E798" s="14" t="n"/>
      <c r="F798" s="14" t="n"/>
      <c r="G798" s="14" t="n"/>
      <c r="H798" s="12" t="str">
        <f>IF(AND(F798="",G798=""),"",IF(F798="",0,F798)-IF(G798="",0,G798))</f>
        <v/>
      </c>
      <c r="I798" s="14" t="n"/>
      <c r="J798" s="14" t="n"/>
      <c r="K798" s="14" t="n"/>
    </row>
    <row r="799">
      <c r="A799" s="19" t="n"/>
      <c r="B799" s="14" t="n"/>
      <c r="C799" s="12" t="str">
        <f>IF($B799="","",IFERROR(INDEX(Items!$B$2:$B$501,MATCH($B799,Items!$A$2:$A$501,0)),"Unknown SKU"))</f>
        <v/>
      </c>
      <c r="D799" s="14" t="n"/>
      <c r="E799" s="14" t="n"/>
      <c r="F799" s="14" t="n"/>
      <c r="G799" s="14" t="n"/>
      <c r="H799" s="12" t="str">
        <f>IF(AND(F799="",G799=""),"",IF(F799="",0,F799)-IF(G799="",0,G799))</f>
        <v/>
      </c>
      <c r="I799" s="14" t="n"/>
      <c r="J799" s="14" t="n"/>
      <c r="K799" s="14" t="n"/>
    </row>
    <row r="800">
      <c r="A800" s="19" t="n"/>
      <c r="B800" s="14" t="n"/>
      <c r="C800" s="12" t="str">
        <f>IF($B800="","",IFERROR(INDEX(Items!$B$2:$B$501,MATCH($B800,Items!$A$2:$A$501,0)),"Unknown SKU"))</f>
        <v/>
      </c>
      <c r="D800" s="14" t="n"/>
      <c r="E800" s="14" t="n"/>
      <c r="F800" s="14" t="n"/>
      <c r="G800" s="14" t="n"/>
      <c r="H800" s="12" t="str">
        <f>IF(AND(F800="",G800=""),"",IF(F800="",0,F800)-IF(G800="",0,G800))</f>
        <v/>
      </c>
      <c r="I800" s="14" t="n"/>
      <c r="J800" s="14" t="n"/>
      <c r="K800" s="14" t="n"/>
    </row>
    <row r="801">
      <c r="A801" s="19" t="n"/>
      <c r="B801" s="14" t="n"/>
      <c r="C801" s="12" t="str">
        <f>IF($B801="","",IFERROR(INDEX(Items!$B$2:$B$501,MATCH($B801,Items!$A$2:$A$501,0)),"Unknown SKU"))</f>
        <v/>
      </c>
      <c r="D801" s="14" t="n"/>
      <c r="E801" s="14" t="n"/>
      <c r="F801" s="14" t="n"/>
      <c r="G801" s="14" t="n"/>
      <c r="H801" s="12" t="str">
        <f>IF(AND(F801="",G801=""),"",IF(F801="",0,F801)-IF(G801="",0,G801))</f>
        <v/>
      </c>
      <c r="I801" s="14" t="n"/>
      <c r="J801" s="14" t="n"/>
      <c r="K801" s="14" t="n"/>
    </row>
    <row r="802">
      <c r="A802" s="19" t="n"/>
      <c r="B802" s="14" t="n"/>
      <c r="C802" s="12" t="str">
        <f>IF($B802="","",IFERROR(INDEX(Items!$B$2:$B$501,MATCH($B802,Items!$A$2:$A$501,0)),"Unknown SKU"))</f>
        <v/>
      </c>
      <c r="D802" s="14" t="n"/>
      <c r="E802" s="14" t="n"/>
      <c r="F802" s="14" t="n"/>
      <c r="G802" s="14" t="n"/>
      <c r="H802" s="12" t="str">
        <f>IF(AND(F802="",G802=""),"",IF(F802="",0,F802)-IF(G802="",0,G802))</f>
        <v/>
      </c>
      <c r="I802" s="14" t="n"/>
      <c r="J802" s="14" t="n"/>
      <c r="K802" s="14" t="n"/>
    </row>
    <row r="803">
      <c r="A803" s="19" t="n"/>
      <c r="B803" s="14" t="n"/>
      <c r="C803" s="12" t="str">
        <f>IF($B803="","",IFERROR(INDEX(Items!$B$2:$B$501,MATCH($B803,Items!$A$2:$A$501,0)),"Unknown SKU"))</f>
        <v/>
      </c>
      <c r="D803" s="14" t="n"/>
      <c r="E803" s="14" t="n"/>
      <c r="F803" s="14" t="n"/>
      <c r="G803" s="14" t="n"/>
      <c r="H803" s="12" t="str">
        <f>IF(AND(F803="",G803=""),"",IF(F803="",0,F803)-IF(G803="",0,G803))</f>
        <v/>
      </c>
      <c r="I803" s="14" t="n"/>
      <c r="J803" s="14" t="n"/>
      <c r="K803" s="14" t="n"/>
    </row>
    <row r="804">
      <c r="A804" s="19" t="n"/>
      <c r="B804" s="14" t="n"/>
      <c r="C804" s="12" t="str">
        <f>IF($B804="","",IFERROR(INDEX(Items!$B$2:$B$501,MATCH($B804,Items!$A$2:$A$501,0)),"Unknown SKU"))</f>
        <v/>
      </c>
      <c r="D804" s="14" t="n"/>
      <c r="E804" s="14" t="n"/>
      <c r="F804" s="14" t="n"/>
      <c r="G804" s="14" t="n"/>
      <c r="H804" s="12" t="str">
        <f>IF(AND(F804="",G804=""),"",IF(F804="",0,F804)-IF(G804="",0,G804))</f>
        <v/>
      </c>
      <c r="I804" s="14" t="n"/>
      <c r="J804" s="14" t="n"/>
      <c r="K804" s="14" t="n"/>
    </row>
    <row r="805">
      <c r="A805" s="19" t="n"/>
      <c r="B805" s="14" t="n"/>
      <c r="C805" s="12" t="str">
        <f>IF($B805="","",IFERROR(INDEX(Items!$B$2:$B$501,MATCH($B805,Items!$A$2:$A$501,0)),"Unknown SKU"))</f>
        <v/>
      </c>
      <c r="D805" s="14" t="n"/>
      <c r="E805" s="14" t="n"/>
      <c r="F805" s="14" t="n"/>
      <c r="G805" s="14" t="n"/>
      <c r="H805" s="12" t="str">
        <f>IF(AND(F805="",G805=""),"",IF(F805="",0,F805)-IF(G805="",0,G805))</f>
        <v/>
      </c>
      <c r="I805" s="14" t="n"/>
      <c r="J805" s="14" t="n"/>
      <c r="K805" s="14" t="n"/>
    </row>
    <row r="806">
      <c r="A806" s="19" t="n"/>
      <c r="B806" s="14" t="n"/>
      <c r="C806" s="12" t="str">
        <f>IF($B806="","",IFERROR(INDEX(Items!$B$2:$B$501,MATCH($B806,Items!$A$2:$A$501,0)),"Unknown SKU"))</f>
        <v/>
      </c>
      <c r="D806" s="14" t="n"/>
      <c r="E806" s="14" t="n"/>
      <c r="F806" s="14" t="n"/>
      <c r="G806" s="14" t="n"/>
      <c r="H806" s="12" t="str">
        <f>IF(AND(F806="",G806=""),"",IF(F806="",0,F806)-IF(G806="",0,G806))</f>
        <v/>
      </c>
      <c r="I806" s="14" t="n"/>
      <c r="J806" s="14" t="n"/>
      <c r="K806" s="14" t="n"/>
    </row>
    <row r="807">
      <c r="A807" s="19" t="n"/>
      <c r="B807" s="14" t="n"/>
      <c r="C807" s="12" t="str">
        <f>IF($B807="","",IFERROR(INDEX(Items!$B$2:$B$501,MATCH($B807,Items!$A$2:$A$501,0)),"Unknown SKU"))</f>
        <v/>
      </c>
      <c r="D807" s="14" t="n"/>
      <c r="E807" s="14" t="n"/>
      <c r="F807" s="14" t="n"/>
      <c r="G807" s="14" t="n"/>
      <c r="H807" s="12" t="str">
        <f>IF(AND(F807="",G807=""),"",IF(F807="",0,F807)-IF(G807="",0,G807))</f>
        <v/>
      </c>
      <c r="I807" s="14" t="n"/>
      <c r="J807" s="14" t="n"/>
      <c r="K807" s="14" t="n"/>
    </row>
    <row r="808">
      <c r="A808" s="19" t="n"/>
      <c r="B808" s="14" t="n"/>
      <c r="C808" s="12" t="str">
        <f>IF($B808="","",IFERROR(INDEX(Items!$B$2:$B$501,MATCH($B808,Items!$A$2:$A$501,0)),"Unknown SKU"))</f>
        <v/>
      </c>
      <c r="D808" s="14" t="n"/>
      <c r="E808" s="14" t="n"/>
      <c r="F808" s="14" t="n"/>
      <c r="G808" s="14" t="n"/>
      <c r="H808" s="12" t="str">
        <f>IF(AND(F808="",G808=""),"",IF(F808="",0,F808)-IF(G808="",0,G808))</f>
        <v/>
      </c>
      <c r="I808" s="14" t="n"/>
      <c r="J808" s="14" t="n"/>
      <c r="K808" s="14" t="n"/>
    </row>
    <row r="809">
      <c r="A809" s="19" t="n"/>
      <c r="B809" s="14" t="n"/>
      <c r="C809" s="12" t="str">
        <f>IF($B809="","",IFERROR(INDEX(Items!$B$2:$B$501,MATCH($B809,Items!$A$2:$A$501,0)),"Unknown SKU"))</f>
        <v/>
      </c>
      <c r="D809" s="14" t="n"/>
      <c r="E809" s="14" t="n"/>
      <c r="F809" s="14" t="n"/>
      <c r="G809" s="14" t="n"/>
      <c r="H809" s="12" t="str">
        <f>IF(AND(F809="",G809=""),"",IF(F809="",0,F809)-IF(G809="",0,G809))</f>
        <v/>
      </c>
      <c r="I809" s="14" t="n"/>
      <c r="J809" s="14" t="n"/>
      <c r="K809" s="14" t="n"/>
    </row>
    <row r="810">
      <c r="A810" s="19" t="n"/>
      <c r="B810" s="14" t="n"/>
      <c r="C810" s="12" t="str">
        <f>IF($B810="","",IFERROR(INDEX(Items!$B$2:$B$501,MATCH($B810,Items!$A$2:$A$501,0)),"Unknown SKU"))</f>
        <v/>
      </c>
      <c r="D810" s="14" t="n"/>
      <c r="E810" s="14" t="n"/>
      <c r="F810" s="14" t="n"/>
      <c r="G810" s="14" t="n"/>
      <c r="H810" s="12" t="str">
        <f>IF(AND(F810="",G810=""),"",IF(F810="",0,F810)-IF(G810="",0,G810))</f>
        <v/>
      </c>
      <c r="I810" s="14" t="n"/>
      <c r="J810" s="14" t="n"/>
      <c r="K810" s="14" t="n"/>
    </row>
    <row r="811">
      <c r="A811" s="19" t="n"/>
      <c r="B811" s="14" t="n"/>
      <c r="C811" s="12" t="str">
        <f>IF($B811="","",IFERROR(INDEX(Items!$B$2:$B$501,MATCH($B811,Items!$A$2:$A$501,0)),"Unknown SKU"))</f>
        <v/>
      </c>
      <c r="D811" s="14" t="n"/>
      <c r="E811" s="14" t="n"/>
      <c r="F811" s="14" t="n"/>
      <c r="G811" s="14" t="n"/>
      <c r="H811" s="12" t="str">
        <f>IF(AND(F811="",G811=""),"",IF(F811="",0,F811)-IF(G811="",0,G811))</f>
        <v/>
      </c>
      <c r="I811" s="14" t="n"/>
      <c r="J811" s="14" t="n"/>
      <c r="K811" s="14" t="n"/>
    </row>
    <row r="812">
      <c r="A812" s="19" t="n"/>
      <c r="B812" s="14" t="n"/>
      <c r="C812" s="12" t="str">
        <f>IF($B812="","",IFERROR(INDEX(Items!$B$2:$B$501,MATCH($B812,Items!$A$2:$A$501,0)),"Unknown SKU"))</f>
        <v/>
      </c>
      <c r="D812" s="14" t="n"/>
      <c r="E812" s="14" t="n"/>
      <c r="F812" s="14" t="n"/>
      <c r="G812" s="14" t="n"/>
      <c r="H812" s="12" t="str">
        <f>IF(AND(F812="",G812=""),"",IF(F812="",0,F812)-IF(G812="",0,G812))</f>
        <v/>
      </c>
      <c r="I812" s="14" t="n"/>
      <c r="J812" s="14" t="n"/>
      <c r="K812" s="14" t="n"/>
    </row>
    <row r="813">
      <c r="A813" s="19" t="n"/>
      <c r="B813" s="14" t="n"/>
      <c r="C813" s="12" t="str">
        <f>IF($B813="","",IFERROR(INDEX(Items!$B$2:$B$501,MATCH($B813,Items!$A$2:$A$501,0)),"Unknown SKU"))</f>
        <v/>
      </c>
      <c r="D813" s="14" t="n"/>
      <c r="E813" s="14" t="n"/>
      <c r="F813" s="14" t="n"/>
      <c r="G813" s="14" t="n"/>
      <c r="H813" s="12" t="str">
        <f>IF(AND(F813="",G813=""),"",IF(F813="",0,F813)-IF(G813="",0,G813))</f>
        <v/>
      </c>
      <c r="I813" s="14" t="n"/>
      <c r="J813" s="14" t="n"/>
      <c r="K813" s="14" t="n"/>
    </row>
    <row r="814">
      <c r="A814" s="19" t="n"/>
      <c r="B814" s="14" t="n"/>
      <c r="C814" s="12" t="str">
        <f>IF($B814="","",IFERROR(INDEX(Items!$B$2:$B$501,MATCH($B814,Items!$A$2:$A$501,0)),"Unknown SKU"))</f>
        <v/>
      </c>
      <c r="D814" s="14" t="n"/>
      <c r="E814" s="14" t="n"/>
      <c r="F814" s="14" t="n"/>
      <c r="G814" s="14" t="n"/>
      <c r="H814" s="12" t="str">
        <f>IF(AND(F814="",G814=""),"",IF(F814="",0,F814)-IF(G814="",0,G814))</f>
        <v/>
      </c>
      <c r="I814" s="14" t="n"/>
      <c r="J814" s="14" t="n"/>
      <c r="K814" s="14" t="n"/>
    </row>
    <row r="815">
      <c r="A815" s="19" t="n"/>
      <c r="B815" s="14" t="n"/>
      <c r="C815" s="12" t="str">
        <f>IF($B815="","",IFERROR(INDEX(Items!$B$2:$B$501,MATCH($B815,Items!$A$2:$A$501,0)),"Unknown SKU"))</f>
        <v/>
      </c>
      <c r="D815" s="14" t="n"/>
      <c r="E815" s="14" t="n"/>
      <c r="F815" s="14" t="n"/>
      <c r="G815" s="14" t="n"/>
      <c r="H815" s="12" t="str">
        <f>IF(AND(F815="",G815=""),"",IF(F815="",0,F815)-IF(G815="",0,G815))</f>
        <v/>
      </c>
      <c r="I815" s="14" t="n"/>
      <c r="J815" s="14" t="n"/>
      <c r="K815" s="14" t="n"/>
    </row>
    <row r="816">
      <c r="A816" s="19" t="n"/>
      <c r="B816" s="14" t="n"/>
      <c r="C816" s="12" t="str">
        <f>IF($B816="","",IFERROR(INDEX(Items!$B$2:$B$501,MATCH($B816,Items!$A$2:$A$501,0)),"Unknown SKU"))</f>
        <v/>
      </c>
      <c r="D816" s="14" t="n"/>
      <c r="E816" s="14" t="n"/>
      <c r="F816" s="14" t="n"/>
      <c r="G816" s="14" t="n"/>
      <c r="H816" s="12" t="str">
        <f>IF(AND(F816="",G816=""),"",IF(F816="",0,F816)-IF(G816="",0,G816))</f>
        <v/>
      </c>
      <c r="I816" s="14" t="n"/>
      <c r="J816" s="14" t="n"/>
      <c r="K816" s="14" t="n"/>
    </row>
    <row r="817">
      <c r="A817" s="19" t="n"/>
      <c r="B817" s="14" t="n"/>
      <c r="C817" s="12" t="str">
        <f>IF($B817="","",IFERROR(INDEX(Items!$B$2:$B$501,MATCH($B817,Items!$A$2:$A$501,0)),"Unknown SKU"))</f>
        <v/>
      </c>
      <c r="D817" s="14" t="n"/>
      <c r="E817" s="14" t="n"/>
      <c r="F817" s="14" t="n"/>
      <c r="G817" s="14" t="n"/>
      <c r="H817" s="12" t="str">
        <f>IF(AND(F817="",G817=""),"",IF(F817="",0,F817)-IF(G817="",0,G817))</f>
        <v/>
      </c>
      <c r="I817" s="14" t="n"/>
      <c r="J817" s="14" t="n"/>
      <c r="K817" s="14" t="n"/>
    </row>
    <row r="818">
      <c r="A818" s="19" t="n"/>
      <c r="B818" s="14" t="n"/>
      <c r="C818" s="12" t="str">
        <f>IF($B818="","",IFERROR(INDEX(Items!$B$2:$B$501,MATCH($B818,Items!$A$2:$A$501,0)),"Unknown SKU"))</f>
        <v/>
      </c>
      <c r="D818" s="14" t="n"/>
      <c r="E818" s="14" t="n"/>
      <c r="F818" s="14" t="n"/>
      <c r="G818" s="14" t="n"/>
      <c r="H818" s="12" t="str">
        <f>IF(AND(F818="",G818=""),"",IF(F818="",0,F818)-IF(G818="",0,G818))</f>
        <v/>
      </c>
      <c r="I818" s="14" t="n"/>
      <c r="J818" s="14" t="n"/>
      <c r="K818" s="14" t="n"/>
    </row>
    <row r="819">
      <c r="A819" s="19" t="n"/>
      <c r="B819" s="14" t="n"/>
      <c r="C819" s="12" t="str">
        <f>IF($B819="","",IFERROR(INDEX(Items!$B$2:$B$501,MATCH($B819,Items!$A$2:$A$501,0)),"Unknown SKU"))</f>
        <v/>
      </c>
      <c r="D819" s="14" t="n"/>
      <c r="E819" s="14" t="n"/>
      <c r="F819" s="14" t="n"/>
      <c r="G819" s="14" t="n"/>
      <c r="H819" s="12" t="str">
        <f>IF(AND(F819="",G819=""),"",IF(F819="",0,F819)-IF(G819="",0,G819))</f>
        <v/>
      </c>
      <c r="I819" s="14" t="n"/>
      <c r="J819" s="14" t="n"/>
      <c r="K819" s="14" t="n"/>
    </row>
    <row r="820">
      <c r="A820" s="19" t="n"/>
      <c r="B820" s="14" t="n"/>
      <c r="C820" s="12" t="str">
        <f>IF($B820="","",IFERROR(INDEX(Items!$B$2:$B$501,MATCH($B820,Items!$A$2:$A$501,0)),"Unknown SKU"))</f>
        <v/>
      </c>
      <c r="D820" s="14" t="n"/>
      <c r="E820" s="14" t="n"/>
      <c r="F820" s="14" t="n"/>
      <c r="G820" s="14" t="n"/>
      <c r="H820" s="12" t="str">
        <f>IF(AND(F820="",G820=""),"",IF(F820="",0,F820)-IF(G820="",0,G820))</f>
        <v/>
      </c>
      <c r="I820" s="14" t="n"/>
      <c r="J820" s="14" t="n"/>
      <c r="K820" s="14" t="n"/>
    </row>
    <row r="821">
      <c r="A821" s="19" t="n"/>
      <c r="B821" s="14" t="n"/>
      <c r="C821" s="12" t="str">
        <f>IF($B821="","",IFERROR(INDEX(Items!$B$2:$B$501,MATCH($B821,Items!$A$2:$A$501,0)),"Unknown SKU"))</f>
        <v/>
      </c>
      <c r="D821" s="14" t="n"/>
      <c r="E821" s="14" t="n"/>
      <c r="F821" s="14" t="n"/>
      <c r="G821" s="14" t="n"/>
      <c r="H821" s="12" t="str">
        <f>IF(AND(F821="",G821=""),"",IF(F821="",0,F821)-IF(G821="",0,G821))</f>
        <v/>
      </c>
      <c r="I821" s="14" t="n"/>
      <c r="J821" s="14" t="n"/>
      <c r="K821" s="14" t="n"/>
    </row>
    <row r="822">
      <c r="A822" s="19" t="n"/>
      <c r="B822" s="14" t="n"/>
      <c r="C822" s="12" t="str">
        <f>IF($B822="","",IFERROR(INDEX(Items!$B$2:$B$501,MATCH($B822,Items!$A$2:$A$501,0)),"Unknown SKU"))</f>
        <v/>
      </c>
      <c r="D822" s="14" t="n"/>
      <c r="E822" s="14" t="n"/>
      <c r="F822" s="14" t="n"/>
      <c r="G822" s="14" t="n"/>
      <c r="H822" s="12" t="str">
        <f>IF(AND(F822="",G822=""),"",IF(F822="",0,F822)-IF(G822="",0,G822))</f>
        <v/>
      </c>
      <c r="I822" s="14" t="n"/>
      <c r="J822" s="14" t="n"/>
      <c r="K822" s="14" t="n"/>
    </row>
    <row r="823">
      <c r="A823" s="19" t="n"/>
      <c r="B823" s="14" t="n"/>
      <c r="C823" s="12" t="str">
        <f>IF($B823="","",IFERROR(INDEX(Items!$B$2:$B$501,MATCH($B823,Items!$A$2:$A$501,0)),"Unknown SKU"))</f>
        <v/>
      </c>
      <c r="D823" s="14" t="n"/>
      <c r="E823" s="14" t="n"/>
      <c r="F823" s="14" t="n"/>
      <c r="G823" s="14" t="n"/>
      <c r="H823" s="12" t="str">
        <f>IF(AND(F823="",G823=""),"",IF(F823="",0,F823)-IF(G823="",0,G823))</f>
        <v/>
      </c>
      <c r="I823" s="14" t="n"/>
      <c r="J823" s="14" t="n"/>
      <c r="K823" s="14" t="n"/>
    </row>
    <row r="824">
      <c r="A824" s="19" t="n"/>
      <c r="B824" s="14" t="n"/>
      <c r="C824" s="12" t="str">
        <f>IF($B824="","",IFERROR(INDEX(Items!$B$2:$B$501,MATCH($B824,Items!$A$2:$A$501,0)),"Unknown SKU"))</f>
        <v/>
      </c>
      <c r="D824" s="14" t="n"/>
      <c r="E824" s="14" t="n"/>
      <c r="F824" s="14" t="n"/>
      <c r="G824" s="14" t="n"/>
      <c r="H824" s="12" t="str">
        <f>IF(AND(F824="",G824=""),"",IF(F824="",0,F824)-IF(G824="",0,G824))</f>
        <v/>
      </c>
      <c r="I824" s="14" t="n"/>
      <c r="J824" s="14" t="n"/>
      <c r="K824" s="14" t="n"/>
    </row>
    <row r="825">
      <c r="A825" s="19" t="n"/>
      <c r="B825" s="14" t="n"/>
      <c r="C825" s="12" t="str">
        <f>IF($B825="","",IFERROR(INDEX(Items!$B$2:$B$501,MATCH($B825,Items!$A$2:$A$501,0)),"Unknown SKU"))</f>
        <v/>
      </c>
      <c r="D825" s="14" t="n"/>
      <c r="E825" s="14" t="n"/>
      <c r="F825" s="14" t="n"/>
      <c r="G825" s="14" t="n"/>
      <c r="H825" s="12" t="str">
        <f>IF(AND(F825="",G825=""),"",IF(F825="",0,F825)-IF(G825="",0,G825))</f>
        <v/>
      </c>
      <c r="I825" s="14" t="n"/>
      <c r="J825" s="14" t="n"/>
      <c r="K825" s="14" t="n"/>
    </row>
    <row r="826">
      <c r="A826" s="19" t="n"/>
      <c r="B826" s="14" t="n"/>
      <c r="C826" s="12" t="str">
        <f>IF($B826="","",IFERROR(INDEX(Items!$B$2:$B$501,MATCH($B826,Items!$A$2:$A$501,0)),"Unknown SKU"))</f>
        <v/>
      </c>
      <c r="D826" s="14" t="n"/>
      <c r="E826" s="14" t="n"/>
      <c r="F826" s="14" t="n"/>
      <c r="G826" s="14" t="n"/>
      <c r="H826" s="12" t="str">
        <f>IF(AND(F826="",G826=""),"",IF(F826="",0,F826)-IF(G826="",0,G826))</f>
        <v/>
      </c>
      <c r="I826" s="14" t="n"/>
      <c r="J826" s="14" t="n"/>
      <c r="K826" s="14" t="n"/>
    </row>
    <row r="827">
      <c r="A827" s="19" t="n"/>
      <c r="B827" s="14" t="n"/>
      <c r="C827" s="12" t="str">
        <f>IF($B827="","",IFERROR(INDEX(Items!$B$2:$B$501,MATCH($B827,Items!$A$2:$A$501,0)),"Unknown SKU"))</f>
        <v/>
      </c>
      <c r="D827" s="14" t="n"/>
      <c r="E827" s="14" t="n"/>
      <c r="F827" s="14" t="n"/>
      <c r="G827" s="14" t="n"/>
      <c r="H827" s="12" t="str">
        <f>IF(AND(F827="",G827=""),"",IF(F827="",0,F827)-IF(G827="",0,G827))</f>
        <v/>
      </c>
      <c r="I827" s="14" t="n"/>
      <c r="J827" s="14" t="n"/>
      <c r="K827" s="14" t="n"/>
    </row>
    <row r="828">
      <c r="A828" s="19" t="n"/>
      <c r="B828" s="14" t="n"/>
      <c r="C828" s="12" t="str">
        <f>IF($B828="","",IFERROR(INDEX(Items!$B$2:$B$501,MATCH($B828,Items!$A$2:$A$501,0)),"Unknown SKU"))</f>
        <v/>
      </c>
      <c r="D828" s="14" t="n"/>
      <c r="E828" s="14" t="n"/>
      <c r="F828" s="14" t="n"/>
      <c r="G828" s="14" t="n"/>
      <c r="H828" s="12" t="str">
        <f>IF(AND(F828="",G828=""),"",IF(F828="",0,F828)-IF(G828="",0,G828))</f>
        <v/>
      </c>
      <c r="I828" s="14" t="n"/>
      <c r="J828" s="14" t="n"/>
      <c r="K828" s="14" t="n"/>
    </row>
    <row r="829">
      <c r="A829" s="19" t="n"/>
      <c r="B829" s="14" t="n"/>
      <c r="C829" s="12" t="str">
        <f>IF($B829="","",IFERROR(INDEX(Items!$B$2:$B$501,MATCH($B829,Items!$A$2:$A$501,0)),"Unknown SKU"))</f>
        <v/>
      </c>
      <c r="D829" s="14" t="n"/>
      <c r="E829" s="14" t="n"/>
      <c r="F829" s="14" t="n"/>
      <c r="G829" s="14" t="n"/>
      <c r="H829" s="12" t="str">
        <f>IF(AND(F829="",G829=""),"",IF(F829="",0,F829)-IF(G829="",0,G829))</f>
        <v/>
      </c>
      <c r="I829" s="14" t="n"/>
      <c r="J829" s="14" t="n"/>
      <c r="K829" s="14" t="n"/>
    </row>
    <row r="830">
      <c r="A830" s="19" t="n"/>
      <c r="B830" s="14" t="n"/>
      <c r="C830" s="12" t="str">
        <f>IF($B830="","",IFERROR(INDEX(Items!$B$2:$B$501,MATCH($B830,Items!$A$2:$A$501,0)),"Unknown SKU"))</f>
        <v/>
      </c>
      <c r="D830" s="14" t="n"/>
      <c r="E830" s="14" t="n"/>
      <c r="F830" s="14" t="n"/>
      <c r="G830" s="14" t="n"/>
      <c r="H830" s="12" t="str">
        <f>IF(AND(F830="",G830=""),"",IF(F830="",0,F830)-IF(G830="",0,G830))</f>
        <v/>
      </c>
      <c r="I830" s="14" t="n"/>
      <c r="J830" s="14" t="n"/>
      <c r="K830" s="14" t="n"/>
    </row>
    <row r="831">
      <c r="A831" s="19" t="n"/>
      <c r="B831" s="14" t="n"/>
      <c r="C831" s="12" t="str">
        <f>IF($B831="","",IFERROR(INDEX(Items!$B$2:$B$501,MATCH($B831,Items!$A$2:$A$501,0)),"Unknown SKU"))</f>
        <v/>
      </c>
      <c r="D831" s="14" t="n"/>
      <c r="E831" s="14" t="n"/>
      <c r="F831" s="14" t="n"/>
      <c r="G831" s="14" t="n"/>
      <c r="H831" s="12" t="str">
        <f>IF(AND(F831="",G831=""),"",IF(F831="",0,F831)-IF(G831="",0,G831))</f>
        <v/>
      </c>
      <c r="I831" s="14" t="n"/>
      <c r="J831" s="14" t="n"/>
      <c r="K831" s="14" t="n"/>
    </row>
    <row r="832">
      <c r="A832" s="19" t="n"/>
      <c r="B832" s="14" t="n"/>
      <c r="C832" s="12" t="str">
        <f>IF($B832="","",IFERROR(INDEX(Items!$B$2:$B$501,MATCH($B832,Items!$A$2:$A$501,0)),"Unknown SKU"))</f>
        <v/>
      </c>
      <c r="D832" s="14" t="n"/>
      <c r="E832" s="14" t="n"/>
      <c r="F832" s="14" t="n"/>
      <c r="G832" s="14" t="n"/>
      <c r="H832" s="12" t="str">
        <f>IF(AND(F832="",G832=""),"",IF(F832="",0,F832)-IF(G832="",0,G832))</f>
        <v/>
      </c>
      <c r="I832" s="14" t="n"/>
      <c r="J832" s="14" t="n"/>
      <c r="K832" s="14" t="n"/>
    </row>
    <row r="833">
      <c r="A833" s="19" t="n"/>
      <c r="B833" s="14" t="n"/>
      <c r="C833" s="12" t="str">
        <f>IF($B833="","",IFERROR(INDEX(Items!$B$2:$B$501,MATCH($B833,Items!$A$2:$A$501,0)),"Unknown SKU"))</f>
        <v/>
      </c>
      <c r="D833" s="14" t="n"/>
      <c r="E833" s="14" t="n"/>
      <c r="F833" s="14" t="n"/>
      <c r="G833" s="14" t="n"/>
      <c r="H833" s="12" t="str">
        <f>IF(AND(F833="",G833=""),"",IF(F833="",0,F833)-IF(G833="",0,G833))</f>
        <v/>
      </c>
      <c r="I833" s="14" t="n"/>
      <c r="J833" s="14" t="n"/>
      <c r="K833" s="14" t="n"/>
    </row>
    <row r="834">
      <c r="A834" s="19" t="n"/>
      <c r="B834" s="14" t="n"/>
      <c r="C834" s="12" t="str">
        <f>IF($B834="","",IFERROR(INDEX(Items!$B$2:$B$501,MATCH($B834,Items!$A$2:$A$501,0)),"Unknown SKU"))</f>
        <v/>
      </c>
      <c r="D834" s="14" t="n"/>
      <c r="E834" s="14" t="n"/>
      <c r="F834" s="14" t="n"/>
      <c r="G834" s="14" t="n"/>
      <c r="H834" s="12" t="str">
        <f>IF(AND(F834="",G834=""),"",IF(F834="",0,F834)-IF(G834="",0,G834))</f>
        <v/>
      </c>
      <c r="I834" s="14" t="n"/>
      <c r="J834" s="14" t="n"/>
      <c r="K834" s="14" t="n"/>
    </row>
    <row r="835">
      <c r="A835" s="19" t="n"/>
      <c r="B835" s="14" t="n"/>
      <c r="C835" s="12" t="str">
        <f>IF($B835="","",IFERROR(INDEX(Items!$B$2:$B$501,MATCH($B835,Items!$A$2:$A$501,0)),"Unknown SKU"))</f>
        <v/>
      </c>
      <c r="D835" s="14" t="n"/>
      <c r="E835" s="14" t="n"/>
      <c r="F835" s="14" t="n"/>
      <c r="G835" s="14" t="n"/>
      <c r="H835" s="12" t="str">
        <f>IF(AND(F835="",G835=""),"",IF(F835="",0,F835)-IF(G835="",0,G835))</f>
        <v/>
      </c>
      <c r="I835" s="14" t="n"/>
      <c r="J835" s="14" t="n"/>
      <c r="K835" s="14" t="n"/>
    </row>
    <row r="836">
      <c r="A836" s="19" t="n"/>
      <c r="B836" s="14" t="n"/>
      <c r="C836" s="12" t="str">
        <f>IF($B836="","",IFERROR(INDEX(Items!$B$2:$B$501,MATCH($B836,Items!$A$2:$A$501,0)),"Unknown SKU"))</f>
        <v/>
      </c>
      <c r="D836" s="14" t="n"/>
      <c r="E836" s="14" t="n"/>
      <c r="F836" s="14" t="n"/>
      <c r="G836" s="14" t="n"/>
      <c r="H836" s="12" t="str">
        <f>IF(AND(F836="",G836=""),"",IF(F836="",0,F836)-IF(G836="",0,G836))</f>
        <v/>
      </c>
      <c r="I836" s="14" t="n"/>
      <c r="J836" s="14" t="n"/>
      <c r="K836" s="14" t="n"/>
    </row>
    <row r="837">
      <c r="A837" s="19" t="n"/>
      <c r="B837" s="14" t="n"/>
      <c r="C837" s="12" t="str">
        <f>IF($B837="","",IFERROR(INDEX(Items!$B$2:$B$501,MATCH($B837,Items!$A$2:$A$501,0)),"Unknown SKU"))</f>
        <v/>
      </c>
      <c r="D837" s="14" t="n"/>
      <c r="E837" s="14" t="n"/>
      <c r="F837" s="14" t="n"/>
      <c r="G837" s="14" t="n"/>
      <c r="H837" s="12" t="str">
        <f>IF(AND(F837="",G837=""),"",IF(F837="",0,F837)-IF(G837="",0,G837))</f>
        <v/>
      </c>
      <c r="I837" s="14" t="n"/>
      <c r="J837" s="14" t="n"/>
      <c r="K837" s="14" t="n"/>
    </row>
    <row r="838">
      <c r="A838" s="19" t="n"/>
      <c r="B838" s="14" t="n"/>
      <c r="C838" s="12" t="str">
        <f>IF($B838="","",IFERROR(INDEX(Items!$B$2:$B$501,MATCH($B838,Items!$A$2:$A$501,0)),"Unknown SKU"))</f>
        <v/>
      </c>
      <c r="D838" s="14" t="n"/>
      <c r="E838" s="14" t="n"/>
      <c r="F838" s="14" t="n"/>
      <c r="G838" s="14" t="n"/>
      <c r="H838" s="12" t="str">
        <f>IF(AND(F838="",G838=""),"",IF(F838="",0,F838)-IF(G838="",0,G838))</f>
        <v/>
      </c>
      <c r="I838" s="14" t="n"/>
      <c r="J838" s="14" t="n"/>
      <c r="K838" s="14" t="n"/>
    </row>
    <row r="839">
      <c r="A839" s="19" t="n"/>
      <c r="B839" s="14" t="n"/>
      <c r="C839" s="12" t="str">
        <f>IF($B839="","",IFERROR(INDEX(Items!$B$2:$B$501,MATCH($B839,Items!$A$2:$A$501,0)),"Unknown SKU"))</f>
        <v/>
      </c>
      <c r="D839" s="14" t="n"/>
      <c r="E839" s="14" t="n"/>
      <c r="F839" s="14" t="n"/>
      <c r="G839" s="14" t="n"/>
      <c r="H839" s="12" t="str">
        <f>IF(AND(F839="",G839=""),"",IF(F839="",0,F839)-IF(G839="",0,G839))</f>
        <v/>
      </c>
      <c r="I839" s="14" t="n"/>
      <c r="J839" s="14" t="n"/>
      <c r="K839" s="14" t="n"/>
    </row>
    <row r="840">
      <c r="A840" s="19" t="n"/>
      <c r="B840" s="14" t="n"/>
      <c r="C840" s="12" t="str">
        <f>IF($B840="","",IFERROR(INDEX(Items!$B$2:$B$501,MATCH($B840,Items!$A$2:$A$501,0)),"Unknown SKU"))</f>
        <v/>
      </c>
      <c r="D840" s="14" t="n"/>
      <c r="E840" s="14" t="n"/>
      <c r="F840" s="14" t="n"/>
      <c r="G840" s="14" t="n"/>
      <c r="H840" s="12" t="str">
        <f>IF(AND(F840="",G840=""),"",IF(F840="",0,F840)-IF(G840="",0,G840))</f>
        <v/>
      </c>
      <c r="I840" s="14" t="n"/>
      <c r="J840" s="14" t="n"/>
      <c r="K840" s="14" t="n"/>
    </row>
    <row r="841">
      <c r="A841" s="19" t="n"/>
      <c r="B841" s="14" t="n"/>
      <c r="C841" s="12" t="str">
        <f>IF($B841="","",IFERROR(INDEX(Items!$B$2:$B$501,MATCH($B841,Items!$A$2:$A$501,0)),"Unknown SKU"))</f>
        <v/>
      </c>
      <c r="D841" s="14" t="n"/>
      <c r="E841" s="14" t="n"/>
      <c r="F841" s="14" t="n"/>
      <c r="G841" s="14" t="n"/>
      <c r="H841" s="12" t="str">
        <f>IF(AND(F841="",G841=""),"",IF(F841="",0,F841)-IF(G841="",0,G841))</f>
        <v/>
      </c>
      <c r="I841" s="14" t="n"/>
      <c r="J841" s="14" t="n"/>
      <c r="K841" s="14" t="n"/>
    </row>
    <row r="842">
      <c r="A842" s="19" t="n"/>
      <c r="B842" s="14" t="n"/>
      <c r="C842" s="12" t="str">
        <f>IF($B842="","",IFERROR(INDEX(Items!$B$2:$B$501,MATCH($B842,Items!$A$2:$A$501,0)),"Unknown SKU"))</f>
        <v/>
      </c>
      <c r="D842" s="14" t="n"/>
      <c r="E842" s="14" t="n"/>
      <c r="F842" s="14" t="n"/>
      <c r="G842" s="14" t="n"/>
      <c r="H842" s="12" t="str">
        <f>IF(AND(F842="",G842=""),"",IF(F842="",0,F842)-IF(G842="",0,G842))</f>
        <v/>
      </c>
      <c r="I842" s="14" t="n"/>
      <c r="J842" s="14" t="n"/>
      <c r="K842" s="14" t="n"/>
    </row>
    <row r="843">
      <c r="A843" s="19" t="n"/>
      <c r="B843" s="14" t="n"/>
      <c r="C843" s="12" t="str">
        <f>IF($B843="","",IFERROR(INDEX(Items!$B$2:$B$501,MATCH($B843,Items!$A$2:$A$501,0)),"Unknown SKU"))</f>
        <v/>
      </c>
      <c r="D843" s="14" t="n"/>
      <c r="E843" s="14" t="n"/>
      <c r="F843" s="14" t="n"/>
      <c r="G843" s="14" t="n"/>
      <c r="H843" s="12" t="str">
        <f>IF(AND(F843="",G843=""),"",IF(F843="",0,F843)-IF(G843="",0,G843))</f>
        <v/>
      </c>
      <c r="I843" s="14" t="n"/>
      <c r="J843" s="14" t="n"/>
      <c r="K843" s="14" t="n"/>
    </row>
    <row r="844">
      <c r="A844" s="19" t="n"/>
      <c r="B844" s="14" t="n"/>
      <c r="C844" s="12" t="str">
        <f>IF($B844="","",IFERROR(INDEX(Items!$B$2:$B$501,MATCH($B844,Items!$A$2:$A$501,0)),"Unknown SKU"))</f>
        <v/>
      </c>
      <c r="D844" s="14" t="n"/>
      <c r="E844" s="14" t="n"/>
      <c r="F844" s="14" t="n"/>
      <c r="G844" s="14" t="n"/>
      <c r="H844" s="12" t="str">
        <f>IF(AND(F844="",G844=""),"",IF(F844="",0,F844)-IF(G844="",0,G844))</f>
        <v/>
      </c>
      <c r="I844" s="14" t="n"/>
      <c r="J844" s="14" t="n"/>
      <c r="K844" s="14" t="n"/>
    </row>
    <row r="845">
      <c r="A845" s="19" t="n"/>
      <c r="B845" s="14" t="n"/>
      <c r="C845" s="12" t="str">
        <f>IF($B845="","",IFERROR(INDEX(Items!$B$2:$B$501,MATCH($B845,Items!$A$2:$A$501,0)),"Unknown SKU"))</f>
        <v/>
      </c>
      <c r="D845" s="14" t="n"/>
      <c r="E845" s="14" t="n"/>
      <c r="F845" s="14" t="n"/>
      <c r="G845" s="14" t="n"/>
      <c r="H845" s="12" t="str">
        <f>IF(AND(F845="",G845=""),"",IF(F845="",0,F845)-IF(G845="",0,G845))</f>
        <v/>
      </c>
      <c r="I845" s="14" t="n"/>
      <c r="J845" s="14" t="n"/>
      <c r="K845" s="14" t="n"/>
    </row>
    <row r="846">
      <c r="A846" s="19" t="n"/>
      <c r="B846" s="14" t="n"/>
      <c r="C846" s="12" t="str">
        <f>IF($B846="","",IFERROR(INDEX(Items!$B$2:$B$501,MATCH($B846,Items!$A$2:$A$501,0)),"Unknown SKU"))</f>
        <v/>
      </c>
      <c r="D846" s="14" t="n"/>
      <c r="E846" s="14" t="n"/>
      <c r="F846" s="14" t="n"/>
      <c r="G846" s="14" t="n"/>
      <c r="H846" s="12" t="str">
        <f>IF(AND(F846="",G846=""),"",IF(F846="",0,F846)-IF(G846="",0,G846))</f>
        <v/>
      </c>
      <c r="I846" s="14" t="n"/>
      <c r="J846" s="14" t="n"/>
      <c r="K846" s="14" t="n"/>
    </row>
    <row r="847">
      <c r="A847" s="19" t="n"/>
      <c r="B847" s="14" t="n"/>
      <c r="C847" s="12" t="str">
        <f>IF($B847="","",IFERROR(INDEX(Items!$B$2:$B$501,MATCH($B847,Items!$A$2:$A$501,0)),"Unknown SKU"))</f>
        <v/>
      </c>
      <c r="D847" s="14" t="n"/>
      <c r="E847" s="14" t="n"/>
      <c r="F847" s="14" t="n"/>
      <c r="G847" s="14" t="n"/>
      <c r="H847" s="12" t="str">
        <f>IF(AND(F847="",G847=""),"",IF(F847="",0,F847)-IF(G847="",0,G847))</f>
        <v/>
      </c>
      <c r="I847" s="14" t="n"/>
      <c r="J847" s="14" t="n"/>
      <c r="K847" s="14" t="n"/>
    </row>
    <row r="848">
      <c r="A848" s="19" t="n"/>
      <c r="B848" s="14" t="n"/>
      <c r="C848" s="12" t="str">
        <f>IF($B848="","",IFERROR(INDEX(Items!$B$2:$B$501,MATCH($B848,Items!$A$2:$A$501,0)),"Unknown SKU"))</f>
        <v/>
      </c>
      <c r="D848" s="14" t="n"/>
      <c r="E848" s="14" t="n"/>
      <c r="F848" s="14" t="n"/>
      <c r="G848" s="14" t="n"/>
      <c r="H848" s="12" t="str">
        <f>IF(AND(F848="",G848=""),"",IF(F848="",0,F848)-IF(G848="",0,G848))</f>
        <v/>
      </c>
      <c r="I848" s="14" t="n"/>
      <c r="J848" s="14" t="n"/>
      <c r="K848" s="14" t="n"/>
    </row>
    <row r="849">
      <c r="A849" s="19" t="n"/>
      <c r="B849" s="14" t="n"/>
      <c r="C849" s="12" t="str">
        <f>IF($B849="","",IFERROR(INDEX(Items!$B$2:$B$501,MATCH($B849,Items!$A$2:$A$501,0)),"Unknown SKU"))</f>
        <v/>
      </c>
      <c r="D849" s="14" t="n"/>
      <c r="E849" s="14" t="n"/>
      <c r="F849" s="14" t="n"/>
      <c r="G849" s="14" t="n"/>
      <c r="H849" s="12" t="str">
        <f>IF(AND(F849="",G849=""),"",IF(F849="",0,F849)-IF(G849="",0,G849))</f>
        <v/>
      </c>
      <c r="I849" s="14" t="n"/>
      <c r="J849" s="14" t="n"/>
      <c r="K849" s="14" t="n"/>
    </row>
    <row r="850">
      <c r="A850" s="19" t="n"/>
      <c r="B850" s="14" t="n"/>
      <c r="C850" s="12" t="str">
        <f>IF($B850="","",IFERROR(INDEX(Items!$B$2:$B$501,MATCH($B850,Items!$A$2:$A$501,0)),"Unknown SKU"))</f>
        <v/>
      </c>
      <c r="D850" s="14" t="n"/>
      <c r="E850" s="14" t="n"/>
      <c r="F850" s="14" t="n"/>
      <c r="G850" s="14" t="n"/>
      <c r="H850" s="12" t="str">
        <f>IF(AND(F850="",G850=""),"",IF(F850="",0,F850)-IF(G850="",0,G850))</f>
        <v/>
      </c>
      <c r="I850" s="14" t="n"/>
      <c r="J850" s="14" t="n"/>
      <c r="K850" s="14" t="n"/>
    </row>
    <row r="851">
      <c r="A851" s="19" t="n"/>
      <c r="B851" s="14" t="n"/>
      <c r="C851" s="12" t="str">
        <f>IF($B851="","",IFERROR(INDEX(Items!$B$2:$B$501,MATCH($B851,Items!$A$2:$A$501,0)),"Unknown SKU"))</f>
        <v/>
      </c>
      <c r="D851" s="14" t="n"/>
      <c r="E851" s="14" t="n"/>
      <c r="F851" s="14" t="n"/>
      <c r="G851" s="14" t="n"/>
      <c r="H851" s="12" t="str">
        <f>IF(AND(F851="",G851=""),"",IF(F851="",0,F851)-IF(G851="",0,G851))</f>
        <v/>
      </c>
      <c r="I851" s="14" t="n"/>
      <c r="J851" s="14" t="n"/>
      <c r="K851" s="14" t="n"/>
    </row>
    <row r="852">
      <c r="A852" s="19" t="n"/>
      <c r="B852" s="14" t="n"/>
      <c r="C852" s="12" t="str">
        <f>IF($B852="","",IFERROR(INDEX(Items!$B$2:$B$501,MATCH($B852,Items!$A$2:$A$501,0)),"Unknown SKU"))</f>
        <v/>
      </c>
      <c r="D852" s="14" t="n"/>
      <c r="E852" s="14" t="n"/>
      <c r="F852" s="14" t="n"/>
      <c r="G852" s="14" t="n"/>
      <c r="H852" s="12" t="str">
        <f>IF(AND(F852="",G852=""),"",IF(F852="",0,F852)-IF(G852="",0,G852))</f>
        <v/>
      </c>
      <c r="I852" s="14" t="n"/>
      <c r="J852" s="14" t="n"/>
      <c r="K852" s="14" t="n"/>
    </row>
    <row r="853">
      <c r="A853" s="19" t="n"/>
      <c r="B853" s="14" t="n"/>
      <c r="C853" s="12" t="str">
        <f>IF($B853="","",IFERROR(INDEX(Items!$B$2:$B$501,MATCH($B853,Items!$A$2:$A$501,0)),"Unknown SKU"))</f>
        <v/>
      </c>
      <c r="D853" s="14" t="n"/>
      <c r="E853" s="14" t="n"/>
      <c r="F853" s="14" t="n"/>
      <c r="G853" s="14" t="n"/>
      <c r="H853" s="12" t="str">
        <f>IF(AND(F853="",G853=""),"",IF(F853="",0,F853)-IF(G853="",0,G853))</f>
        <v/>
      </c>
      <c r="I853" s="14" t="n"/>
      <c r="J853" s="14" t="n"/>
      <c r="K853" s="14" t="n"/>
    </row>
    <row r="854">
      <c r="A854" s="19" t="n"/>
      <c r="B854" s="14" t="n"/>
      <c r="C854" s="12" t="str">
        <f>IF($B854="","",IFERROR(INDEX(Items!$B$2:$B$501,MATCH($B854,Items!$A$2:$A$501,0)),"Unknown SKU"))</f>
        <v/>
      </c>
      <c r="D854" s="14" t="n"/>
      <c r="E854" s="14" t="n"/>
      <c r="F854" s="14" t="n"/>
      <c r="G854" s="14" t="n"/>
      <c r="H854" s="12" t="str">
        <f>IF(AND(F854="",G854=""),"",IF(F854="",0,F854)-IF(G854="",0,G854))</f>
        <v/>
      </c>
      <c r="I854" s="14" t="n"/>
      <c r="J854" s="14" t="n"/>
      <c r="K854" s="14" t="n"/>
    </row>
    <row r="855">
      <c r="A855" s="19" t="n"/>
      <c r="B855" s="14" t="n"/>
      <c r="C855" s="12" t="str">
        <f>IF($B855="","",IFERROR(INDEX(Items!$B$2:$B$501,MATCH($B855,Items!$A$2:$A$501,0)),"Unknown SKU"))</f>
        <v/>
      </c>
      <c r="D855" s="14" t="n"/>
      <c r="E855" s="14" t="n"/>
      <c r="F855" s="14" t="n"/>
      <c r="G855" s="14" t="n"/>
      <c r="H855" s="12" t="str">
        <f>IF(AND(F855="",G855=""),"",IF(F855="",0,F855)-IF(G855="",0,G855))</f>
        <v/>
      </c>
      <c r="I855" s="14" t="n"/>
      <c r="J855" s="14" t="n"/>
      <c r="K855" s="14" t="n"/>
    </row>
    <row r="856">
      <c r="A856" s="19" t="n"/>
      <c r="B856" s="14" t="n"/>
      <c r="C856" s="12" t="str">
        <f>IF($B856="","",IFERROR(INDEX(Items!$B$2:$B$501,MATCH($B856,Items!$A$2:$A$501,0)),"Unknown SKU"))</f>
        <v/>
      </c>
      <c r="D856" s="14" t="n"/>
      <c r="E856" s="14" t="n"/>
      <c r="F856" s="14" t="n"/>
      <c r="G856" s="14" t="n"/>
      <c r="H856" s="12" t="str">
        <f>IF(AND(F856="",G856=""),"",IF(F856="",0,F856)-IF(G856="",0,G856))</f>
        <v/>
      </c>
      <c r="I856" s="14" t="n"/>
      <c r="J856" s="14" t="n"/>
      <c r="K856" s="14" t="n"/>
    </row>
    <row r="857">
      <c r="A857" s="19" t="n"/>
      <c r="B857" s="14" t="n"/>
      <c r="C857" s="12" t="str">
        <f>IF($B857="","",IFERROR(INDEX(Items!$B$2:$B$501,MATCH($B857,Items!$A$2:$A$501,0)),"Unknown SKU"))</f>
        <v/>
      </c>
      <c r="D857" s="14" t="n"/>
      <c r="E857" s="14" t="n"/>
      <c r="F857" s="14" t="n"/>
      <c r="G857" s="14" t="n"/>
      <c r="H857" s="12" t="str">
        <f>IF(AND(F857="",G857=""),"",IF(F857="",0,F857)-IF(G857="",0,G857))</f>
        <v/>
      </c>
      <c r="I857" s="14" t="n"/>
      <c r="J857" s="14" t="n"/>
      <c r="K857" s="14" t="n"/>
    </row>
    <row r="858">
      <c r="A858" s="19" t="n"/>
      <c r="B858" s="14" t="n"/>
      <c r="C858" s="12" t="str">
        <f>IF($B858="","",IFERROR(INDEX(Items!$B$2:$B$501,MATCH($B858,Items!$A$2:$A$501,0)),"Unknown SKU"))</f>
        <v/>
      </c>
      <c r="D858" s="14" t="n"/>
      <c r="E858" s="14" t="n"/>
      <c r="F858" s="14" t="n"/>
      <c r="G858" s="14" t="n"/>
      <c r="H858" s="12" t="str">
        <f>IF(AND(F858="",G858=""),"",IF(F858="",0,F858)-IF(G858="",0,G858))</f>
        <v/>
      </c>
      <c r="I858" s="14" t="n"/>
      <c r="J858" s="14" t="n"/>
      <c r="K858" s="14" t="n"/>
    </row>
    <row r="859">
      <c r="A859" s="19" t="n"/>
      <c r="B859" s="14" t="n"/>
      <c r="C859" s="12" t="str">
        <f>IF($B859="","",IFERROR(INDEX(Items!$B$2:$B$501,MATCH($B859,Items!$A$2:$A$501,0)),"Unknown SKU"))</f>
        <v/>
      </c>
      <c r="D859" s="14" t="n"/>
      <c r="E859" s="14" t="n"/>
      <c r="F859" s="14" t="n"/>
      <c r="G859" s="14" t="n"/>
      <c r="H859" s="12" t="str">
        <f>IF(AND(F859="",G859=""),"",IF(F859="",0,F859)-IF(G859="",0,G859))</f>
        <v/>
      </c>
      <c r="I859" s="14" t="n"/>
      <c r="J859" s="14" t="n"/>
      <c r="K859" s="14" t="n"/>
    </row>
    <row r="860">
      <c r="A860" s="19" t="n"/>
      <c r="B860" s="14" t="n"/>
      <c r="C860" s="12" t="str">
        <f>IF($B860="","",IFERROR(INDEX(Items!$B$2:$B$501,MATCH($B860,Items!$A$2:$A$501,0)),"Unknown SKU"))</f>
        <v/>
      </c>
      <c r="D860" s="14" t="n"/>
      <c r="E860" s="14" t="n"/>
      <c r="F860" s="14" t="n"/>
      <c r="G860" s="14" t="n"/>
      <c r="H860" s="12" t="str">
        <f>IF(AND(F860="",G860=""),"",IF(F860="",0,F860)-IF(G860="",0,G860))</f>
        <v/>
      </c>
      <c r="I860" s="14" t="n"/>
      <c r="J860" s="14" t="n"/>
      <c r="K860" s="14" t="n"/>
    </row>
    <row r="861">
      <c r="A861" s="19" t="n"/>
      <c r="B861" s="14" t="n"/>
      <c r="C861" s="12" t="str">
        <f>IF($B861="","",IFERROR(INDEX(Items!$B$2:$B$501,MATCH($B861,Items!$A$2:$A$501,0)),"Unknown SKU"))</f>
        <v/>
      </c>
      <c r="D861" s="14" t="n"/>
      <c r="E861" s="14" t="n"/>
      <c r="F861" s="14" t="n"/>
      <c r="G861" s="14" t="n"/>
      <c r="H861" s="12" t="str">
        <f>IF(AND(F861="",G861=""),"",IF(F861="",0,F861)-IF(G861="",0,G861))</f>
        <v/>
      </c>
      <c r="I861" s="14" t="n"/>
      <c r="J861" s="14" t="n"/>
      <c r="K861" s="14" t="n"/>
    </row>
    <row r="862">
      <c r="A862" s="19" t="n"/>
      <c r="B862" s="14" t="n"/>
      <c r="C862" s="12" t="str">
        <f>IF($B862="","",IFERROR(INDEX(Items!$B$2:$B$501,MATCH($B862,Items!$A$2:$A$501,0)),"Unknown SKU"))</f>
        <v/>
      </c>
      <c r="D862" s="14" t="n"/>
      <c r="E862" s="14" t="n"/>
      <c r="F862" s="14" t="n"/>
      <c r="G862" s="14" t="n"/>
      <c r="H862" s="12" t="str">
        <f>IF(AND(F862="",G862=""),"",IF(F862="",0,F862)-IF(G862="",0,G862))</f>
        <v/>
      </c>
      <c r="I862" s="14" t="n"/>
      <c r="J862" s="14" t="n"/>
      <c r="K862" s="14" t="n"/>
    </row>
    <row r="863">
      <c r="A863" s="19" t="n"/>
      <c r="B863" s="14" t="n"/>
      <c r="C863" s="12" t="str">
        <f>IF($B863="","",IFERROR(INDEX(Items!$B$2:$B$501,MATCH($B863,Items!$A$2:$A$501,0)),"Unknown SKU"))</f>
        <v/>
      </c>
      <c r="D863" s="14" t="n"/>
      <c r="E863" s="14" t="n"/>
      <c r="F863" s="14" t="n"/>
      <c r="G863" s="14" t="n"/>
      <c r="H863" s="12" t="str">
        <f>IF(AND(F863="",G863=""),"",IF(F863="",0,F863)-IF(G863="",0,G863))</f>
        <v/>
      </c>
      <c r="I863" s="14" t="n"/>
      <c r="J863" s="14" t="n"/>
      <c r="K863" s="14" t="n"/>
    </row>
    <row r="864">
      <c r="A864" s="19" t="n"/>
      <c r="B864" s="14" t="n"/>
      <c r="C864" s="12" t="str">
        <f>IF($B864="","",IFERROR(INDEX(Items!$B$2:$B$501,MATCH($B864,Items!$A$2:$A$501,0)),"Unknown SKU"))</f>
        <v/>
      </c>
      <c r="D864" s="14" t="n"/>
      <c r="E864" s="14" t="n"/>
      <c r="F864" s="14" t="n"/>
      <c r="G864" s="14" t="n"/>
      <c r="H864" s="12" t="str">
        <f>IF(AND(F864="",G864=""),"",IF(F864="",0,F864)-IF(G864="",0,G864))</f>
        <v/>
      </c>
      <c r="I864" s="14" t="n"/>
      <c r="J864" s="14" t="n"/>
      <c r="K864" s="14" t="n"/>
    </row>
    <row r="865">
      <c r="A865" s="19" t="n"/>
      <c r="B865" s="14" t="n"/>
      <c r="C865" s="12" t="str">
        <f>IF($B865="","",IFERROR(INDEX(Items!$B$2:$B$501,MATCH($B865,Items!$A$2:$A$501,0)),"Unknown SKU"))</f>
        <v/>
      </c>
      <c r="D865" s="14" t="n"/>
      <c r="E865" s="14" t="n"/>
      <c r="F865" s="14" t="n"/>
      <c r="G865" s="14" t="n"/>
      <c r="H865" s="12" t="str">
        <f>IF(AND(F865="",G865=""),"",IF(F865="",0,F865)-IF(G865="",0,G865))</f>
        <v/>
      </c>
      <c r="I865" s="14" t="n"/>
      <c r="J865" s="14" t="n"/>
      <c r="K865" s="14" t="n"/>
    </row>
    <row r="866">
      <c r="A866" s="19" t="n"/>
      <c r="B866" s="14" t="n"/>
      <c r="C866" s="12" t="str">
        <f>IF($B866="","",IFERROR(INDEX(Items!$B$2:$B$501,MATCH($B866,Items!$A$2:$A$501,0)),"Unknown SKU"))</f>
        <v/>
      </c>
      <c r="D866" s="14" t="n"/>
      <c r="E866" s="14" t="n"/>
      <c r="F866" s="14" t="n"/>
      <c r="G866" s="14" t="n"/>
      <c r="H866" s="12" t="str">
        <f>IF(AND(F866="",G866=""),"",IF(F866="",0,F866)-IF(G866="",0,G866))</f>
        <v/>
      </c>
      <c r="I866" s="14" t="n"/>
      <c r="J866" s="14" t="n"/>
      <c r="K866" s="14" t="n"/>
    </row>
    <row r="867">
      <c r="A867" s="19" t="n"/>
      <c r="B867" s="14" t="n"/>
      <c r="C867" s="12" t="str">
        <f>IF($B867="","",IFERROR(INDEX(Items!$B$2:$B$501,MATCH($B867,Items!$A$2:$A$501,0)),"Unknown SKU"))</f>
        <v/>
      </c>
      <c r="D867" s="14" t="n"/>
      <c r="E867" s="14" t="n"/>
      <c r="F867" s="14" t="n"/>
      <c r="G867" s="14" t="n"/>
      <c r="H867" s="12" t="str">
        <f>IF(AND(F867="",G867=""),"",IF(F867="",0,F867)-IF(G867="",0,G867))</f>
        <v/>
      </c>
      <c r="I867" s="14" t="n"/>
      <c r="J867" s="14" t="n"/>
      <c r="K867" s="14" t="n"/>
    </row>
    <row r="868">
      <c r="A868" s="19" t="n"/>
      <c r="B868" s="14" t="n"/>
      <c r="C868" s="12" t="str">
        <f>IF($B868="","",IFERROR(INDEX(Items!$B$2:$B$501,MATCH($B868,Items!$A$2:$A$501,0)),"Unknown SKU"))</f>
        <v/>
      </c>
      <c r="D868" s="14" t="n"/>
      <c r="E868" s="14" t="n"/>
      <c r="F868" s="14" t="n"/>
      <c r="G868" s="14" t="n"/>
      <c r="H868" s="12" t="str">
        <f>IF(AND(F868="",G868=""),"",IF(F868="",0,F868)-IF(G868="",0,G868))</f>
        <v/>
      </c>
      <c r="I868" s="14" t="n"/>
      <c r="J868" s="14" t="n"/>
      <c r="K868" s="14" t="n"/>
    </row>
    <row r="869">
      <c r="A869" s="19" t="n"/>
      <c r="B869" s="14" t="n"/>
      <c r="C869" s="12" t="str">
        <f>IF($B869="","",IFERROR(INDEX(Items!$B$2:$B$501,MATCH($B869,Items!$A$2:$A$501,0)),"Unknown SKU"))</f>
        <v/>
      </c>
      <c r="D869" s="14" t="n"/>
      <c r="E869" s="14" t="n"/>
      <c r="F869" s="14" t="n"/>
      <c r="G869" s="14" t="n"/>
      <c r="H869" s="12" t="str">
        <f>IF(AND(F869="",G869=""),"",IF(F869="",0,F869)-IF(G869="",0,G869))</f>
        <v/>
      </c>
      <c r="I869" s="14" t="n"/>
      <c r="J869" s="14" t="n"/>
      <c r="K869" s="14" t="n"/>
    </row>
    <row r="870">
      <c r="A870" s="19" t="n"/>
      <c r="B870" s="14" t="n"/>
      <c r="C870" s="12" t="str">
        <f>IF($B870="","",IFERROR(INDEX(Items!$B$2:$B$501,MATCH($B870,Items!$A$2:$A$501,0)),"Unknown SKU"))</f>
        <v/>
      </c>
      <c r="D870" s="14" t="n"/>
      <c r="E870" s="14" t="n"/>
      <c r="F870" s="14" t="n"/>
      <c r="G870" s="14" t="n"/>
      <c r="H870" s="12" t="str">
        <f>IF(AND(F870="",G870=""),"",IF(F870="",0,F870)-IF(G870="",0,G870))</f>
        <v/>
      </c>
      <c r="I870" s="14" t="n"/>
      <c r="J870" s="14" t="n"/>
      <c r="K870" s="14" t="n"/>
    </row>
    <row r="871">
      <c r="A871" s="19" t="n"/>
      <c r="B871" s="14" t="n"/>
      <c r="C871" s="12" t="str">
        <f>IF($B871="","",IFERROR(INDEX(Items!$B$2:$B$501,MATCH($B871,Items!$A$2:$A$501,0)),"Unknown SKU"))</f>
        <v/>
      </c>
      <c r="D871" s="14" t="n"/>
      <c r="E871" s="14" t="n"/>
      <c r="F871" s="14" t="n"/>
      <c r="G871" s="14" t="n"/>
      <c r="H871" s="12" t="str">
        <f>IF(AND(F871="",G871=""),"",IF(F871="",0,F871)-IF(G871="",0,G871))</f>
        <v/>
      </c>
      <c r="I871" s="14" t="n"/>
      <c r="J871" s="14" t="n"/>
      <c r="K871" s="14" t="n"/>
    </row>
    <row r="872">
      <c r="A872" s="19" t="n"/>
      <c r="B872" s="14" t="n"/>
      <c r="C872" s="12" t="str">
        <f>IF($B872="","",IFERROR(INDEX(Items!$B$2:$B$501,MATCH($B872,Items!$A$2:$A$501,0)),"Unknown SKU"))</f>
        <v/>
      </c>
      <c r="D872" s="14" t="n"/>
      <c r="E872" s="14" t="n"/>
      <c r="F872" s="14" t="n"/>
      <c r="G872" s="14" t="n"/>
      <c r="H872" s="12" t="str">
        <f>IF(AND(F872="",G872=""),"",IF(F872="",0,F872)-IF(G872="",0,G872))</f>
        <v/>
      </c>
      <c r="I872" s="14" t="n"/>
      <c r="J872" s="14" t="n"/>
      <c r="K872" s="14" t="n"/>
    </row>
    <row r="873">
      <c r="A873" s="19" t="n"/>
      <c r="B873" s="14" t="n"/>
      <c r="C873" s="12" t="str">
        <f>IF($B873="","",IFERROR(INDEX(Items!$B$2:$B$501,MATCH($B873,Items!$A$2:$A$501,0)),"Unknown SKU"))</f>
        <v/>
      </c>
      <c r="D873" s="14" t="n"/>
      <c r="E873" s="14" t="n"/>
      <c r="F873" s="14" t="n"/>
      <c r="G873" s="14" t="n"/>
      <c r="H873" s="12" t="str">
        <f>IF(AND(F873="",G873=""),"",IF(F873="",0,F873)-IF(G873="",0,G873))</f>
        <v/>
      </c>
      <c r="I873" s="14" t="n"/>
      <c r="J873" s="14" t="n"/>
      <c r="K873" s="14" t="n"/>
    </row>
    <row r="874">
      <c r="A874" s="19" t="n"/>
      <c r="B874" s="14" t="n"/>
      <c r="C874" s="12" t="str">
        <f>IF($B874="","",IFERROR(INDEX(Items!$B$2:$B$501,MATCH($B874,Items!$A$2:$A$501,0)),"Unknown SKU"))</f>
        <v/>
      </c>
      <c r="D874" s="14" t="n"/>
      <c r="E874" s="14" t="n"/>
      <c r="F874" s="14" t="n"/>
      <c r="G874" s="14" t="n"/>
      <c r="H874" s="12" t="str">
        <f>IF(AND(F874="",G874=""),"",IF(F874="",0,F874)-IF(G874="",0,G874))</f>
        <v/>
      </c>
      <c r="I874" s="14" t="n"/>
      <c r="J874" s="14" t="n"/>
      <c r="K874" s="14" t="n"/>
    </row>
    <row r="875">
      <c r="A875" s="19" t="n"/>
      <c r="B875" s="14" t="n"/>
      <c r="C875" s="12" t="str">
        <f>IF($B875="","",IFERROR(INDEX(Items!$B$2:$B$501,MATCH($B875,Items!$A$2:$A$501,0)),"Unknown SKU"))</f>
        <v/>
      </c>
      <c r="D875" s="14" t="n"/>
      <c r="E875" s="14" t="n"/>
      <c r="F875" s="14" t="n"/>
      <c r="G875" s="14" t="n"/>
      <c r="H875" s="12" t="str">
        <f>IF(AND(F875="",G875=""),"",IF(F875="",0,F875)-IF(G875="",0,G875))</f>
        <v/>
      </c>
      <c r="I875" s="14" t="n"/>
      <c r="J875" s="14" t="n"/>
      <c r="K875" s="14" t="n"/>
    </row>
    <row r="876">
      <c r="A876" s="19" t="n"/>
      <c r="B876" s="14" t="n"/>
      <c r="C876" s="12" t="str">
        <f>IF($B876="","",IFERROR(INDEX(Items!$B$2:$B$501,MATCH($B876,Items!$A$2:$A$501,0)),"Unknown SKU"))</f>
        <v/>
      </c>
      <c r="D876" s="14" t="n"/>
      <c r="E876" s="14" t="n"/>
      <c r="F876" s="14" t="n"/>
      <c r="G876" s="14" t="n"/>
      <c r="H876" s="12" t="str">
        <f>IF(AND(F876="",G876=""),"",IF(F876="",0,F876)-IF(G876="",0,G876))</f>
        <v/>
      </c>
      <c r="I876" s="14" t="n"/>
      <c r="J876" s="14" t="n"/>
      <c r="K876" s="14" t="n"/>
    </row>
    <row r="877">
      <c r="A877" s="19" t="n"/>
      <c r="B877" s="14" t="n"/>
      <c r="C877" s="12" t="str">
        <f>IF($B877="","",IFERROR(INDEX(Items!$B$2:$B$501,MATCH($B877,Items!$A$2:$A$501,0)),"Unknown SKU"))</f>
        <v/>
      </c>
      <c r="D877" s="14" t="n"/>
      <c r="E877" s="14" t="n"/>
      <c r="F877" s="14" t="n"/>
      <c r="G877" s="14" t="n"/>
      <c r="H877" s="12" t="str">
        <f>IF(AND(F877="",G877=""),"",IF(F877="",0,F877)-IF(G877="",0,G877))</f>
        <v/>
      </c>
      <c r="I877" s="14" t="n"/>
      <c r="J877" s="14" t="n"/>
      <c r="K877" s="14" t="n"/>
    </row>
    <row r="878">
      <c r="A878" s="19" t="n"/>
      <c r="B878" s="14" t="n"/>
      <c r="C878" s="12" t="str">
        <f>IF($B878="","",IFERROR(INDEX(Items!$B$2:$B$501,MATCH($B878,Items!$A$2:$A$501,0)),"Unknown SKU"))</f>
        <v/>
      </c>
      <c r="D878" s="14" t="n"/>
      <c r="E878" s="14" t="n"/>
      <c r="F878" s="14" t="n"/>
      <c r="G878" s="14" t="n"/>
      <c r="H878" s="12" t="str">
        <f>IF(AND(F878="",G878=""),"",IF(F878="",0,F878)-IF(G878="",0,G878))</f>
        <v/>
      </c>
      <c r="I878" s="14" t="n"/>
      <c r="J878" s="14" t="n"/>
      <c r="K878" s="14" t="n"/>
    </row>
    <row r="879">
      <c r="A879" s="19" t="n"/>
      <c r="B879" s="14" t="n"/>
      <c r="C879" s="12" t="str">
        <f>IF($B879="","",IFERROR(INDEX(Items!$B$2:$B$501,MATCH($B879,Items!$A$2:$A$501,0)),"Unknown SKU"))</f>
        <v/>
      </c>
      <c r="D879" s="14" t="n"/>
      <c r="E879" s="14" t="n"/>
      <c r="F879" s="14" t="n"/>
      <c r="G879" s="14" t="n"/>
      <c r="H879" s="12" t="str">
        <f>IF(AND(F879="",G879=""),"",IF(F879="",0,F879)-IF(G879="",0,G879))</f>
        <v/>
      </c>
      <c r="I879" s="14" t="n"/>
      <c r="J879" s="14" t="n"/>
      <c r="K879" s="14" t="n"/>
    </row>
    <row r="880">
      <c r="A880" s="19" t="n"/>
      <c r="B880" s="14" t="n"/>
      <c r="C880" s="12" t="str">
        <f>IF($B880="","",IFERROR(INDEX(Items!$B$2:$B$501,MATCH($B880,Items!$A$2:$A$501,0)),"Unknown SKU"))</f>
        <v/>
      </c>
      <c r="D880" s="14" t="n"/>
      <c r="E880" s="14" t="n"/>
      <c r="F880" s="14" t="n"/>
      <c r="G880" s="14" t="n"/>
      <c r="H880" s="12" t="str">
        <f>IF(AND(F880="",G880=""),"",IF(F880="",0,F880)-IF(G880="",0,G880))</f>
        <v/>
      </c>
      <c r="I880" s="14" t="n"/>
      <c r="J880" s="14" t="n"/>
      <c r="K880" s="14" t="n"/>
    </row>
    <row r="881">
      <c r="A881" s="19" t="n"/>
      <c r="B881" s="14" t="n"/>
      <c r="C881" s="12" t="str">
        <f>IF($B881="","",IFERROR(INDEX(Items!$B$2:$B$501,MATCH($B881,Items!$A$2:$A$501,0)),"Unknown SKU"))</f>
        <v/>
      </c>
      <c r="D881" s="14" t="n"/>
      <c r="E881" s="14" t="n"/>
      <c r="F881" s="14" t="n"/>
      <c r="G881" s="14" t="n"/>
      <c r="H881" s="12" t="str">
        <f>IF(AND(F881="",G881=""),"",IF(F881="",0,F881)-IF(G881="",0,G881))</f>
        <v/>
      </c>
      <c r="I881" s="14" t="n"/>
      <c r="J881" s="14" t="n"/>
      <c r="K881" s="14" t="n"/>
    </row>
    <row r="882">
      <c r="A882" s="19" t="n"/>
      <c r="B882" s="14" t="n"/>
      <c r="C882" s="12" t="str">
        <f>IF($B882="","",IFERROR(INDEX(Items!$B$2:$B$501,MATCH($B882,Items!$A$2:$A$501,0)),"Unknown SKU"))</f>
        <v/>
      </c>
      <c r="D882" s="14" t="n"/>
      <c r="E882" s="14" t="n"/>
      <c r="F882" s="14" t="n"/>
      <c r="G882" s="14" t="n"/>
      <c r="H882" s="12" t="str">
        <f>IF(AND(F882="",G882=""),"",IF(F882="",0,F882)-IF(G882="",0,G882))</f>
        <v/>
      </c>
      <c r="I882" s="14" t="n"/>
      <c r="J882" s="14" t="n"/>
      <c r="K882" s="14" t="n"/>
    </row>
    <row r="883">
      <c r="A883" s="19" t="n"/>
      <c r="B883" s="14" t="n"/>
      <c r="C883" s="12" t="str">
        <f>IF($B883="","",IFERROR(INDEX(Items!$B$2:$B$501,MATCH($B883,Items!$A$2:$A$501,0)),"Unknown SKU"))</f>
        <v/>
      </c>
      <c r="D883" s="14" t="n"/>
      <c r="E883" s="14" t="n"/>
      <c r="F883" s="14" t="n"/>
      <c r="G883" s="14" t="n"/>
      <c r="H883" s="12" t="str">
        <f>IF(AND(F883="",G883=""),"",IF(F883="",0,F883)-IF(G883="",0,G883))</f>
        <v/>
      </c>
      <c r="I883" s="14" t="n"/>
      <c r="J883" s="14" t="n"/>
      <c r="K883" s="14" t="n"/>
    </row>
    <row r="884">
      <c r="A884" s="19" t="n"/>
      <c r="B884" s="14" t="n"/>
      <c r="C884" s="12" t="str">
        <f>IF($B884="","",IFERROR(INDEX(Items!$B$2:$B$501,MATCH($B884,Items!$A$2:$A$501,0)),"Unknown SKU"))</f>
        <v/>
      </c>
      <c r="D884" s="14" t="n"/>
      <c r="E884" s="14" t="n"/>
      <c r="F884" s="14" t="n"/>
      <c r="G884" s="14" t="n"/>
      <c r="H884" s="12" t="str">
        <f>IF(AND(F884="",G884=""),"",IF(F884="",0,F884)-IF(G884="",0,G884))</f>
        <v/>
      </c>
      <c r="I884" s="14" t="n"/>
      <c r="J884" s="14" t="n"/>
      <c r="K884" s="14" t="n"/>
    </row>
    <row r="885">
      <c r="A885" s="19" t="n"/>
      <c r="B885" s="14" t="n"/>
      <c r="C885" s="12" t="str">
        <f>IF($B885="","",IFERROR(INDEX(Items!$B$2:$B$501,MATCH($B885,Items!$A$2:$A$501,0)),"Unknown SKU"))</f>
        <v/>
      </c>
      <c r="D885" s="14" t="n"/>
      <c r="E885" s="14" t="n"/>
      <c r="F885" s="14" t="n"/>
      <c r="G885" s="14" t="n"/>
      <c r="H885" s="12" t="str">
        <f>IF(AND(F885="",G885=""),"",IF(F885="",0,F885)-IF(G885="",0,G885))</f>
        <v/>
      </c>
      <c r="I885" s="14" t="n"/>
      <c r="J885" s="14" t="n"/>
      <c r="K885" s="14" t="n"/>
    </row>
    <row r="886">
      <c r="A886" s="19" t="n"/>
      <c r="B886" s="14" t="n"/>
      <c r="C886" s="12" t="str">
        <f>IF($B886="","",IFERROR(INDEX(Items!$B$2:$B$501,MATCH($B886,Items!$A$2:$A$501,0)),"Unknown SKU"))</f>
        <v/>
      </c>
      <c r="D886" s="14" t="n"/>
      <c r="E886" s="14" t="n"/>
      <c r="F886" s="14" t="n"/>
      <c r="G886" s="14" t="n"/>
      <c r="H886" s="12" t="str">
        <f>IF(AND(F886="",G886=""),"",IF(F886="",0,F886)-IF(G886="",0,G886))</f>
        <v/>
      </c>
      <c r="I886" s="14" t="n"/>
      <c r="J886" s="14" t="n"/>
      <c r="K886" s="14" t="n"/>
    </row>
    <row r="887">
      <c r="A887" s="19" t="n"/>
      <c r="B887" s="14" t="n"/>
      <c r="C887" s="12" t="str">
        <f>IF($B887="","",IFERROR(INDEX(Items!$B$2:$B$501,MATCH($B887,Items!$A$2:$A$501,0)),"Unknown SKU"))</f>
        <v/>
      </c>
      <c r="D887" s="14" t="n"/>
      <c r="E887" s="14" t="n"/>
      <c r="F887" s="14" t="n"/>
      <c r="G887" s="14" t="n"/>
      <c r="H887" s="12" t="str">
        <f>IF(AND(F887="",G887=""),"",IF(F887="",0,F887)-IF(G887="",0,G887))</f>
        <v/>
      </c>
      <c r="I887" s="14" t="n"/>
      <c r="J887" s="14" t="n"/>
      <c r="K887" s="14" t="n"/>
    </row>
    <row r="888">
      <c r="A888" s="19" t="n"/>
      <c r="B888" s="14" t="n"/>
      <c r="C888" s="12" t="str">
        <f>IF($B888="","",IFERROR(INDEX(Items!$B$2:$B$501,MATCH($B888,Items!$A$2:$A$501,0)),"Unknown SKU"))</f>
        <v/>
      </c>
      <c r="D888" s="14" t="n"/>
      <c r="E888" s="14" t="n"/>
      <c r="F888" s="14" t="n"/>
      <c r="G888" s="14" t="n"/>
      <c r="H888" s="12" t="str">
        <f>IF(AND(F888="",G888=""),"",IF(F888="",0,F888)-IF(G888="",0,G888))</f>
        <v/>
      </c>
      <c r="I888" s="14" t="n"/>
      <c r="J888" s="14" t="n"/>
      <c r="K888" s="14" t="n"/>
    </row>
    <row r="889">
      <c r="A889" s="19" t="n"/>
      <c r="B889" s="14" t="n"/>
      <c r="C889" s="12" t="str">
        <f>IF($B889="","",IFERROR(INDEX(Items!$B$2:$B$501,MATCH($B889,Items!$A$2:$A$501,0)),"Unknown SKU"))</f>
        <v/>
      </c>
      <c r="D889" s="14" t="n"/>
      <c r="E889" s="14" t="n"/>
      <c r="F889" s="14" t="n"/>
      <c r="G889" s="14" t="n"/>
      <c r="H889" s="12" t="str">
        <f>IF(AND(F889="",G889=""),"",IF(F889="",0,F889)-IF(G889="",0,G889))</f>
        <v/>
      </c>
      <c r="I889" s="14" t="n"/>
      <c r="J889" s="14" t="n"/>
      <c r="K889" s="14" t="n"/>
    </row>
    <row r="890">
      <c r="A890" s="19" t="n"/>
      <c r="B890" s="14" t="n"/>
      <c r="C890" s="12" t="str">
        <f>IF($B890="","",IFERROR(INDEX(Items!$B$2:$B$501,MATCH($B890,Items!$A$2:$A$501,0)),"Unknown SKU"))</f>
        <v/>
      </c>
      <c r="D890" s="14" t="n"/>
      <c r="E890" s="14" t="n"/>
      <c r="F890" s="14" t="n"/>
      <c r="G890" s="14" t="n"/>
      <c r="H890" s="12" t="str">
        <f>IF(AND(F890="",G890=""),"",IF(F890="",0,F890)-IF(G890="",0,G890))</f>
        <v/>
      </c>
      <c r="I890" s="14" t="n"/>
      <c r="J890" s="14" t="n"/>
      <c r="K890" s="14" t="n"/>
    </row>
    <row r="891">
      <c r="A891" s="19" t="n"/>
      <c r="B891" s="14" t="n"/>
      <c r="C891" s="12" t="str">
        <f>IF($B891="","",IFERROR(INDEX(Items!$B$2:$B$501,MATCH($B891,Items!$A$2:$A$501,0)),"Unknown SKU"))</f>
        <v/>
      </c>
      <c r="D891" s="14" t="n"/>
      <c r="E891" s="14" t="n"/>
      <c r="F891" s="14" t="n"/>
      <c r="G891" s="14" t="n"/>
      <c r="H891" s="12" t="str">
        <f>IF(AND(F891="",G891=""),"",IF(F891="",0,F891)-IF(G891="",0,G891))</f>
        <v/>
      </c>
      <c r="I891" s="14" t="n"/>
      <c r="J891" s="14" t="n"/>
      <c r="K891" s="14" t="n"/>
    </row>
    <row r="892">
      <c r="A892" s="19" t="n"/>
      <c r="B892" s="14" t="n"/>
      <c r="C892" s="12" t="str">
        <f>IF($B892="","",IFERROR(INDEX(Items!$B$2:$B$501,MATCH($B892,Items!$A$2:$A$501,0)),"Unknown SKU"))</f>
        <v/>
      </c>
      <c r="D892" s="14" t="n"/>
      <c r="E892" s="14" t="n"/>
      <c r="F892" s="14" t="n"/>
      <c r="G892" s="14" t="n"/>
      <c r="H892" s="12" t="str">
        <f>IF(AND(F892="",G892=""),"",IF(F892="",0,F892)-IF(G892="",0,G892))</f>
        <v/>
      </c>
      <c r="I892" s="14" t="n"/>
      <c r="J892" s="14" t="n"/>
      <c r="K892" s="14" t="n"/>
    </row>
    <row r="893">
      <c r="A893" s="19" t="n"/>
      <c r="B893" s="14" t="n"/>
      <c r="C893" s="12" t="str">
        <f>IF($B893="","",IFERROR(INDEX(Items!$B$2:$B$501,MATCH($B893,Items!$A$2:$A$501,0)),"Unknown SKU"))</f>
        <v/>
      </c>
      <c r="D893" s="14" t="n"/>
      <c r="E893" s="14" t="n"/>
      <c r="F893" s="14" t="n"/>
      <c r="G893" s="14" t="n"/>
      <c r="H893" s="12" t="str">
        <f>IF(AND(F893="",G893=""),"",IF(F893="",0,F893)-IF(G893="",0,G893))</f>
        <v/>
      </c>
      <c r="I893" s="14" t="n"/>
      <c r="J893" s="14" t="n"/>
      <c r="K893" s="14" t="n"/>
    </row>
    <row r="894">
      <c r="A894" s="19" t="n"/>
      <c r="B894" s="14" t="n"/>
      <c r="C894" s="12" t="str">
        <f>IF($B894="","",IFERROR(INDEX(Items!$B$2:$B$501,MATCH($B894,Items!$A$2:$A$501,0)),"Unknown SKU"))</f>
        <v/>
      </c>
      <c r="D894" s="14" t="n"/>
      <c r="E894" s="14" t="n"/>
      <c r="F894" s="14" t="n"/>
      <c r="G894" s="14" t="n"/>
      <c r="H894" s="12" t="str">
        <f>IF(AND(F894="",G894=""),"",IF(F894="",0,F894)-IF(G894="",0,G894))</f>
        <v/>
      </c>
      <c r="I894" s="14" t="n"/>
      <c r="J894" s="14" t="n"/>
      <c r="K894" s="14" t="n"/>
    </row>
    <row r="895">
      <c r="A895" s="19" t="n"/>
      <c r="B895" s="14" t="n"/>
      <c r="C895" s="12" t="str">
        <f>IF($B895="","",IFERROR(INDEX(Items!$B$2:$B$501,MATCH($B895,Items!$A$2:$A$501,0)),"Unknown SKU"))</f>
        <v/>
      </c>
      <c r="D895" s="14" t="n"/>
      <c r="E895" s="14" t="n"/>
      <c r="F895" s="14" t="n"/>
      <c r="G895" s="14" t="n"/>
      <c r="H895" s="12" t="str">
        <f>IF(AND(F895="",G895=""),"",IF(F895="",0,F895)-IF(G895="",0,G895))</f>
        <v/>
      </c>
      <c r="I895" s="14" t="n"/>
      <c r="J895" s="14" t="n"/>
      <c r="K895" s="14" t="n"/>
    </row>
    <row r="896">
      <c r="A896" s="19" t="n"/>
      <c r="B896" s="14" t="n"/>
      <c r="C896" s="12" t="str">
        <f>IF($B896="","",IFERROR(INDEX(Items!$B$2:$B$501,MATCH($B896,Items!$A$2:$A$501,0)),"Unknown SKU"))</f>
        <v/>
      </c>
      <c r="D896" s="14" t="n"/>
      <c r="E896" s="14" t="n"/>
      <c r="F896" s="14" t="n"/>
      <c r="G896" s="14" t="n"/>
      <c r="H896" s="12" t="str">
        <f>IF(AND(F896="",G896=""),"",IF(F896="",0,F896)-IF(G896="",0,G896))</f>
        <v/>
      </c>
      <c r="I896" s="14" t="n"/>
      <c r="J896" s="14" t="n"/>
      <c r="K896" s="14" t="n"/>
    </row>
    <row r="897">
      <c r="A897" s="19" t="n"/>
      <c r="B897" s="14" t="n"/>
      <c r="C897" s="12" t="str">
        <f>IF($B897="","",IFERROR(INDEX(Items!$B$2:$B$501,MATCH($B897,Items!$A$2:$A$501,0)),"Unknown SKU"))</f>
        <v/>
      </c>
      <c r="D897" s="14" t="n"/>
      <c r="E897" s="14" t="n"/>
      <c r="F897" s="14" t="n"/>
      <c r="G897" s="14" t="n"/>
      <c r="H897" s="12" t="str">
        <f>IF(AND(F897="",G897=""),"",IF(F897="",0,F897)-IF(G897="",0,G897))</f>
        <v/>
      </c>
      <c r="I897" s="14" t="n"/>
      <c r="J897" s="14" t="n"/>
      <c r="K897" s="14" t="n"/>
    </row>
    <row r="898">
      <c r="A898" s="19" t="n"/>
      <c r="B898" s="14" t="n"/>
      <c r="C898" s="12" t="str">
        <f>IF($B898="","",IFERROR(INDEX(Items!$B$2:$B$501,MATCH($B898,Items!$A$2:$A$501,0)),"Unknown SKU"))</f>
        <v/>
      </c>
      <c r="D898" s="14" t="n"/>
      <c r="E898" s="14" t="n"/>
      <c r="F898" s="14" t="n"/>
      <c r="G898" s="14" t="n"/>
      <c r="H898" s="12" t="str">
        <f>IF(AND(F898="",G898=""),"",IF(F898="",0,F898)-IF(G898="",0,G898))</f>
        <v/>
      </c>
      <c r="I898" s="14" t="n"/>
      <c r="J898" s="14" t="n"/>
      <c r="K898" s="14" t="n"/>
    </row>
    <row r="899">
      <c r="A899" s="19" t="n"/>
      <c r="B899" s="14" t="n"/>
      <c r="C899" s="12" t="str">
        <f>IF($B899="","",IFERROR(INDEX(Items!$B$2:$B$501,MATCH($B899,Items!$A$2:$A$501,0)),"Unknown SKU"))</f>
        <v/>
      </c>
      <c r="D899" s="14" t="n"/>
      <c r="E899" s="14" t="n"/>
      <c r="F899" s="14" t="n"/>
      <c r="G899" s="14" t="n"/>
      <c r="H899" s="12" t="str">
        <f>IF(AND(F899="",G899=""),"",IF(F899="",0,F899)-IF(G899="",0,G899))</f>
        <v/>
      </c>
      <c r="I899" s="14" t="n"/>
      <c r="J899" s="14" t="n"/>
      <c r="K899" s="14" t="n"/>
    </row>
    <row r="900">
      <c r="A900" s="19" t="n"/>
      <c r="B900" s="14" t="n"/>
      <c r="C900" s="12" t="str">
        <f>IF($B900="","",IFERROR(INDEX(Items!$B$2:$B$501,MATCH($B900,Items!$A$2:$A$501,0)),"Unknown SKU"))</f>
        <v/>
      </c>
      <c r="D900" s="14" t="n"/>
      <c r="E900" s="14" t="n"/>
      <c r="F900" s="14" t="n"/>
      <c r="G900" s="14" t="n"/>
      <c r="H900" s="12" t="str">
        <f>IF(AND(F900="",G900=""),"",IF(F900="",0,F900)-IF(G900="",0,G900))</f>
        <v/>
      </c>
      <c r="I900" s="14" t="n"/>
      <c r="J900" s="14" t="n"/>
      <c r="K900" s="14" t="n"/>
    </row>
    <row r="901">
      <c r="A901" s="19" t="n"/>
      <c r="B901" s="14" t="n"/>
      <c r="C901" s="12" t="str">
        <f>IF($B901="","",IFERROR(INDEX(Items!$B$2:$B$501,MATCH($B901,Items!$A$2:$A$501,0)),"Unknown SKU"))</f>
        <v/>
      </c>
      <c r="D901" s="14" t="n"/>
      <c r="E901" s="14" t="n"/>
      <c r="F901" s="14" t="n"/>
      <c r="G901" s="14" t="n"/>
      <c r="H901" s="12" t="str">
        <f>IF(AND(F901="",G901=""),"",IF(F901="",0,F901)-IF(G901="",0,G901))</f>
        <v/>
      </c>
      <c r="I901" s="14" t="n"/>
      <c r="J901" s="14" t="n"/>
      <c r="K901" s="14" t="n"/>
    </row>
    <row r="902">
      <c r="A902" s="19" t="n"/>
      <c r="B902" s="14" t="n"/>
      <c r="C902" s="12" t="str">
        <f>IF($B902="","",IFERROR(INDEX(Items!$B$2:$B$501,MATCH($B902,Items!$A$2:$A$501,0)),"Unknown SKU"))</f>
        <v/>
      </c>
      <c r="D902" s="14" t="n"/>
      <c r="E902" s="14" t="n"/>
      <c r="F902" s="14" t="n"/>
      <c r="G902" s="14" t="n"/>
      <c r="H902" s="12" t="str">
        <f>IF(AND(F902="",G902=""),"",IF(F902="",0,F902)-IF(G902="",0,G902))</f>
        <v/>
      </c>
      <c r="I902" s="14" t="n"/>
      <c r="J902" s="14" t="n"/>
      <c r="K902" s="14" t="n"/>
    </row>
    <row r="903">
      <c r="A903" s="19" t="n"/>
      <c r="B903" s="14" t="n"/>
      <c r="C903" s="12" t="str">
        <f>IF($B903="","",IFERROR(INDEX(Items!$B$2:$B$501,MATCH($B903,Items!$A$2:$A$501,0)),"Unknown SKU"))</f>
        <v/>
      </c>
      <c r="D903" s="14" t="n"/>
      <c r="E903" s="14" t="n"/>
      <c r="F903" s="14" t="n"/>
      <c r="G903" s="14" t="n"/>
      <c r="H903" s="12" t="str">
        <f>IF(AND(F903="",G903=""),"",IF(F903="",0,F903)-IF(G903="",0,G903))</f>
        <v/>
      </c>
      <c r="I903" s="14" t="n"/>
      <c r="J903" s="14" t="n"/>
      <c r="K903" s="14" t="n"/>
    </row>
    <row r="904">
      <c r="A904" s="19" t="n"/>
      <c r="B904" s="14" t="n"/>
      <c r="C904" s="12" t="str">
        <f>IF($B904="","",IFERROR(INDEX(Items!$B$2:$B$501,MATCH($B904,Items!$A$2:$A$501,0)),"Unknown SKU"))</f>
        <v/>
      </c>
      <c r="D904" s="14" t="n"/>
      <c r="E904" s="14" t="n"/>
      <c r="F904" s="14" t="n"/>
      <c r="G904" s="14" t="n"/>
      <c r="H904" s="12" t="str">
        <f>IF(AND(F904="",G904=""),"",IF(F904="",0,F904)-IF(G904="",0,G904))</f>
        <v/>
      </c>
      <c r="I904" s="14" t="n"/>
      <c r="J904" s="14" t="n"/>
      <c r="K904" s="14" t="n"/>
    </row>
    <row r="905">
      <c r="A905" s="19" t="n"/>
      <c r="B905" s="14" t="n"/>
      <c r="C905" s="12" t="str">
        <f>IF($B905="","",IFERROR(INDEX(Items!$B$2:$B$501,MATCH($B905,Items!$A$2:$A$501,0)),"Unknown SKU"))</f>
        <v/>
      </c>
      <c r="D905" s="14" t="n"/>
      <c r="E905" s="14" t="n"/>
      <c r="F905" s="14" t="n"/>
      <c r="G905" s="14" t="n"/>
      <c r="H905" s="12" t="str">
        <f>IF(AND(F905="",G905=""),"",IF(F905="",0,F905)-IF(G905="",0,G905))</f>
        <v/>
      </c>
      <c r="I905" s="14" t="n"/>
      <c r="J905" s="14" t="n"/>
      <c r="K905" s="14" t="n"/>
    </row>
    <row r="906">
      <c r="A906" s="19" t="n"/>
      <c r="B906" s="14" t="n"/>
      <c r="C906" s="12" t="str">
        <f>IF($B906="","",IFERROR(INDEX(Items!$B$2:$B$501,MATCH($B906,Items!$A$2:$A$501,0)),"Unknown SKU"))</f>
        <v/>
      </c>
      <c r="D906" s="14" t="n"/>
      <c r="E906" s="14" t="n"/>
      <c r="F906" s="14" t="n"/>
      <c r="G906" s="14" t="n"/>
      <c r="H906" s="12" t="str">
        <f>IF(AND(F906="",G906=""),"",IF(F906="",0,F906)-IF(G906="",0,G906))</f>
        <v/>
      </c>
      <c r="I906" s="14" t="n"/>
      <c r="J906" s="14" t="n"/>
      <c r="K906" s="14" t="n"/>
    </row>
    <row r="907">
      <c r="A907" s="19" t="n"/>
      <c r="B907" s="14" t="n"/>
      <c r="C907" s="12" t="str">
        <f>IF($B907="","",IFERROR(INDEX(Items!$B$2:$B$501,MATCH($B907,Items!$A$2:$A$501,0)),"Unknown SKU"))</f>
        <v/>
      </c>
      <c r="D907" s="14" t="n"/>
      <c r="E907" s="14" t="n"/>
      <c r="F907" s="14" t="n"/>
      <c r="G907" s="14" t="n"/>
      <c r="H907" s="12" t="str">
        <f>IF(AND(F907="",G907=""),"",IF(F907="",0,F907)-IF(G907="",0,G907))</f>
        <v/>
      </c>
      <c r="I907" s="14" t="n"/>
      <c r="J907" s="14" t="n"/>
      <c r="K907" s="14" t="n"/>
    </row>
    <row r="908">
      <c r="A908" s="19" t="n"/>
      <c r="B908" s="14" t="n"/>
      <c r="C908" s="12" t="str">
        <f>IF($B908="","",IFERROR(INDEX(Items!$B$2:$B$501,MATCH($B908,Items!$A$2:$A$501,0)),"Unknown SKU"))</f>
        <v/>
      </c>
      <c r="D908" s="14" t="n"/>
      <c r="E908" s="14" t="n"/>
      <c r="F908" s="14" t="n"/>
      <c r="G908" s="14" t="n"/>
      <c r="H908" s="12" t="str">
        <f>IF(AND(F908="",G908=""),"",IF(F908="",0,F908)-IF(G908="",0,G908))</f>
        <v/>
      </c>
      <c r="I908" s="14" t="n"/>
      <c r="J908" s="14" t="n"/>
      <c r="K908" s="14" t="n"/>
    </row>
    <row r="909">
      <c r="A909" s="19" t="n"/>
      <c r="B909" s="14" t="n"/>
      <c r="C909" s="12" t="str">
        <f>IF($B909="","",IFERROR(INDEX(Items!$B$2:$B$501,MATCH($B909,Items!$A$2:$A$501,0)),"Unknown SKU"))</f>
        <v/>
      </c>
      <c r="D909" s="14" t="n"/>
      <c r="E909" s="14" t="n"/>
      <c r="F909" s="14" t="n"/>
      <c r="G909" s="14" t="n"/>
      <c r="H909" s="12" t="str">
        <f>IF(AND(F909="",G909=""),"",IF(F909="",0,F909)-IF(G909="",0,G909))</f>
        <v/>
      </c>
      <c r="I909" s="14" t="n"/>
      <c r="J909" s="14" t="n"/>
      <c r="K909" s="14" t="n"/>
    </row>
    <row r="910">
      <c r="A910" s="19" t="n"/>
      <c r="B910" s="14" t="n"/>
      <c r="C910" s="12" t="str">
        <f>IF($B910="","",IFERROR(INDEX(Items!$B$2:$B$501,MATCH($B910,Items!$A$2:$A$501,0)),"Unknown SKU"))</f>
        <v/>
      </c>
      <c r="D910" s="14" t="n"/>
      <c r="E910" s="14" t="n"/>
      <c r="F910" s="14" t="n"/>
      <c r="G910" s="14" t="n"/>
      <c r="H910" s="12" t="str">
        <f>IF(AND(F910="",G910=""),"",IF(F910="",0,F910)-IF(G910="",0,G910))</f>
        <v/>
      </c>
      <c r="I910" s="14" t="n"/>
      <c r="J910" s="14" t="n"/>
      <c r="K910" s="14" t="n"/>
    </row>
    <row r="911">
      <c r="A911" s="19" t="n"/>
      <c r="B911" s="14" t="n"/>
      <c r="C911" s="12" t="str">
        <f>IF($B911="","",IFERROR(INDEX(Items!$B$2:$B$501,MATCH($B911,Items!$A$2:$A$501,0)),"Unknown SKU"))</f>
        <v/>
      </c>
      <c r="D911" s="14" t="n"/>
      <c r="E911" s="14" t="n"/>
      <c r="F911" s="14" t="n"/>
      <c r="G911" s="14" t="n"/>
      <c r="H911" s="12" t="str">
        <f>IF(AND(F911="",G911=""),"",IF(F911="",0,F911)-IF(G911="",0,G911))</f>
        <v/>
      </c>
      <c r="I911" s="14" t="n"/>
      <c r="J911" s="14" t="n"/>
      <c r="K911" s="14" t="n"/>
    </row>
    <row r="912">
      <c r="A912" s="19" t="n"/>
      <c r="B912" s="14" t="n"/>
      <c r="C912" s="12" t="str">
        <f>IF($B912="","",IFERROR(INDEX(Items!$B$2:$B$501,MATCH($B912,Items!$A$2:$A$501,0)),"Unknown SKU"))</f>
        <v/>
      </c>
      <c r="D912" s="14" t="n"/>
      <c r="E912" s="14" t="n"/>
      <c r="F912" s="14" t="n"/>
      <c r="G912" s="14" t="n"/>
      <c r="H912" s="12" t="str">
        <f>IF(AND(F912="",G912=""),"",IF(F912="",0,F912)-IF(G912="",0,G912))</f>
        <v/>
      </c>
      <c r="I912" s="14" t="n"/>
      <c r="J912" s="14" t="n"/>
      <c r="K912" s="14" t="n"/>
    </row>
    <row r="913">
      <c r="A913" s="19" t="n"/>
      <c r="B913" s="14" t="n"/>
      <c r="C913" s="12" t="str">
        <f>IF($B913="","",IFERROR(INDEX(Items!$B$2:$B$501,MATCH($B913,Items!$A$2:$A$501,0)),"Unknown SKU"))</f>
        <v/>
      </c>
      <c r="D913" s="14" t="n"/>
      <c r="E913" s="14" t="n"/>
      <c r="F913" s="14" t="n"/>
      <c r="G913" s="14" t="n"/>
      <c r="H913" s="12" t="str">
        <f>IF(AND(F913="",G913=""),"",IF(F913="",0,F913)-IF(G913="",0,G913))</f>
        <v/>
      </c>
      <c r="I913" s="14" t="n"/>
      <c r="J913" s="14" t="n"/>
      <c r="K913" s="14" t="n"/>
    </row>
    <row r="914">
      <c r="A914" s="19" t="n"/>
      <c r="B914" s="14" t="n"/>
      <c r="C914" s="12" t="str">
        <f>IF($B914="","",IFERROR(INDEX(Items!$B$2:$B$501,MATCH($B914,Items!$A$2:$A$501,0)),"Unknown SKU"))</f>
        <v/>
      </c>
      <c r="D914" s="14" t="n"/>
      <c r="E914" s="14" t="n"/>
      <c r="F914" s="14" t="n"/>
      <c r="G914" s="14" t="n"/>
      <c r="H914" s="12" t="str">
        <f>IF(AND(F914="",G914=""),"",IF(F914="",0,F914)-IF(G914="",0,G914))</f>
        <v/>
      </c>
      <c r="I914" s="14" t="n"/>
      <c r="J914" s="14" t="n"/>
      <c r="K914" s="14" t="n"/>
    </row>
    <row r="915">
      <c r="A915" s="19" t="n"/>
      <c r="B915" s="14" t="n"/>
      <c r="C915" s="12" t="str">
        <f>IF($B915="","",IFERROR(INDEX(Items!$B$2:$B$501,MATCH($B915,Items!$A$2:$A$501,0)),"Unknown SKU"))</f>
        <v/>
      </c>
      <c r="D915" s="14" t="n"/>
      <c r="E915" s="14" t="n"/>
      <c r="F915" s="14" t="n"/>
      <c r="G915" s="14" t="n"/>
      <c r="H915" s="12" t="str">
        <f>IF(AND(F915="",G915=""),"",IF(F915="",0,F915)-IF(G915="",0,G915))</f>
        <v/>
      </c>
      <c r="I915" s="14" t="n"/>
      <c r="J915" s="14" t="n"/>
      <c r="K915" s="14" t="n"/>
    </row>
    <row r="916">
      <c r="A916" s="19" t="n"/>
      <c r="B916" s="14" t="n"/>
      <c r="C916" s="12" t="str">
        <f>IF($B916="","",IFERROR(INDEX(Items!$B$2:$B$501,MATCH($B916,Items!$A$2:$A$501,0)),"Unknown SKU"))</f>
        <v/>
      </c>
      <c r="D916" s="14" t="n"/>
      <c r="E916" s="14" t="n"/>
      <c r="F916" s="14" t="n"/>
      <c r="G916" s="14" t="n"/>
      <c r="H916" s="12" t="str">
        <f>IF(AND(F916="",G916=""),"",IF(F916="",0,F916)-IF(G916="",0,G916))</f>
        <v/>
      </c>
      <c r="I916" s="14" t="n"/>
      <c r="J916" s="14" t="n"/>
      <c r="K916" s="14" t="n"/>
    </row>
    <row r="917">
      <c r="A917" s="19" t="n"/>
      <c r="B917" s="14" t="n"/>
      <c r="C917" s="12" t="str">
        <f>IF($B917="","",IFERROR(INDEX(Items!$B$2:$B$501,MATCH($B917,Items!$A$2:$A$501,0)),"Unknown SKU"))</f>
        <v/>
      </c>
      <c r="D917" s="14" t="n"/>
      <c r="E917" s="14" t="n"/>
      <c r="F917" s="14" t="n"/>
      <c r="G917" s="14" t="n"/>
      <c r="H917" s="12" t="str">
        <f>IF(AND(F917="",G917=""),"",IF(F917="",0,F917)-IF(G917="",0,G917))</f>
        <v/>
      </c>
      <c r="I917" s="14" t="n"/>
      <c r="J917" s="14" t="n"/>
      <c r="K917" s="14" t="n"/>
    </row>
    <row r="918">
      <c r="A918" s="19" t="n"/>
      <c r="B918" s="14" t="n"/>
      <c r="C918" s="12" t="str">
        <f>IF($B918="","",IFERROR(INDEX(Items!$B$2:$B$501,MATCH($B918,Items!$A$2:$A$501,0)),"Unknown SKU"))</f>
        <v/>
      </c>
      <c r="D918" s="14" t="n"/>
      <c r="E918" s="14" t="n"/>
      <c r="F918" s="14" t="n"/>
      <c r="G918" s="14" t="n"/>
      <c r="H918" s="12" t="str">
        <f>IF(AND(F918="",G918=""),"",IF(F918="",0,F918)-IF(G918="",0,G918))</f>
        <v/>
      </c>
      <c r="I918" s="14" t="n"/>
      <c r="J918" s="14" t="n"/>
      <c r="K918" s="14" t="n"/>
    </row>
    <row r="919">
      <c r="A919" s="19" t="n"/>
      <c r="B919" s="14" t="n"/>
      <c r="C919" s="12" t="str">
        <f>IF($B919="","",IFERROR(INDEX(Items!$B$2:$B$501,MATCH($B919,Items!$A$2:$A$501,0)),"Unknown SKU"))</f>
        <v/>
      </c>
      <c r="D919" s="14" t="n"/>
      <c r="E919" s="14" t="n"/>
      <c r="F919" s="14" t="n"/>
      <c r="G919" s="14" t="n"/>
      <c r="H919" s="12" t="str">
        <f>IF(AND(F919="",G919=""),"",IF(F919="",0,F919)-IF(G919="",0,G919))</f>
        <v/>
      </c>
      <c r="I919" s="14" t="n"/>
      <c r="J919" s="14" t="n"/>
      <c r="K919" s="14" t="n"/>
    </row>
    <row r="920">
      <c r="A920" s="19" t="n"/>
      <c r="B920" s="14" t="n"/>
      <c r="C920" s="12" t="str">
        <f>IF($B920="","",IFERROR(INDEX(Items!$B$2:$B$501,MATCH($B920,Items!$A$2:$A$501,0)),"Unknown SKU"))</f>
        <v/>
      </c>
      <c r="D920" s="14" t="n"/>
      <c r="E920" s="14" t="n"/>
      <c r="F920" s="14" t="n"/>
      <c r="G920" s="14" t="n"/>
      <c r="H920" s="12" t="str">
        <f>IF(AND(F920="",G920=""),"",IF(F920="",0,F920)-IF(G920="",0,G920))</f>
        <v/>
      </c>
      <c r="I920" s="14" t="n"/>
      <c r="J920" s="14" t="n"/>
      <c r="K920" s="14" t="n"/>
    </row>
    <row r="921">
      <c r="A921" s="19" t="n"/>
      <c r="B921" s="14" t="n"/>
      <c r="C921" s="12" t="str">
        <f>IF($B921="","",IFERROR(INDEX(Items!$B$2:$B$501,MATCH($B921,Items!$A$2:$A$501,0)),"Unknown SKU"))</f>
        <v/>
      </c>
      <c r="D921" s="14" t="n"/>
      <c r="E921" s="14" t="n"/>
      <c r="F921" s="14" t="n"/>
      <c r="G921" s="14" t="n"/>
      <c r="H921" s="12" t="str">
        <f>IF(AND(F921="",G921=""),"",IF(F921="",0,F921)-IF(G921="",0,G921))</f>
        <v/>
      </c>
      <c r="I921" s="14" t="n"/>
      <c r="J921" s="14" t="n"/>
      <c r="K921" s="14" t="n"/>
    </row>
    <row r="922">
      <c r="A922" s="19" t="n"/>
      <c r="B922" s="14" t="n"/>
      <c r="C922" s="12" t="str">
        <f>IF($B922="","",IFERROR(INDEX(Items!$B$2:$B$501,MATCH($B922,Items!$A$2:$A$501,0)),"Unknown SKU"))</f>
        <v/>
      </c>
      <c r="D922" s="14" t="n"/>
      <c r="E922" s="14" t="n"/>
      <c r="F922" s="14" t="n"/>
      <c r="G922" s="14" t="n"/>
      <c r="H922" s="12" t="str">
        <f>IF(AND(F922="",G922=""),"",IF(F922="",0,F922)-IF(G922="",0,G922))</f>
        <v/>
      </c>
      <c r="I922" s="14" t="n"/>
      <c r="J922" s="14" t="n"/>
      <c r="K922" s="14" t="n"/>
    </row>
    <row r="923">
      <c r="A923" s="19" t="n"/>
      <c r="B923" s="14" t="n"/>
      <c r="C923" s="12" t="str">
        <f>IF($B923="","",IFERROR(INDEX(Items!$B$2:$B$501,MATCH($B923,Items!$A$2:$A$501,0)),"Unknown SKU"))</f>
        <v/>
      </c>
      <c r="D923" s="14" t="n"/>
      <c r="E923" s="14" t="n"/>
      <c r="F923" s="14" t="n"/>
      <c r="G923" s="14" t="n"/>
      <c r="H923" s="12" t="str">
        <f>IF(AND(F923="",G923=""),"",IF(F923="",0,F923)-IF(G923="",0,G923))</f>
        <v/>
      </c>
      <c r="I923" s="14" t="n"/>
      <c r="J923" s="14" t="n"/>
      <c r="K923" s="14" t="n"/>
    </row>
    <row r="924">
      <c r="A924" s="19" t="n"/>
      <c r="B924" s="14" t="n"/>
      <c r="C924" s="12" t="str">
        <f>IF($B924="","",IFERROR(INDEX(Items!$B$2:$B$501,MATCH($B924,Items!$A$2:$A$501,0)),"Unknown SKU"))</f>
        <v/>
      </c>
      <c r="D924" s="14" t="n"/>
      <c r="E924" s="14" t="n"/>
      <c r="F924" s="14" t="n"/>
      <c r="G924" s="14" t="n"/>
      <c r="H924" s="12" t="str">
        <f>IF(AND(F924="",G924=""),"",IF(F924="",0,F924)-IF(G924="",0,G924))</f>
        <v/>
      </c>
      <c r="I924" s="14" t="n"/>
      <c r="J924" s="14" t="n"/>
      <c r="K924" s="14" t="n"/>
    </row>
    <row r="925">
      <c r="A925" s="19" t="n"/>
      <c r="B925" s="14" t="n"/>
      <c r="C925" s="12" t="str">
        <f>IF($B925="","",IFERROR(INDEX(Items!$B$2:$B$501,MATCH($B925,Items!$A$2:$A$501,0)),"Unknown SKU"))</f>
        <v/>
      </c>
      <c r="D925" s="14" t="n"/>
      <c r="E925" s="14" t="n"/>
      <c r="F925" s="14" t="n"/>
      <c r="G925" s="14" t="n"/>
      <c r="H925" s="12" t="str">
        <f>IF(AND(F925="",G925=""),"",IF(F925="",0,F925)-IF(G925="",0,G925))</f>
        <v/>
      </c>
      <c r="I925" s="14" t="n"/>
      <c r="J925" s="14" t="n"/>
      <c r="K925" s="14" t="n"/>
    </row>
    <row r="926">
      <c r="A926" s="19" t="n"/>
      <c r="B926" s="14" t="n"/>
      <c r="C926" s="12" t="str">
        <f>IF($B926="","",IFERROR(INDEX(Items!$B$2:$B$501,MATCH($B926,Items!$A$2:$A$501,0)),"Unknown SKU"))</f>
        <v/>
      </c>
      <c r="D926" s="14" t="n"/>
      <c r="E926" s="14" t="n"/>
      <c r="F926" s="14" t="n"/>
      <c r="G926" s="14" t="n"/>
      <c r="H926" s="12" t="str">
        <f>IF(AND(F926="",G926=""),"",IF(F926="",0,F926)-IF(G926="",0,G926))</f>
        <v/>
      </c>
      <c r="I926" s="14" t="n"/>
      <c r="J926" s="14" t="n"/>
      <c r="K926" s="14" t="n"/>
    </row>
    <row r="927">
      <c r="A927" s="19" t="n"/>
      <c r="B927" s="14" t="n"/>
      <c r="C927" s="12" t="str">
        <f>IF($B927="","",IFERROR(INDEX(Items!$B$2:$B$501,MATCH($B927,Items!$A$2:$A$501,0)),"Unknown SKU"))</f>
        <v/>
      </c>
      <c r="D927" s="14" t="n"/>
      <c r="E927" s="14" t="n"/>
      <c r="F927" s="14" t="n"/>
      <c r="G927" s="14" t="n"/>
      <c r="H927" s="12" t="str">
        <f>IF(AND(F927="",G927=""),"",IF(F927="",0,F927)-IF(G927="",0,G927))</f>
        <v/>
      </c>
      <c r="I927" s="14" t="n"/>
      <c r="J927" s="14" t="n"/>
      <c r="K927" s="14" t="n"/>
    </row>
    <row r="928">
      <c r="A928" s="19" t="n"/>
      <c r="B928" s="14" t="n"/>
      <c r="C928" s="12" t="str">
        <f>IF($B928="","",IFERROR(INDEX(Items!$B$2:$B$501,MATCH($B928,Items!$A$2:$A$501,0)),"Unknown SKU"))</f>
        <v/>
      </c>
      <c r="D928" s="14" t="n"/>
      <c r="E928" s="14" t="n"/>
      <c r="F928" s="14" t="n"/>
      <c r="G928" s="14" t="n"/>
      <c r="H928" s="12" t="str">
        <f>IF(AND(F928="",G928=""),"",IF(F928="",0,F928)-IF(G928="",0,G928))</f>
        <v/>
      </c>
      <c r="I928" s="14" t="n"/>
      <c r="J928" s="14" t="n"/>
      <c r="K928" s="14" t="n"/>
    </row>
    <row r="929">
      <c r="A929" s="19" t="n"/>
      <c r="B929" s="14" t="n"/>
      <c r="C929" s="12" t="str">
        <f>IF($B929="","",IFERROR(INDEX(Items!$B$2:$B$501,MATCH($B929,Items!$A$2:$A$501,0)),"Unknown SKU"))</f>
        <v/>
      </c>
      <c r="D929" s="14" t="n"/>
      <c r="E929" s="14" t="n"/>
      <c r="F929" s="14" t="n"/>
      <c r="G929" s="14" t="n"/>
      <c r="H929" s="12" t="str">
        <f>IF(AND(F929="",G929=""),"",IF(F929="",0,F929)-IF(G929="",0,G929))</f>
        <v/>
      </c>
      <c r="I929" s="14" t="n"/>
      <c r="J929" s="14" t="n"/>
      <c r="K929" s="14" t="n"/>
    </row>
    <row r="930">
      <c r="A930" s="19" t="n"/>
      <c r="B930" s="14" t="n"/>
      <c r="C930" s="12" t="str">
        <f>IF($B930="","",IFERROR(INDEX(Items!$B$2:$B$501,MATCH($B930,Items!$A$2:$A$501,0)),"Unknown SKU"))</f>
        <v/>
      </c>
      <c r="D930" s="14" t="n"/>
      <c r="E930" s="14" t="n"/>
      <c r="F930" s="14" t="n"/>
      <c r="G930" s="14" t="n"/>
      <c r="H930" s="12" t="str">
        <f>IF(AND(F930="",G930=""),"",IF(F930="",0,F930)-IF(G930="",0,G930))</f>
        <v/>
      </c>
      <c r="I930" s="14" t="n"/>
      <c r="J930" s="14" t="n"/>
      <c r="K930" s="14" t="n"/>
    </row>
    <row r="931">
      <c r="A931" s="19" t="n"/>
      <c r="B931" s="14" t="n"/>
      <c r="C931" s="12" t="str">
        <f>IF($B931="","",IFERROR(INDEX(Items!$B$2:$B$501,MATCH($B931,Items!$A$2:$A$501,0)),"Unknown SKU"))</f>
        <v/>
      </c>
      <c r="D931" s="14" t="n"/>
      <c r="E931" s="14" t="n"/>
      <c r="F931" s="14" t="n"/>
      <c r="G931" s="14" t="n"/>
      <c r="H931" s="12" t="str">
        <f>IF(AND(F931="",G931=""),"",IF(F931="",0,F931)-IF(G931="",0,G931))</f>
        <v/>
      </c>
      <c r="I931" s="14" t="n"/>
      <c r="J931" s="14" t="n"/>
      <c r="K931" s="14" t="n"/>
    </row>
    <row r="932">
      <c r="A932" s="19" t="n"/>
      <c r="B932" s="14" t="n"/>
      <c r="C932" s="12" t="str">
        <f>IF($B932="","",IFERROR(INDEX(Items!$B$2:$B$501,MATCH($B932,Items!$A$2:$A$501,0)),"Unknown SKU"))</f>
        <v/>
      </c>
      <c r="D932" s="14" t="n"/>
      <c r="E932" s="14" t="n"/>
      <c r="F932" s="14" t="n"/>
      <c r="G932" s="14" t="n"/>
      <c r="H932" s="12" t="str">
        <f>IF(AND(F932="",G932=""),"",IF(F932="",0,F932)-IF(G932="",0,G932))</f>
        <v/>
      </c>
      <c r="I932" s="14" t="n"/>
      <c r="J932" s="14" t="n"/>
      <c r="K932" s="14" t="n"/>
    </row>
    <row r="933">
      <c r="A933" s="19" t="n"/>
      <c r="B933" s="14" t="n"/>
      <c r="C933" s="12" t="str">
        <f>IF($B933="","",IFERROR(INDEX(Items!$B$2:$B$501,MATCH($B933,Items!$A$2:$A$501,0)),"Unknown SKU"))</f>
        <v/>
      </c>
      <c r="D933" s="14" t="n"/>
      <c r="E933" s="14" t="n"/>
      <c r="F933" s="14" t="n"/>
      <c r="G933" s="14" t="n"/>
      <c r="H933" s="12" t="str">
        <f>IF(AND(F933="",G933=""),"",IF(F933="",0,F933)-IF(G933="",0,G933))</f>
        <v/>
      </c>
      <c r="I933" s="14" t="n"/>
      <c r="J933" s="14" t="n"/>
      <c r="K933" s="14" t="n"/>
    </row>
    <row r="934">
      <c r="A934" s="19" t="n"/>
      <c r="B934" s="14" t="n"/>
      <c r="C934" s="12" t="str">
        <f>IF($B934="","",IFERROR(INDEX(Items!$B$2:$B$501,MATCH($B934,Items!$A$2:$A$501,0)),"Unknown SKU"))</f>
        <v/>
      </c>
      <c r="D934" s="14" t="n"/>
      <c r="E934" s="14" t="n"/>
      <c r="F934" s="14" t="n"/>
      <c r="G934" s="14" t="n"/>
      <c r="H934" s="12" t="str">
        <f>IF(AND(F934="",G934=""),"",IF(F934="",0,F934)-IF(G934="",0,G934))</f>
        <v/>
      </c>
      <c r="I934" s="14" t="n"/>
      <c r="J934" s="14" t="n"/>
      <c r="K934" s="14" t="n"/>
    </row>
    <row r="935">
      <c r="A935" s="19" t="n"/>
      <c r="B935" s="14" t="n"/>
      <c r="C935" s="12" t="str">
        <f>IF($B935="","",IFERROR(INDEX(Items!$B$2:$B$501,MATCH($B935,Items!$A$2:$A$501,0)),"Unknown SKU"))</f>
        <v/>
      </c>
      <c r="D935" s="14" t="n"/>
      <c r="E935" s="14" t="n"/>
      <c r="F935" s="14" t="n"/>
      <c r="G935" s="14" t="n"/>
      <c r="H935" s="12" t="str">
        <f>IF(AND(F935="",G935=""),"",IF(F935="",0,F935)-IF(G935="",0,G935))</f>
        <v/>
      </c>
      <c r="I935" s="14" t="n"/>
      <c r="J935" s="14" t="n"/>
      <c r="K935" s="14" t="n"/>
    </row>
    <row r="936">
      <c r="A936" s="19" t="n"/>
      <c r="B936" s="14" t="n"/>
      <c r="C936" s="12" t="str">
        <f>IF($B936="","",IFERROR(INDEX(Items!$B$2:$B$501,MATCH($B936,Items!$A$2:$A$501,0)),"Unknown SKU"))</f>
        <v/>
      </c>
      <c r="D936" s="14" t="n"/>
      <c r="E936" s="14" t="n"/>
      <c r="F936" s="14" t="n"/>
      <c r="G936" s="14" t="n"/>
      <c r="H936" s="12" t="str">
        <f>IF(AND(F936="",G936=""),"",IF(F936="",0,F936)-IF(G936="",0,G936))</f>
        <v/>
      </c>
      <c r="I936" s="14" t="n"/>
      <c r="J936" s="14" t="n"/>
      <c r="K936" s="14" t="n"/>
    </row>
    <row r="937">
      <c r="A937" s="19" t="n"/>
      <c r="B937" s="14" t="n"/>
      <c r="C937" s="12" t="str">
        <f>IF($B937="","",IFERROR(INDEX(Items!$B$2:$B$501,MATCH($B937,Items!$A$2:$A$501,0)),"Unknown SKU"))</f>
        <v/>
      </c>
      <c r="D937" s="14" t="n"/>
      <c r="E937" s="14" t="n"/>
      <c r="F937" s="14" t="n"/>
      <c r="G937" s="14" t="n"/>
      <c r="H937" s="12" t="str">
        <f>IF(AND(F937="",G937=""),"",IF(F937="",0,F937)-IF(G937="",0,G937))</f>
        <v/>
      </c>
      <c r="I937" s="14" t="n"/>
      <c r="J937" s="14" t="n"/>
      <c r="K937" s="14" t="n"/>
    </row>
    <row r="938">
      <c r="A938" s="19" t="n"/>
      <c r="B938" s="14" t="n"/>
      <c r="C938" s="12" t="str">
        <f>IF($B938="","",IFERROR(INDEX(Items!$B$2:$B$501,MATCH($B938,Items!$A$2:$A$501,0)),"Unknown SKU"))</f>
        <v/>
      </c>
      <c r="D938" s="14" t="n"/>
      <c r="E938" s="14" t="n"/>
      <c r="F938" s="14" t="n"/>
      <c r="G938" s="14" t="n"/>
      <c r="H938" s="12" t="str">
        <f>IF(AND(F938="",G938=""),"",IF(F938="",0,F938)-IF(G938="",0,G938))</f>
        <v/>
      </c>
      <c r="I938" s="14" t="n"/>
      <c r="J938" s="14" t="n"/>
      <c r="K938" s="14" t="n"/>
    </row>
    <row r="939">
      <c r="A939" s="19" t="n"/>
      <c r="B939" s="14" t="n"/>
      <c r="C939" s="12" t="str">
        <f>IF($B939="","",IFERROR(INDEX(Items!$B$2:$B$501,MATCH($B939,Items!$A$2:$A$501,0)),"Unknown SKU"))</f>
        <v/>
      </c>
      <c r="D939" s="14" t="n"/>
      <c r="E939" s="14" t="n"/>
      <c r="F939" s="14" t="n"/>
      <c r="G939" s="14" t="n"/>
      <c r="H939" s="12" t="str">
        <f>IF(AND(F939="",G939=""),"",IF(F939="",0,F939)-IF(G939="",0,G939))</f>
        <v/>
      </c>
      <c r="I939" s="14" t="n"/>
      <c r="J939" s="14" t="n"/>
      <c r="K939" s="14" t="n"/>
    </row>
    <row r="940">
      <c r="A940" s="19" t="n"/>
      <c r="B940" s="14" t="n"/>
      <c r="C940" s="12" t="str">
        <f>IF($B940="","",IFERROR(INDEX(Items!$B$2:$B$501,MATCH($B940,Items!$A$2:$A$501,0)),"Unknown SKU"))</f>
        <v/>
      </c>
      <c r="D940" s="14" t="n"/>
      <c r="E940" s="14" t="n"/>
      <c r="F940" s="14" t="n"/>
      <c r="G940" s="14" t="n"/>
      <c r="H940" s="12" t="str">
        <f>IF(AND(F940="",G940=""),"",IF(F940="",0,F940)-IF(G940="",0,G940))</f>
        <v/>
      </c>
      <c r="I940" s="14" t="n"/>
      <c r="J940" s="14" t="n"/>
      <c r="K940" s="14" t="n"/>
    </row>
    <row r="941">
      <c r="A941" s="19" t="n"/>
      <c r="B941" s="14" t="n"/>
      <c r="C941" s="12" t="str">
        <f>IF($B941="","",IFERROR(INDEX(Items!$B$2:$B$501,MATCH($B941,Items!$A$2:$A$501,0)),"Unknown SKU"))</f>
        <v/>
      </c>
      <c r="D941" s="14" t="n"/>
      <c r="E941" s="14" t="n"/>
      <c r="F941" s="14" t="n"/>
      <c r="G941" s="14" t="n"/>
      <c r="H941" s="12" t="str">
        <f>IF(AND(F941="",G941=""),"",IF(F941="",0,F941)-IF(G941="",0,G941))</f>
        <v/>
      </c>
      <c r="I941" s="14" t="n"/>
      <c r="J941" s="14" t="n"/>
      <c r="K941" s="14" t="n"/>
    </row>
    <row r="942">
      <c r="A942" s="19" t="n"/>
      <c r="B942" s="14" t="n"/>
      <c r="C942" s="12" t="str">
        <f>IF($B942="","",IFERROR(INDEX(Items!$B$2:$B$501,MATCH($B942,Items!$A$2:$A$501,0)),"Unknown SKU"))</f>
        <v/>
      </c>
      <c r="D942" s="14" t="n"/>
      <c r="E942" s="14" t="n"/>
      <c r="F942" s="14" t="n"/>
      <c r="G942" s="14" t="n"/>
      <c r="H942" s="12" t="str">
        <f>IF(AND(F942="",G942=""),"",IF(F942="",0,F942)-IF(G942="",0,G942))</f>
        <v/>
      </c>
      <c r="I942" s="14" t="n"/>
      <c r="J942" s="14" t="n"/>
      <c r="K942" s="14" t="n"/>
    </row>
    <row r="943">
      <c r="A943" s="19" t="n"/>
      <c r="B943" s="14" t="n"/>
      <c r="C943" s="12" t="str">
        <f>IF($B943="","",IFERROR(INDEX(Items!$B$2:$B$501,MATCH($B943,Items!$A$2:$A$501,0)),"Unknown SKU"))</f>
        <v/>
      </c>
      <c r="D943" s="14" t="n"/>
      <c r="E943" s="14" t="n"/>
      <c r="F943" s="14" t="n"/>
      <c r="G943" s="14" t="n"/>
      <c r="H943" s="12" t="str">
        <f>IF(AND(F943="",G943=""),"",IF(F943="",0,F943)-IF(G943="",0,G943))</f>
        <v/>
      </c>
      <c r="I943" s="14" t="n"/>
      <c r="J943" s="14" t="n"/>
      <c r="K943" s="14" t="n"/>
    </row>
    <row r="944">
      <c r="A944" s="19" t="n"/>
      <c r="B944" s="14" t="n"/>
      <c r="C944" s="12" t="str">
        <f>IF($B944="","",IFERROR(INDEX(Items!$B$2:$B$501,MATCH($B944,Items!$A$2:$A$501,0)),"Unknown SKU"))</f>
        <v/>
      </c>
      <c r="D944" s="14" t="n"/>
      <c r="E944" s="14" t="n"/>
      <c r="F944" s="14" t="n"/>
      <c r="G944" s="14" t="n"/>
      <c r="H944" s="12" t="str">
        <f>IF(AND(F944="",G944=""),"",IF(F944="",0,F944)-IF(G944="",0,G944))</f>
        <v/>
      </c>
      <c r="I944" s="14" t="n"/>
      <c r="J944" s="14" t="n"/>
      <c r="K944" s="14" t="n"/>
    </row>
    <row r="945">
      <c r="A945" s="19" t="n"/>
      <c r="B945" s="14" t="n"/>
      <c r="C945" s="12" t="str">
        <f>IF($B945="","",IFERROR(INDEX(Items!$B$2:$B$501,MATCH($B945,Items!$A$2:$A$501,0)),"Unknown SKU"))</f>
        <v/>
      </c>
      <c r="D945" s="14" t="n"/>
      <c r="E945" s="14" t="n"/>
      <c r="F945" s="14" t="n"/>
      <c r="G945" s="14" t="n"/>
      <c r="H945" s="12" t="str">
        <f>IF(AND(F945="",G945=""),"",IF(F945="",0,F945)-IF(G945="",0,G945))</f>
        <v/>
      </c>
      <c r="I945" s="14" t="n"/>
      <c r="J945" s="14" t="n"/>
      <c r="K945" s="14" t="n"/>
    </row>
    <row r="946">
      <c r="A946" s="19" t="n"/>
      <c r="B946" s="14" t="n"/>
      <c r="C946" s="12" t="str">
        <f>IF($B946="","",IFERROR(INDEX(Items!$B$2:$B$501,MATCH($B946,Items!$A$2:$A$501,0)),"Unknown SKU"))</f>
        <v/>
      </c>
      <c r="D946" s="14" t="n"/>
      <c r="E946" s="14" t="n"/>
      <c r="F946" s="14" t="n"/>
      <c r="G946" s="14" t="n"/>
      <c r="H946" s="12" t="str">
        <f>IF(AND(F946="",G946=""),"",IF(F946="",0,F946)-IF(G946="",0,G946))</f>
        <v/>
      </c>
      <c r="I946" s="14" t="n"/>
      <c r="J946" s="14" t="n"/>
      <c r="K946" s="14" t="n"/>
    </row>
    <row r="947">
      <c r="A947" s="19" t="n"/>
      <c r="B947" s="14" t="n"/>
      <c r="C947" s="12" t="str">
        <f>IF($B947="","",IFERROR(INDEX(Items!$B$2:$B$501,MATCH($B947,Items!$A$2:$A$501,0)),"Unknown SKU"))</f>
        <v/>
      </c>
      <c r="D947" s="14" t="n"/>
      <c r="E947" s="14" t="n"/>
      <c r="F947" s="14" t="n"/>
      <c r="G947" s="14" t="n"/>
      <c r="H947" s="12" t="str">
        <f>IF(AND(F947="",G947=""),"",IF(F947="",0,F947)-IF(G947="",0,G947))</f>
        <v/>
      </c>
      <c r="I947" s="14" t="n"/>
      <c r="J947" s="14" t="n"/>
      <c r="K947" s="14" t="n"/>
    </row>
    <row r="948">
      <c r="A948" s="19" t="n"/>
      <c r="B948" s="14" t="n"/>
      <c r="C948" s="12" t="str">
        <f>IF($B948="","",IFERROR(INDEX(Items!$B$2:$B$501,MATCH($B948,Items!$A$2:$A$501,0)),"Unknown SKU"))</f>
        <v/>
      </c>
      <c r="D948" s="14" t="n"/>
      <c r="E948" s="14" t="n"/>
      <c r="F948" s="14" t="n"/>
      <c r="G948" s="14" t="n"/>
      <c r="H948" s="12" t="str">
        <f>IF(AND(F948="",G948=""),"",IF(F948="",0,F948)-IF(G948="",0,G948))</f>
        <v/>
      </c>
      <c r="I948" s="14" t="n"/>
      <c r="J948" s="14" t="n"/>
      <c r="K948" s="14" t="n"/>
    </row>
    <row r="949">
      <c r="A949" s="19" t="n"/>
      <c r="B949" s="14" t="n"/>
      <c r="C949" s="12" t="str">
        <f>IF($B949="","",IFERROR(INDEX(Items!$B$2:$B$501,MATCH($B949,Items!$A$2:$A$501,0)),"Unknown SKU"))</f>
        <v/>
      </c>
      <c r="D949" s="14" t="n"/>
      <c r="E949" s="14" t="n"/>
      <c r="F949" s="14" t="n"/>
      <c r="G949" s="14" t="n"/>
      <c r="H949" s="12" t="str">
        <f>IF(AND(F949="",G949=""),"",IF(F949="",0,F949)-IF(G949="",0,G949))</f>
        <v/>
      </c>
      <c r="I949" s="14" t="n"/>
      <c r="J949" s="14" t="n"/>
      <c r="K949" s="14" t="n"/>
    </row>
    <row r="950">
      <c r="A950" s="19" t="n"/>
      <c r="B950" s="14" t="n"/>
      <c r="C950" s="12" t="str">
        <f>IF($B950="","",IFERROR(INDEX(Items!$B$2:$B$501,MATCH($B950,Items!$A$2:$A$501,0)),"Unknown SKU"))</f>
        <v/>
      </c>
      <c r="D950" s="14" t="n"/>
      <c r="E950" s="14" t="n"/>
      <c r="F950" s="14" t="n"/>
      <c r="G950" s="14" t="n"/>
      <c r="H950" s="12" t="str">
        <f>IF(AND(F950="",G950=""),"",IF(F950="",0,F950)-IF(G950="",0,G950))</f>
        <v/>
      </c>
      <c r="I950" s="14" t="n"/>
      <c r="J950" s="14" t="n"/>
      <c r="K950" s="14" t="n"/>
    </row>
    <row r="951">
      <c r="A951" s="19" t="n"/>
      <c r="B951" s="14" t="n"/>
      <c r="C951" s="12" t="str">
        <f>IF($B951="","",IFERROR(INDEX(Items!$B$2:$B$501,MATCH($B951,Items!$A$2:$A$501,0)),"Unknown SKU"))</f>
        <v/>
      </c>
      <c r="D951" s="14" t="n"/>
      <c r="E951" s="14" t="n"/>
      <c r="F951" s="14" t="n"/>
      <c r="G951" s="14" t="n"/>
      <c r="H951" s="12" t="str">
        <f>IF(AND(F951="",G951=""),"",IF(F951="",0,F951)-IF(G951="",0,G951))</f>
        <v/>
      </c>
      <c r="I951" s="14" t="n"/>
      <c r="J951" s="14" t="n"/>
      <c r="K951" s="14" t="n"/>
    </row>
    <row r="952">
      <c r="A952" s="19" t="n"/>
      <c r="B952" s="14" t="n"/>
      <c r="C952" s="12" t="str">
        <f>IF($B952="","",IFERROR(INDEX(Items!$B$2:$B$501,MATCH($B952,Items!$A$2:$A$501,0)),"Unknown SKU"))</f>
        <v/>
      </c>
      <c r="D952" s="14" t="n"/>
      <c r="E952" s="14" t="n"/>
      <c r="F952" s="14" t="n"/>
      <c r="G952" s="14" t="n"/>
      <c r="H952" s="12" t="str">
        <f>IF(AND(F952="",G952=""),"",IF(F952="",0,F952)-IF(G952="",0,G952))</f>
        <v/>
      </c>
      <c r="I952" s="14" t="n"/>
      <c r="J952" s="14" t="n"/>
      <c r="K952" s="14" t="n"/>
    </row>
    <row r="953">
      <c r="A953" s="19" t="n"/>
      <c r="B953" s="14" t="n"/>
      <c r="C953" s="12" t="str">
        <f>IF($B953="","",IFERROR(INDEX(Items!$B$2:$B$501,MATCH($B953,Items!$A$2:$A$501,0)),"Unknown SKU"))</f>
        <v/>
      </c>
      <c r="D953" s="14" t="n"/>
      <c r="E953" s="14" t="n"/>
      <c r="F953" s="14" t="n"/>
      <c r="G953" s="14" t="n"/>
      <c r="H953" s="12" t="str">
        <f>IF(AND(F953="",G953=""),"",IF(F953="",0,F953)-IF(G953="",0,G953))</f>
        <v/>
      </c>
      <c r="I953" s="14" t="n"/>
      <c r="J953" s="14" t="n"/>
      <c r="K953" s="14" t="n"/>
    </row>
    <row r="954">
      <c r="A954" s="19" t="n"/>
      <c r="B954" s="14" t="n"/>
      <c r="C954" s="12" t="str">
        <f>IF($B954="","",IFERROR(INDEX(Items!$B$2:$B$501,MATCH($B954,Items!$A$2:$A$501,0)),"Unknown SKU"))</f>
        <v/>
      </c>
      <c r="D954" s="14" t="n"/>
      <c r="E954" s="14" t="n"/>
      <c r="F954" s="14" t="n"/>
      <c r="G954" s="14" t="n"/>
      <c r="H954" s="12" t="str">
        <f>IF(AND(F954="",G954=""),"",IF(F954="",0,F954)-IF(G954="",0,G954))</f>
        <v/>
      </c>
      <c r="I954" s="14" t="n"/>
      <c r="J954" s="14" t="n"/>
      <c r="K954" s="14" t="n"/>
    </row>
    <row r="955">
      <c r="A955" s="19" t="n"/>
      <c r="B955" s="14" t="n"/>
      <c r="C955" s="12" t="str">
        <f>IF($B955="","",IFERROR(INDEX(Items!$B$2:$B$501,MATCH($B955,Items!$A$2:$A$501,0)),"Unknown SKU"))</f>
        <v/>
      </c>
      <c r="D955" s="14" t="n"/>
      <c r="E955" s="14" t="n"/>
      <c r="F955" s="14" t="n"/>
      <c r="G955" s="14" t="n"/>
      <c r="H955" s="12" t="str">
        <f>IF(AND(F955="",G955=""),"",IF(F955="",0,F955)-IF(G955="",0,G955))</f>
        <v/>
      </c>
      <c r="I955" s="14" t="n"/>
      <c r="J955" s="14" t="n"/>
      <c r="K955" s="14" t="n"/>
    </row>
    <row r="956">
      <c r="A956" s="19" t="n"/>
      <c r="B956" s="14" t="n"/>
      <c r="C956" s="12" t="str">
        <f>IF($B956="","",IFERROR(INDEX(Items!$B$2:$B$501,MATCH($B956,Items!$A$2:$A$501,0)),"Unknown SKU"))</f>
        <v/>
      </c>
      <c r="D956" s="14" t="n"/>
      <c r="E956" s="14" t="n"/>
      <c r="F956" s="14" t="n"/>
      <c r="G956" s="14" t="n"/>
      <c r="H956" s="12" t="str">
        <f>IF(AND(F956="",G956=""),"",IF(F956="",0,F956)-IF(G956="",0,G956))</f>
        <v/>
      </c>
      <c r="I956" s="14" t="n"/>
      <c r="J956" s="14" t="n"/>
      <c r="K956" s="14" t="n"/>
    </row>
    <row r="957">
      <c r="A957" s="19" t="n"/>
      <c r="B957" s="14" t="n"/>
      <c r="C957" s="12" t="str">
        <f>IF($B957="","",IFERROR(INDEX(Items!$B$2:$B$501,MATCH($B957,Items!$A$2:$A$501,0)),"Unknown SKU"))</f>
        <v/>
      </c>
      <c r="D957" s="14" t="n"/>
      <c r="E957" s="14" t="n"/>
      <c r="F957" s="14" t="n"/>
      <c r="G957" s="14" t="n"/>
      <c r="H957" s="12" t="str">
        <f>IF(AND(F957="",G957=""),"",IF(F957="",0,F957)-IF(G957="",0,G957))</f>
        <v/>
      </c>
      <c r="I957" s="14" t="n"/>
      <c r="J957" s="14" t="n"/>
      <c r="K957" s="14" t="n"/>
    </row>
    <row r="958">
      <c r="A958" s="19" t="n"/>
      <c r="B958" s="14" t="n"/>
      <c r="C958" s="12" t="str">
        <f>IF($B958="","",IFERROR(INDEX(Items!$B$2:$B$501,MATCH($B958,Items!$A$2:$A$501,0)),"Unknown SKU"))</f>
        <v/>
      </c>
      <c r="D958" s="14" t="n"/>
      <c r="E958" s="14" t="n"/>
      <c r="F958" s="14" t="n"/>
      <c r="G958" s="14" t="n"/>
      <c r="H958" s="12" t="str">
        <f>IF(AND(F958="",G958=""),"",IF(F958="",0,F958)-IF(G958="",0,G958))</f>
        <v/>
      </c>
      <c r="I958" s="14" t="n"/>
      <c r="J958" s="14" t="n"/>
      <c r="K958" s="14" t="n"/>
    </row>
    <row r="959">
      <c r="A959" s="19" t="n"/>
      <c r="B959" s="14" t="n"/>
      <c r="C959" s="12" t="str">
        <f>IF($B959="","",IFERROR(INDEX(Items!$B$2:$B$501,MATCH($B959,Items!$A$2:$A$501,0)),"Unknown SKU"))</f>
        <v/>
      </c>
      <c r="D959" s="14" t="n"/>
      <c r="E959" s="14" t="n"/>
      <c r="F959" s="14" t="n"/>
      <c r="G959" s="14" t="n"/>
      <c r="H959" s="12" t="str">
        <f>IF(AND(F959="",G959=""),"",IF(F959="",0,F959)-IF(G959="",0,G959))</f>
        <v/>
      </c>
      <c r="I959" s="14" t="n"/>
      <c r="J959" s="14" t="n"/>
      <c r="K959" s="14" t="n"/>
    </row>
    <row r="960">
      <c r="A960" s="19" t="n"/>
      <c r="B960" s="14" t="n"/>
      <c r="C960" s="12" t="str">
        <f>IF($B960="","",IFERROR(INDEX(Items!$B$2:$B$501,MATCH($B960,Items!$A$2:$A$501,0)),"Unknown SKU"))</f>
        <v/>
      </c>
      <c r="D960" s="14" t="n"/>
      <c r="E960" s="14" t="n"/>
      <c r="F960" s="14" t="n"/>
      <c r="G960" s="14" t="n"/>
      <c r="H960" s="12" t="str">
        <f>IF(AND(F960="",G960=""),"",IF(F960="",0,F960)-IF(G960="",0,G960))</f>
        <v/>
      </c>
      <c r="I960" s="14" t="n"/>
      <c r="J960" s="14" t="n"/>
      <c r="K960" s="14" t="n"/>
    </row>
    <row r="961">
      <c r="A961" s="19" t="n"/>
      <c r="B961" s="14" t="n"/>
      <c r="C961" s="12" t="str">
        <f>IF($B961="","",IFERROR(INDEX(Items!$B$2:$B$501,MATCH($B961,Items!$A$2:$A$501,0)),"Unknown SKU"))</f>
        <v/>
      </c>
      <c r="D961" s="14" t="n"/>
      <c r="E961" s="14" t="n"/>
      <c r="F961" s="14" t="n"/>
      <c r="G961" s="14" t="n"/>
      <c r="H961" s="12" t="str">
        <f>IF(AND(F961="",G961=""),"",IF(F961="",0,F961)-IF(G961="",0,G961))</f>
        <v/>
      </c>
      <c r="I961" s="14" t="n"/>
      <c r="J961" s="14" t="n"/>
      <c r="K961" s="14" t="n"/>
    </row>
    <row r="962">
      <c r="A962" s="19" t="n"/>
      <c r="B962" s="14" t="n"/>
      <c r="C962" s="12" t="str">
        <f>IF($B962="","",IFERROR(INDEX(Items!$B$2:$B$501,MATCH($B962,Items!$A$2:$A$501,0)),"Unknown SKU"))</f>
        <v/>
      </c>
      <c r="D962" s="14" t="n"/>
      <c r="E962" s="14" t="n"/>
      <c r="F962" s="14" t="n"/>
      <c r="G962" s="14" t="n"/>
      <c r="H962" s="12" t="str">
        <f>IF(AND(F962="",G962=""),"",IF(F962="",0,F962)-IF(G962="",0,G962))</f>
        <v/>
      </c>
      <c r="I962" s="14" t="n"/>
      <c r="J962" s="14" t="n"/>
      <c r="K962" s="14" t="n"/>
    </row>
    <row r="963">
      <c r="A963" s="19" t="n"/>
      <c r="B963" s="14" t="n"/>
      <c r="C963" s="12" t="str">
        <f>IF($B963="","",IFERROR(INDEX(Items!$B$2:$B$501,MATCH($B963,Items!$A$2:$A$501,0)),"Unknown SKU"))</f>
        <v/>
      </c>
      <c r="D963" s="14" t="n"/>
      <c r="E963" s="14" t="n"/>
      <c r="F963" s="14" t="n"/>
      <c r="G963" s="14" t="n"/>
      <c r="H963" s="12" t="str">
        <f>IF(AND(F963="",G963=""),"",IF(F963="",0,F963)-IF(G963="",0,G963))</f>
        <v/>
      </c>
      <c r="I963" s="14" t="n"/>
      <c r="J963" s="14" t="n"/>
      <c r="K963" s="14" t="n"/>
    </row>
    <row r="964">
      <c r="A964" s="19" t="n"/>
      <c r="B964" s="14" t="n"/>
      <c r="C964" s="12" t="str">
        <f>IF($B964="","",IFERROR(INDEX(Items!$B$2:$B$501,MATCH($B964,Items!$A$2:$A$501,0)),"Unknown SKU"))</f>
        <v/>
      </c>
      <c r="D964" s="14" t="n"/>
      <c r="E964" s="14" t="n"/>
      <c r="F964" s="14" t="n"/>
      <c r="G964" s="14" t="n"/>
      <c r="H964" s="12" t="str">
        <f>IF(AND(F964="",G964=""),"",IF(F964="",0,F964)-IF(G964="",0,G964))</f>
        <v/>
      </c>
      <c r="I964" s="14" t="n"/>
      <c r="J964" s="14" t="n"/>
      <c r="K964" s="14" t="n"/>
    </row>
    <row r="965">
      <c r="A965" s="19" t="n"/>
      <c r="B965" s="14" t="n"/>
      <c r="C965" s="12" t="str">
        <f>IF($B965="","",IFERROR(INDEX(Items!$B$2:$B$501,MATCH($B965,Items!$A$2:$A$501,0)),"Unknown SKU"))</f>
        <v/>
      </c>
      <c r="D965" s="14" t="n"/>
      <c r="E965" s="14" t="n"/>
      <c r="F965" s="14" t="n"/>
      <c r="G965" s="14" t="n"/>
      <c r="H965" s="12" t="str">
        <f>IF(AND(F965="",G965=""),"",IF(F965="",0,F965)-IF(G965="",0,G965))</f>
        <v/>
      </c>
      <c r="I965" s="14" t="n"/>
      <c r="J965" s="14" t="n"/>
      <c r="K965" s="14" t="n"/>
    </row>
    <row r="966">
      <c r="A966" s="19" t="n"/>
      <c r="B966" s="14" t="n"/>
      <c r="C966" s="12" t="str">
        <f>IF($B966="","",IFERROR(INDEX(Items!$B$2:$B$501,MATCH($B966,Items!$A$2:$A$501,0)),"Unknown SKU"))</f>
        <v/>
      </c>
      <c r="D966" s="14" t="n"/>
      <c r="E966" s="14" t="n"/>
      <c r="F966" s="14" t="n"/>
      <c r="G966" s="14" t="n"/>
      <c r="H966" s="12" t="str">
        <f>IF(AND(F966="",G966=""),"",IF(F966="",0,F966)-IF(G966="",0,G966))</f>
        <v/>
      </c>
      <c r="I966" s="14" t="n"/>
      <c r="J966" s="14" t="n"/>
      <c r="K966" s="14" t="n"/>
    </row>
    <row r="967">
      <c r="A967" s="19" t="n"/>
      <c r="B967" s="14" t="n"/>
      <c r="C967" s="12" t="str">
        <f>IF($B967="","",IFERROR(INDEX(Items!$B$2:$B$501,MATCH($B967,Items!$A$2:$A$501,0)),"Unknown SKU"))</f>
        <v/>
      </c>
      <c r="D967" s="14" t="n"/>
      <c r="E967" s="14" t="n"/>
      <c r="F967" s="14" t="n"/>
      <c r="G967" s="14" t="n"/>
      <c r="H967" s="12" t="str">
        <f>IF(AND(F967="",G967=""),"",IF(F967="",0,F967)-IF(G967="",0,G967))</f>
        <v/>
      </c>
      <c r="I967" s="14" t="n"/>
      <c r="J967" s="14" t="n"/>
      <c r="K967" s="14" t="n"/>
    </row>
    <row r="968">
      <c r="A968" s="19" t="n"/>
      <c r="B968" s="14" t="n"/>
      <c r="C968" s="12" t="str">
        <f>IF($B968="","",IFERROR(INDEX(Items!$B$2:$B$501,MATCH($B968,Items!$A$2:$A$501,0)),"Unknown SKU"))</f>
        <v/>
      </c>
      <c r="D968" s="14" t="n"/>
      <c r="E968" s="14" t="n"/>
      <c r="F968" s="14" t="n"/>
      <c r="G968" s="14" t="n"/>
      <c r="H968" s="12" t="str">
        <f>IF(AND(F968="",G968=""),"",IF(F968="",0,F968)-IF(G968="",0,G968))</f>
        <v/>
      </c>
      <c r="I968" s="14" t="n"/>
      <c r="J968" s="14" t="n"/>
      <c r="K968" s="14" t="n"/>
    </row>
    <row r="969">
      <c r="A969" s="19" t="n"/>
      <c r="B969" s="14" t="n"/>
      <c r="C969" s="12" t="str">
        <f>IF($B969="","",IFERROR(INDEX(Items!$B$2:$B$501,MATCH($B969,Items!$A$2:$A$501,0)),"Unknown SKU"))</f>
        <v/>
      </c>
      <c r="D969" s="14" t="n"/>
      <c r="E969" s="14" t="n"/>
      <c r="F969" s="14" t="n"/>
      <c r="G969" s="14" t="n"/>
      <c r="H969" s="12" t="str">
        <f>IF(AND(F969="",G969=""),"",IF(F969="",0,F969)-IF(G969="",0,G969))</f>
        <v/>
      </c>
      <c r="I969" s="14" t="n"/>
      <c r="J969" s="14" t="n"/>
      <c r="K969" s="14" t="n"/>
    </row>
    <row r="970">
      <c r="A970" s="19" t="n"/>
      <c r="B970" s="14" t="n"/>
      <c r="C970" s="12" t="str">
        <f>IF($B970="","",IFERROR(INDEX(Items!$B$2:$B$501,MATCH($B970,Items!$A$2:$A$501,0)),"Unknown SKU"))</f>
        <v/>
      </c>
      <c r="D970" s="14" t="n"/>
      <c r="E970" s="14" t="n"/>
      <c r="F970" s="14" t="n"/>
      <c r="G970" s="14" t="n"/>
      <c r="H970" s="12" t="str">
        <f>IF(AND(F970="",G970=""),"",IF(F970="",0,F970)-IF(G970="",0,G970))</f>
        <v/>
      </c>
      <c r="I970" s="14" t="n"/>
      <c r="J970" s="14" t="n"/>
      <c r="K970" s="14" t="n"/>
    </row>
    <row r="971">
      <c r="A971" s="19" t="n"/>
      <c r="B971" s="14" t="n"/>
      <c r="C971" s="12" t="str">
        <f>IF($B971="","",IFERROR(INDEX(Items!$B$2:$B$501,MATCH($B971,Items!$A$2:$A$501,0)),"Unknown SKU"))</f>
        <v/>
      </c>
      <c r="D971" s="14" t="n"/>
      <c r="E971" s="14" t="n"/>
      <c r="F971" s="14" t="n"/>
      <c r="G971" s="14" t="n"/>
      <c r="H971" s="12" t="str">
        <f>IF(AND(F971="",G971=""),"",IF(F971="",0,F971)-IF(G971="",0,G971))</f>
        <v/>
      </c>
      <c r="I971" s="14" t="n"/>
      <c r="J971" s="14" t="n"/>
      <c r="K971" s="14" t="n"/>
    </row>
    <row r="972">
      <c r="A972" s="19" t="n"/>
      <c r="B972" s="14" t="n"/>
      <c r="C972" s="12" t="str">
        <f>IF($B972="","",IFERROR(INDEX(Items!$B$2:$B$501,MATCH($B972,Items!$A$2:$A$501,0)),"Unknown SKU"))</f>
        <v/>
      </c>
      <c r="D972" s="14" t="n"/>
      <c r="E972" s="14" t="n"/>
      <c r="F972" s="14" t="n"/>
      <c r="G972" s="14" t="n"/>
      <c r="H972" s="12" t="str">
        <f>IF(AND(F972="",G972=""),"",IF(F972="",0,F972)-IF(G972="",0,G972))</f>
        <v/>
      </c>
      <c r="I972" s="14" t="n"/>
      <c r="J972" s="14" t="n"/>
      <c r="K972" s="14" t="n"/>
    </row>
    <row r="973">
      <c r="A973" s="19" t="n"/>
      <c r="B973" s="14" t="n"/>
      <c r="C973" s="12" t="str">
        <f>IF($B973="","",IFERROR(INDEX(Items!$B$2:$B$501,MATCH($B973,Items!$A$2:$A$501,0)),"Unknown SKU"))</f>
        <v/>
      </c>
      <c r="D973" s="14" t="n"/>
      <c r="E973" s="14" t="n"/>
      <c r="F973" s="14" t="n"/>
      <c r="G973" s="14" t="n"/>
      <c r="H973" s="12" t="str">
        <f>IF(AND(F973="",G973=""),"",IF(F973="",0,F973)-IF(G973="",0,G973))</f>
        <v/>
      </c>
      <c r="I973" s="14" t="n"/>
      <c r="J973" s="14" t="n"/>
      <c r="K973" s="14" t="n"/>
    </row>
    <row r="974">
      <c r="A974" s="19" t="n"/>
      <c r="B974" s="14" t="n"/>
      <c r="C974" s="12" t="str">
        <f>IF($B974="","",IFERROR(INDEX(Items!$B$2:$B$501,MATCH($B974,Items!$A$2:$A$501,0)),"Unknown SKU"))</f>
        <v/>
      </c>
      <c r="D974" s="14" t="n"/>
      <c r="E974" s="14" t="n"/>
      <c r="F974" s="14" t="n"/>
      <c r="G974" s="14" t="n"/>
      <c r="H974" s="12" t="str">
        <f>IF(AND(F974="",G974=""),"",IF(F974="",0,F974)-IF(G974="",0,G974))</f>
        <v/>
      </c>
      <c r="I974" s="14" t="n"/>
      <c r="J974" s="14" t="n"/>
      <c r="K974" s="14" t="n"/>
    </row>
    <row r="975">
      <c r="A975" s="19" t="n"/>
      <c r="B975" s="14" t="n"/>
      <c r="C975" s="12" t="str">
        <f>IF($B975="","",IFERROR(INDEX(Items!$B$2:$B$501,MATCH($B975,Items!$A$2:$A$501,0)),"Unknown SKU"))</f>
        <v/>
      </c>
      <c r="D975" s="14" t="n"/>
      <c r="E975" s="14" t="n"/>
      <c r="F975" s="14" t="n"/>
      <c r="G975" s="14" t="n"/>
      <c r="H975" s="12" t="str">
        <f>IF(AND(F975="",G975=""),"",IF(F975="",0,F975)-IF(G975="",0,G975))</f>
        <v/>
      </c>
      <c r="I975" s="14" t="n"/>
      <c r="J975" s="14" t="n"/>
      <c r="K975" s="14" t="n"/>
    </row>
    <row r="976">
      <c r="A976" s="19" t="n"/>
      <c r="B976" s="14" t="n"/>
      <c r="C976" s="12" t="str">
        <f>IF($B976="","",IFERROR(INDEX(Items!$B$2:$B$501,MATCH($B976,Items!$A$2:$A$501,0)),"Unknown SKU"))</f>
        <v/>
      </c>
      <c r="D976" s="14" t="n"/>
      <c r="E976" s="14" t="n"/>
      <c r="F976" s="14" t="n"/>
      <c r="G976" s="14" t="n"/>
      <c r="H976" s="12" t="str">
        <f>IF(AND(F976="",G976=""),"",IF(F976="",0,F976)-IF(G976="",0,G976))</f>
        <v/>
      </c>
      <c r="I976" s="14" t="n"/>
      <c r="J976" s="14" t="n"/>
      <c r="K976" s="14" t="n"/>
    </row>
    <row r="977">
      <c r="A977" s="19" t="n"/>
      <c r="B977" s="14" t="n"/>
      <c r="C977" s="12" t="str">
        <f>IF($B977="","",IFERROR(INDEX(Items!$B$2:$B$501,MATCH($B977,Items!$A$2:$A$501,0)),"Unknown SKU"))</f>
        <v/>
      </c>
      <c r="D977" s="14" t="n"/>
      <c r="E977" s="14" t="n"/>
      <c r="F977" s="14" t="n"/>
      <c r="G977" s="14" t="n"/>
      <c r="H977" s="12" t="str">
        <f>IF(AND(F977="",G977=""),"",IF(F977="",0,F977)-IF(G977="",0,G977))</f>
        <v/>
      </c>
      <c r="I977" s="14" t="n"/>
      <c r="J977" s="14" t="n"/>
      <c r="K977" s="14" t="n"/>
    </row>
    <row r="978">
      <c r="A978" s="19" t="n"/>
      <c r="B978" s="14" t="n"/>
      <c r="C978" s="12" t="str">
        <f>IF($B978="","",IFERROR(INDEX(Items!$B$2:$B$501,MATCH($B978,Items!$A$2:$A$501,0)),"Unknown SKU"))</f>
        <v/>
      </c>
      <c r="D978" s="14" t="n"/>
      <c r="E978" s="14" t="n"/>
      <c r="F978" s="14" t="n"/>
      <c r="G978" s="14" t="n"/>
      <c r="H978" s="12" t="str">
        <f>IF(AND(F978="",G978=""),"",IF(F978="",0,F978)-IF(G978="",0,G978))</f>
        <v/>
      </c>
      <c r="I978" s="14" t="n"/>
      <c r="J978" s="14" t="n"/>
      <c r="K978" s="14" t="n"/>
    </row>
    <row r="979">
      <c r="A979" s="19" t="n"/>
      <c r="B979" s="14" t="n"/>
      <c r="C979" s="12" t="str">
        <f>IF($B979="","",IFERROR(INDEX(Items!$B$2:$B$501,MATCH($B979,Items!$A$2:$A$501,0)),"Unknown SKU"))</f>
        <v/>
      </c>
      <c r="D979" s="14" t="n"/>
      <c r="E979" s="14" t="n"/>
      <c r="F979" s="14" t="n"/>
      <c r="G979" s="14" t="n"/>
      <c r="H979" s="12" t="str">
        <f>IF(AND(F979="",G979=""),"",IF(F979="",0,F979)-IF(G979="",0,G979))</f>
        <v/>
      </c>
      <c r="I979" s="14" t="n"/>
      <c r="J979" s="14" t="n"/>
      <c r="K979" s="14" t="n"/>
    </row>
    <row r="980">
      <c r="A980" s="19" t="n"/>
      <c r="B980" s="14" t="n"/>
      <c r="C980" s="12" t="str">
        <f>IF($B980="","",IFERROR(INDEX(Items!$B$2:$B$501,MATCH($B980,Items!$A$2:$A$501,0)),"Unknown SKU"))</f>
        <v/>
      </c>
      <c r="D980" s="14" t="n"/>
      <c r="E980" s="14" t="n"/>
      <c r="F980" s="14" t="n"/>
      <c r="G980" s="14" t="n"/>
      <c r="H980" s="12" t="str">
        <f>IF(AND(F980="",G980=""),"",IF(F980="",0,F980)-IF(G980="",0,G980))</f>
        <v/>
      </c>
      <c r="I980" s="14" t="n"/>
      <c r="J980" s="14" t="n"/>
      <c r="K980" s="14" t="n"/>
    </row>
    <row r="981">
      <c r="A981" s="19" t="n"/>
      <c r="B981" s="14" t="n"/>
      <c r="C981" s="12" t="str">
        <f>IF($B981="","",IFERROR(INDEX(Items!$B$2:$B$501,MATCH($B981,Items!$A$2:$A$501,0)),"Unknown SKU"))</f>
        <v/>
      </c>
      <c r="D981" s="14" t="n"/>
      <c r="E981" s="14" t="n"/>
      <c r="F981" s="14" t="n"/>
      <c r="G981" s="14" t="n"/>
      <c r="H981" s="12" t="str">
        <f>IF(AND(F981="",G981=""),"",IF(F981="",0,F981)-IF(G981="",0,G981))</f>
        <v/>
      </c>
      <c r="I981" s="14" t="n"/>
      <c r="J981" s="14" t="n"/>
      <c r="K981" s="14" t="n"/>
    </row>
    <row r="982">
      <c r="A982" s="19" t="n"/>
      <c r="B982" s="14" t="n"/>
      <c r="C982" s="12" t="str">
        <f>IF($B982="","",IFERROR(INDEX(Items!$B$2:$B$501,MATCH($B982,Items!$A$2:$A$501,0)),"Unknown SKU"))</f>
        <v/>
      </c>
      <c r="D982" s="14" t="n"/>
      <c r="E982" s="14" t="n"/>
      <c r="F982" s="14" t="n"/>
      <c r="G982" s="14" t="n"/>
      <c r="H982" s="12" t="str">
        <f>IF(AND(F982="",G982=""),"",IF(F982="",0,F982)-IF(G982="",0,G982))</f>
        <v/>
      </c>
      <c r="I982" s="14" t="n"/>
      <c r="J982" s="14" t="n"/>
      <c r="K982" s="14" t="n"/>
    </row>
    <row r="983">
      <c r="A983" s="19" t="n"/>
      <c r="B983" s="14" t="n"/>
      <c r="C983" s="12" t="str">
        <f>IF($B983="","",IFERROR(INDEX(Items!$B$2:$B$501,MATCH($B983,Items!$A$2:$A$501,0)),"Unknown SKU"))</f>
        <v/>
      </c>
      <c r="D983" s="14" t="n"/>
      <c r="E983" s="14" t="n"/>
      <c r="F983" s="14" t="n"/>
      <c r="G983" s="14" t="n"/>
      <c r="H983" s="12" t="str">
        <f>IF(AND(F983="",G983=""),"",IF(F983="",0,F983)-IF(G983="",0,G983))</f>
        <v/>
      </c>
      <c r="I983" s="14" t="n"/>
      <c r="J983" s="14" t="n"/>
      <c r="K983" s="14" t="n"/>
    </row>
    <row r="984">
      <c r="A984" s="19" t="n"/>
      <c r="B984" s="14" t="n"/>
      <c r="C984" s="12" t="str">
        <f>IF($B984="","",IFERROR(INDEX(Items!$B$2:$B$501,MATCH($B984,Items!$A$2:$A$501,0)),"Unknown SKU"))</f>
        <v/>
      </c>
      <c r="D984" s="14" t="n"/>
      <c r="E984" s="14" t="n"/>
      <c r="F984" s="14" t="n"/>
      <c r="G984" s="14" t="n"/>
      <c r="H984" s="12" t="str">
        <f>IF(AND(F984="",G984=""),"",IF(F984="",0,F984)-IF(G984="",0,G984))</f>
        <v/>
      </c>
      <c r="I984" s="14" t="n"/>
      <c r="J984" s="14" t="n"/>
      <c r="K984" s="14" t="n"/>
    </row>
    <row r="985">
      <c r="A985" s="19" t="n"/>
      <c r="B985" s="14" t="n"/>
      <c r="C985" s="12" t="str">
        <f>IF($B985="","",IFERROR(INDEX(Items!$B$2:$B$501,MATCH($B985,Items!$A$2:$A$501,0)),"Unknown SKU"))</f>
        <v/>
      </c>
      <c r="D985" s="14" t="n"/>
      <c r="E985" s="14" t="n"/>
      <c r="F985" s="14" t="n"/>
      <c r="G985" s="14" t="n"/>
      <c r="H985" s="12" t="str">
        <f>IF(AND(F985="",G985=""),"",IF(F985="",0,F985)-IF(G985="",0,G985))</f>
        <v/>
      </c>
      <c r="I985" s="14" t="n"/>
      <c r="J985" s="14" t="n"/>
      <c r="K985" s="14" t="n"/>
    </row>
    <row r="986">
      <c r="A986" s="19" t="n"/>
      <c r="B986" s="14" t="n"/>
      <c r="C986" s="12" t="str">
        <f>IF($B986="","",IFERROR(INDEX(Items!$B$2:$B$501,MATCH($B986,Items!$A$2:$A$501,0)),"Unknown SKU"))</f>
        <v/>
      </c>
      <c r="D986" s="14" t="n"/>
      <c r="E986" s="14" t="n"/>
      <c r="F986" s="14" t="n"/>
      <c r="G986" s="14" t="n"/>
      <c r="H986" s="12" t="str">
        <f>IF(AND(F986="",G986=""),"",IF(F986="",0,F986)-IF(G986="",0,G986))</f>
        <v/>
      </c>
      <c r="I986" s="14" t="n"/>
      <c r="J986" s="14" t="n"/>
      <c r="K986" s="14" t="n"/>
    </row>
    <row r="987">
      <c r="A987" s="19" t="n"/>
      <c r="B987" s="14" t="n"/>
      <c r="C987" s="12" t="str">
        <f>IF($B987="","",IFERROR(INDEX(Items!$B$2:$B$501,MATCH($B987,Items!$A$2:$A$501,0)),"Unknown SKU"))</f>
        <v/>
      </c>
      <c r="D987" s="14" t="n"/>
      <c r="E987" s="14" t="n"/>
      <c r="F987" s="14" t="n"/>
      <c r="G987" s="14" t="n"/>
      <c r="H987" s="12" t="str">
        <f>IF(AND(F987="",G987=""),"",IF(F987="",0,F987)-IF(G987="",0,G987))</f>
        <v/>
      </c>
      <c r="I987" s="14" t="n"/>
      <c r="J987" s="14" t="n"/>
      <c r="K987" s="14" t="n"/>
    </row>
    <row r="988">
      <c r="A988" s="19" t="n"/>
      <c r="B988" s="14" t="n"/>
      <c r="C988" s="12" t="str">
        <f>IF($B988="","",IFERROR(INDEX(Items!$B$2:$B$501,MATCH($B988,Items!$A$2:$A$501,0)),"Unknown SKU"))</f>
        <v/>
      </c>
      <c r="D988" s="14" t="n"/>
      <c r="E988" s="14" t="n"/>
      <c r="F988" s="14" t="n"/>
      <c r="G988" s="14" t="n"/>
      <c r="H988" s="12" t="str">
        <f>IF(AND(F988="",G988=""),"",IF(F988="",0,F988)-IF(G988="",0,G988))</f>
        <v/>
      </c>
      <c r="I988" s="14" t="n"/>
      <c r="J988" s="14" t="n"/>
      <c r="K988" s="14" t="n"/>
    </row>
    <row r="989">
      <c r="A989" s="19" t="n"/>
      <c r="B989" s="14" t="n"/>
      <c r="C989" s="12" t="str">
        <f>IF($B989="","",IFERROR(INDEX(Items!$B$2:$B$501,MATCH($B989,Items!$A$2:$A$501,0)),"Unknown SKU"))</f>
        <v/>
      </c>
      <c r="D989" s="14" t="n"/>
      <c r="E989" s="14" t="n"/>
      <c r="F989" s="14" t="n"/>
      <c r="G989" s="14" t="n"/>
      <c r="H989" s="12" t="str">
        <f>IF(AND(F989="",G989=""),"",IF(F989="",0,F989)-IF(G989="",0,G989))</f>
        <v/>
      </c>
      <c r="I989" s="14" t="n"/>
      <c r="J989" s="14" t="n"/>
      <c r="K989" s="14" t="n"/>
    </row>
    <row r="990">
      <c r="A990" s="19" t="n"/>
      <c r="B990" s="14" t="n"/>
      <c r="C990" s="12" t="str">
        <f>IF($B990="","",IFERROR(INDEX(Items!$B$2:$B$501,MATCH($B990,Items!$A$2:$A$501,0)),"Unknown SKU"))</f>
        <v/>
      </c>
      <c r="D990" s="14" t="n"/>
      <c r="E990" s="14" t="n"/>
      <c r="F990" s="14" t="n"/>
      <c r="G990" s="14" t="n"/>
      <c r="H990" s="12" t="str">
        <f>IF(AND(F990="",G990=""),"",IF(F990="",0,F990)-IF(G990="",0,G990))</f>
        <v/>
      </c>
      <c r="I990" s="14" t="n"/>
      <c r="J990" s="14" t="n"/>
      <c r="K990" s="14" t="n"/>
    </row>
    <row r="991">
      <c r="A991" s="19" t="n"/>
      <c r="B991" s="14" t="n"/>
      <c r="C991" s="12" t="str">
        <f>IF($B991="","",IFERROR(INDEX(Items!$B$2:$B$501,MATCH($B991,Items!$A$2:$A$501,0)),"Unknown SKU"))</f>
        <v/>
      </c>
      <c r="D991" s="14" t="n"/>
      <c r="E991" s="14" t="n"/>
      <c r="F991" s="14" t="n"/>
      <c r="G991" s="14" t="n"/>
      <c r="H991" s="12" t="str">
        <f>IF(AND(F991="",G991=""),"",IF(F991="",0,F991)-IF(G991="",0,G991))</f>
        <v/>
      </c>
      <c r="I991" s="14" t="n"/>
      <c r="J991" s="14" t="n"/>
      <c r="K991" s="14" t="n"/>
    </row>
    <row r="992">
      <c r="A992" s="19" t="n"/>
      <c r="B992" s="14" t="n"/>
      <c r="C992" s="12" t="str">
        <f>IF($B992="","",IFERROR(INDEX(Items!$B$2:$B$501,MATCH($B992,Items!$A$2:$A$501,0)),"Unknown SKU"))</f>
        <v/>
      </c>
      <c r="D992" s="14" t="n"/>
      <c r="E992" s="14" t="n"/>
      <c r="F992" s="14" t="n"/>
      <c r="G992" s="14" t="n"/>
      <c r="H992" s="12" t="str">
        <f>IF(AND(F992="",G992=""),"",IF(F992="",0,F992)-IF(G992="",0,G992))</f>
        <v/>
      </c>
      <c r="I992" s="14" t="n"/>
      <c r="J992" s="14" t="n"/>
      <c r="K992" s="14" t="n"/>
    </row>
    <row r="993">
      <c r="A993" s="19" t="n"/>
      <c r="B993" s="14" t="n"/>
      <c r="C993" s="12" t="str">
        <f>IF($B993="","",IFERROR(INDEX(Items!$B$2:$B$501,MATCH($B993,Items!$A$2:$A$501,0)),"Unknown SKU"))</f>
        <v/>
      </c>
      <c r="D993" s="14" t="n"/>
      <c r="E993" s="14" t="n"/>
      <c r="F993" s="14" t="n"/>
      <c r="G993" s="14" t="n"/>
      <c r="H993" s="12" t="str">
        <f>IF(AND(F993="",G993=""),"",IF(F993="",0,F993)-IF(G993="",0,G993))</f>
        <v/>
      </c>
      <c r="I993" s="14" t="n"/>
      <c r="J993" s="14" t="n"/>
      <c r="K993" s="14" t="n"/>
    </row>
    <row r="994">
      <c r="A994" s="19" t="n"/>
      <c r="B994" s="14" t="n"/>
      <c r="C994" s="12" t="str">
        <f>IF($B994="","",IFERROR(INDEX(Items!$B$2:$B$501,MATCH($B994,Items!$A$2:$A$501,0)),"Unknown SKU"))</f>
        <v/>
      </c>
      <c r="D994" s="14" t="n"/>
      <c r="E994" s="14" t="n"/>
      <c r="F994" s="14" t="n"/>
      <c r="G994" s="14" t="n"/>
      <c r="H994" s="12" t="str">
        <f>IF(AND(F994="",G994=""),"",IF(F994="",0,F994)-IF(G994="",0,G994))</f>
        <v/>
      </c>
      <c r="I994" s="14" t="n"/>
      <c r="J994" s="14" t="n"/>
      <c r="K994" s="14" t="n"/>
    </row>
    <row r="995">
      <c r="A995" s="19" t="n"/>
      <c r="B995" s="14" t="n"/>
      <c r="C995" s="12" t="str">
        <f>IF($B995="","",IFERROR(INDEX(Items!$B$2:$B$501,MATCH($B995,Items!$A$2:$A$501,0)),"Unknown SKU"))</f>
        <v/>
      </c>
      <c r="D995" s="14" t="n"/>
      <c r="E995" s="14" t="n"/>
      <c r="F995" s="14" t="n"/>
      <c r="G995" s="14" t="n"/>
      <c r="H995" s="12" t="str">
        <f>IF(AND(F995="",G995=""),"",IF(F995="",0,F995)-IF(G995="",0,G995))</f>
        <v/>
      </c>
      <c r="I995" s="14" t="n"/>
      <c r="J995" s="14" t="n"/>
      <c r="K995" s="14" t="n"/>
    </row>
    <row r="996">
      <c r="A996" s="19" t="n"/>
      <c r="B996" s="14" t="n"/>
      <c r="C996" s="12" t="str">
        <f>IF($B996="","",IFERROR(INDEX(Items!$B$2:$B$501,MATCH($B996,Items!$A$2:$A$501,0)),"Unknown SKU"))</f>
        <v/>
      </c>
      <c r="D996" s="14" t="n"/>
      <c r="E996" s="14" t="n"/>
      <c r="F996" s="14" t="n"/>
      <c r="G996" s="14" t="n"/>
      <c r="H996" s="12" t="str">
        <f>IF(AND(F996="",G996=""),"",IF(F996="",0,F996)-IF(G996="",0,G996))</f>
        <v/>
      </c>
      <c r="I996" s="14" t="n"/>
      <c r="J996" s="14" t="n"/>
      <c r="K996" s="14" t="n"/>
    </row>
    <row r="997">
      <c r="A997" s="19" t="n"/>
      <c r="B997" s="14" t="n"/>
      <c r="C997" s="12" t="str">
        <f>IF($B997="","",IFERROR(INDEX(Items!$B$2:$B$501,MATCH($B997,Items!$A$2:$A$501,0)),"Unknown SKU"))</f>
        <v/>
      </c>
      <c r="D997" s="14" t="n"/>
      <c r="E997" s="14" t="n"/>
      <c r="F997" s="14" t="n"/>
      <c r="G997" s="14" t="n"/>
      <c r="H997" s="12" t="str">
        <f>IF(AND(F997="",G997=""),"",IF(F997="",0,F997)-IF(G997="",0,G997))</f>
        <v/>
      </c>
      <c r="I997" s="14" t="n"/>
      <c r="J997" s="14" t="n"/>
      <c r="K997" s="14" t="n"/>
    </row>
    <row r="998">
      <c r="A998" s="19" t="n"/>
      <c r="B998" s="14" t="n"/>
      <c r="C998" s="12" t="str">
        <f>IF($B998="","",IFERROR(INDEX(Items!$B$2:$B$501,MATCH($B998,Items!$A$2:$A$501,0)),"Unknown SKU"))</f>
        <v/>
      </c>
      <c r="D998" s="14" t="n"/>
      <c r="E998" s="14" t="n"/>
      <c r="F998" s="14" t="n"/>
      <c r="G998" s="14" t="n"/>
      <c r="H998" s="12" t="str">
        <f>IF(AND(F998="",G998=""),"",IF(F998="",0,F998)-IF(G998="",0,G998))</f>
        <v/>
      </c>
      <c r="I998" s="14" t="n"/>
      <c r="J998" s="14" t="n"/>
      <c r="K998" s="14" t="n"/>
    </row>
    <row r="999">
      <c r="A999" s="19" t="n"/>
      <c r="B999" s="14" t="n"/>
      <c r="C999" s="12" t="str">
        <f>IF($B999="","",IFERROR(INDEX(Items!$B$2:$B$501,MATCH($B999,Items!$A$2:$A$501,0)),"Unknown SKU"))</f>
        <v/>
      </c>
      <c r="D999" s="14" t="n"/>
      <c r="E999" s="14" t="n"/>
      <c r="F999" s="14" t="n"/>
      <c r="G999" s="14" t="n"/>
      <c r="H999" s="12" t="str">
        <f>IF(AND(F999="",G999=""),"",IF(F999="",0,F999)-IF(G999="",0,G999))</f>
        <v/>
      </c>
      <c r="I999" s="14" t="n"/>
      <c r="J999" s="14" t="n"/>
      <c r="K999" s="14" t="n"/>
    </row>
    <row r="1000">
      <c r="A1000" s="19" t="n"/>
      <c r="B1000" s="14" t="n"/>
      <c r="C1000" s="12" t="str">
        <f>IF($B1000="","",IFERROR(INDEX(Items!$B$2:$B$501,MATCH($B1000,Items!$A$2:$A$501,0)),"Unknown SKU"))</f>
        <v/>
      </c>
      <c r="D1000" s="14" t="n"/>
      <c r="E1000" s="14" t="n"/>
      <c r="F1000" s="14" t="n"/>
      <c r="G1000" s="14" t="n"/>
      <c r="H1000" s="12" t="str">
        <f>IF(AND(F1000="",G1000=""),"",IF(F1000="",0,F1000)-IF(G1000="",0,G1000))</f>
        <v/>
      </c>
      <c r="I1000" s="14" t="n"/>
      <c r="J1000" s="14" t="n"/>
      <c r="K1000" s="14" t="n"/>
    </row>
    <row r="1001">
      <c r="A1001" s="19" t="n"/>
      <c r="B1001" s="14" t="n"/>
      <c r="C1001" s="12" t="str">
        <f>IF($B1001="","",IFERROR(INDEX(Items!$B$2:$B$501,MATCH($B1001,Items!$A$2:$A$501,0)),"Unknown SKU"))</f>
        <v/>
      </c>
      <c r="D1001" s="14" t="n"/>
      <c r="E1001" s="14" t="n"/>
      <c r="F1001" s="14" t="n"/>
      <c r="G1001" s="14" t="n"/>
      <c r="H1001" s="12" t="str">
        <f>IF(AND(F1001="",G1001=""),"",IF(F1001="",0,F1001)-IF(G1001="",0,G1001))</f>
        <v/>
      </c>
      <c r="I1001" s="14" t="n"/>
      <c r="J1001" s="14" t="n"/>
      <c r="K1001" s="14" t="n"/>
    </row>
    <row r="1002">
      <c r="A1002" s="19" t="n"/>
      <c r="B1002" s="14" t="n"/>
      <c r="C1002" s="12" t="str">
        <f>IF($B1002="","",IFERROR(INDEX(Items!$B$2:$B$501,MATCH($B1002,Items!$A$2:$A$501,0)),"Unknown SKU"))</f>
        <v/>
      </c>
      <c r="D1002" s="14" t="n"/>
      <c r="E1002" s="14" t="n"/>
      <c r="F1002" s="14" t="n"/>
      <c r="G1002" s="14" t="n"/>
      <c r="H1002" s="12" t="str">
        <f>IF(AND(F1002="",G1002=""),"",IF(F1002="",0,F1002)-IF(G1002="",0,G1002))</f>
        <v/>
      </c>
      <c r="I1002" s="14" t="n"/>
      <c r="J1002" s="14" t="n"/>
      <c r="K1002" s="14" t="n"/>
    </row>
    <row r="1003">
      <c r="A1003" s="19" t="n"/>
      <c r="B1003" s="14" t="n"/>
      <c r="C1003" s="12" t="str">
        <f>IF($B1003="","",IFERROR(INDEX(Items!$B$2:$B$501,MATCH($B1003,Items!$A$2:$A$501,0)),"Unknown SKU"))</f>
        <v/>
      </c>
      <c r="D1003" s="14" t="n"/>
      <c r="E1003" s="14" t="n"/>
      <c r="F1003" s="14" t="n"/>
      <c r="G1003" s="14" t="n"/>
      <c r="H1003" s="12" t="str">
        <f>IF(AND(F1003="",G1003=""),"",IF(F1003="",0,F1003)-IF(G1003="",0,G1003))</f>
        <v/>
      </c>
      <c r="I1003" s="14" t="n"/>
      <c r="J1003" s="14" t="n"/>
      <c r="K1003" s="14" t="n"/>
    </row>
    <row r="1004">
      <c r="A1004" s="19" t="n"/>
      <c r="B1004" s="14" t="n"/>
      <c r="C1004" s="12" t="str">
        <f>IF($B1004="","",IFERROR(INDEX(Items!$B$2:$B$501,MATCH($B1004,Items!$A$2:$A$501,0)),"Unknown SKU"))</f>
        <v/>
      </c>
      <c r="D1004" s="14" t="n"/>
      <c r="E1004" s="14" t="n"/>
      <c r="F1004" s="14" t="n"/>
      <c r="G1004" s="14" t="n"/>
      <c r="H1004" s="12" t="str">
        <f>IF(AND(F1004="",G1004=""),"",IF(F1004="",0,F1004)-IF(G1004="",0,G1004))</f>
        <v/>
      </c>
      <c r="I1004" s="14" t="n"/>
      <c r="J1004" s="14" t="n"/>
      <c r="K1004" s="14" t="n"/>
    </row>
    <row r="1005">
      <c r="A1005" s="19" t="n"/>
      <c r="B1005" s="14" t="n"/>
      <c r="C1005" s="12" t="str">
        <f>IF($B1005="","",IFERROR(INDEX(Items!$B$2:$B$501,MATCH($B1005,Items!$A$2:$A$501,0)),"Unknown SKU"))</f>
        <v/>
      </c>
      <c r="D1005" s="14" t="n"/>
      <c r="E1005" s="14" t="n"/>
      <c r="F1005" s="14" t="n"/>
      <c r="G1005" s="14" t="n"/>
      <c r="H1005" s="12" t="str">
        <f>IF(AND(F1005="",G1005=""),"",IF(F1005="",0,F1005)-IF(G1005="",0,G1005))</f>
        <v/>
      </c>
      <c r="I1005" s="14" t="n"/>
      <c r="J1005" s="14" t="n"/>
      <c r="K1005" s="14" t="n"/>
    </row>
    <row r="1006">
      <c r="A1006" s="19" t="n"/>
      <c r="B1006" s="14" t="n"/>
      <c r="C1006" s="12" t="str">
        <f>IF($B1006="","",IFERROR(INDEX(Items!$B$2:$B$501,MATCH($B1006,Items!$A$2:$A$501,0)),"Unknown SKU"))</f>
        <v/>
      </c>
      <c r="D1006" s="14" t="n"/>
      <c r="E1006" s="14" t="n"/>
      <c r="F1006" s="14" t="n"/>
      <c r="G1006" s="14" t="n"/>
      <c r="H1006" s="12" t="str">
        <f>IF(AND(F1006="",G1006=""),"",IF(F1006="",0,F1006)-IF(G1006="",0,G1006))</f>
        <v/>
      </c>
      <c r="I1006" s="14" t="n"/>
      <c r="J1006" s="14" t="n"/>
      <c r="K1006" s="14" t="n"/>
    </row>
    <row r="1007">
      <c r="A1007" s="19" t="n"/>
      <c r="B1007" s="14" t="n"/>
      <c r="C1007" s="12" t="str">
        <f>IF($B1007="","",IFERROR(INDEX(Items!$B$2:$B$501,MATCH($B1007,Items!$A$2:$A$501,0)),"Unknown SKU"))</f>
        <v/>
      </c>
      <c r="D1007" s="14" t="n"/>
      <c r="E1007" s="14" t="n"/>
      <c r="F1007" s="14" t="n"/>
      <c r="G1007" s="14" t="n"/>
      <c r="H1007" s="12" t="str">
        <f>IF(AND(F1007="",G1007=""),"",IF(F1007="",0,F1007)-IF(G1007="",0,G1007))</f>
        <v/>
      </c>
      <c r="I1007" s="14" t="n"/>
      <c r="J1007" s="14" t="n"/>
      <c r="K1007" s="14" t="n"/>
    </row>
    <row r="1008">
      <c r="A1008" s="19" t="n"/>
      <c r="B1008" s="14" t="n"/>
      <c r="C1008" s="12" t="str">
        <f>IF($B1008="","",IFERROR(INDEX(Items!$B$2:$B$501,MATCH($B1008,Items!$A$2:$A$501,0)),"Unknown SKU"))</f>
        <v/>
      </c>
      <c r="D1008" s="14" t="n"/>
      <c r="E1008" s="14" t="n"/>
      <c r="F1008" s="14" t="n"/>
      <c r="G1008" s="14" t="n"/>
      <c r="H1008" s="12" t="str">
        <f>IF(AND(F1008="",G1008=""),"",IF(F1008="",0,F1008)-IF(G1008="",0,G1008))</f>
        <v/>
      </c>
      <c r="I1008" s="14" t="n"/>
      <c r="J1008" s="14" t="n"/>
      <c r="K1008" s="14" t="n"/>
    </row>
    <row r="1009">
      <c r="A1009" s="19" t="n"/>
      <c r="B1009" s="14" t="n"/>
      <c r="C1009" s="12" t="str">
        <f>IF($B1009="","",IFERROR(INDEX(Items!$B$2:$B$501,MATCH($B1009,Items!$A$2:$A$501,0)),"Unknown SKU"))</f>
        <v/>
      </c>
      <c r="D1009" s="14" t="n"/>
      <c r="E1009" s="14" t="n"/>
      <c r="F1009" s="14" t="n"/>
      <c r="G1009" s="14" t="n"/>
      <c r="H1009" s="12" t="str">
        <f>IF(AND(F1009="",G1009=""),"",IF(F1009="",0,F1009)-IF(G1009="",0,G1009))</f>
        <v/>
      </c>
      <c r="I1009" s="14" t="n"/>
      <c r="J1009" s="14" t="n"/>
      <c r="K1009" s="14" t="n"/>
    </row>
    <row r="1010">
      <c r="A1010" s="19" t="n"/>
      <c r="B1010" s="14" t="n"/>
      <c r="C1010" s="12" t="str">
        <f>IF($B1010="","",IFERROR(INDEX(Items!$B$2:$B$501,MATCH($B1010,Items!$A$2:$A$501,0)),"Unknown SKU"))</f>
        <v/>
      </c>
      <c r="D1010" s="14" t="n"/>
      <c r="E1010" s="14" t="n"/>
      <c r="F1010" s="14" t="n"/>
      <c r="G1010" s="14" t="n"/>
      <c r="H1010" s="12" t="str">
        <f>IF(AND(F1010="",G1010=""),"",IF(F1010="",0,F1010)-IF(G1010="",0,G1010))</f>
        <v/>
      </c>
      <c r="I1010" s="14" t="n"/>
      <c r="J1010" s="14" t="n"/>
      <c r="K1010" s="14" t="n"/>
    </row>
    <row r="1011">
      <c r="A1011" s="19" t="n"/>
      <c r="B1011" s="14" t="n"/>
      <c r="C1011" s="12" t="str">
        <f>IF($B1011="","",IFERROR(INDEX(Items!$B$2:$B$501,MATCH($B1011,Items!$A$2:$A$501,0)),"Unknown SKU"))</f>
        <v/>
      </c>
      <c r="D1011" s="14" t="n"/>
      <c r="E1011" s="14" t="n"/>
      <c r="F1011" s="14" t="n"/>
      <c r="G1011" s="14" t="n"/>
      <c r="H1011" s="12" t="str">
        <f>IF(AND(F1011="",G1011=""),"",IF(F1011="",0,F1011)-IF(G1011="",0,G1011))</f>
        <v/>
      </c>
      <c r="I1011" s="14" t="n"/>
      <c r="J1011" s="14" t="n"/>
      <c r="K1011" s="14" t="n"/>
    </row>
    <row r="1012">
      <c r="A1012" s="19" t="n"/>
      <c r="B1012" s="14" t="n"/>
      <c r="C1012" s="12" t="str">
        <f>IF($B1012="","",IFERROR(INDEX(Items!$B$2:$B$501,MATCH($B1012,Items!$A$2:$A$501,0)),"Unknown SKU"))</f>
        <v/>
      </c>
      <c r="D1012" s="14" t="n"/>
      <c r="E1012" s="14" t="n"/>
      <c r="F1012" s="14" t="n"/>
      <c r="G1012" s="14" t="n"/>
      <c r="H1012" s="12" t="str">
        <f>IF(AND(F1012="",G1012=""),"",IF(F1012="",0,F1012)-IF(G1012="",0,G1012))</f>
        <v/>
      </c>
      <c r="I1012" s="14" t="n"/>
      <c r="J1012" s="14" t="n"/>
      <c r="K1012" s="14" t="n"/>
    </row>
    <row r="1013">
      <c r="A1013" s="19" t="n"/>
      <c r="B1013" s="14" t="n"/>
      <c r="C1013" s="12" t="str">
        <f>IF($B1013="","",IFERROR(INDEX(Items!$B$2:$B$501,MATCH($B1013,Items!$A$2:$A$501,0)),"Unknown SKU"))</f>
        <v/>
      </c>
      <c r="D1013" s="14" t="n"/>
      <c r="E1013" s="14" t="n"/>
      <c r="F1013" s="14" t="n"/>
      <c r="G1013" s="14" t="n"/>
      <c r="H1013" s="12" t="str">
        <f>IF(AND(F1013="",G1013=""),"",IF(F1013="",0,F1013)-IF(G1013="",0,G1013))</f>
        <v/>
      </c>
      <c r="I1013" s="14" t="n"/>
      <c r="J1013" s="14" t="n"/>
      <c r="K1013" s="14" t="n"/>
    </row>
    <row r="1014">
      <c r="A1014" s="19" t="n"/>
      <c r="B1014" s="14" t="n"/>
      <c r="C1014" s="12" t="str">
        <f>IF($B1014="","",IFERROR(INDEX(Items!$B$2:$B$501,MATCH($B1014,Items!$A$2:$A$501,0)),"Unknown SKU"))</f>
        <v/>
      </c>
      <c r="D1014" s="14" t="n"/>
      <c r="E1014" s="14" t="n"/>
      <c r="F1014" s="14" t="n"/>
      <c r="G1014" s="14" t="n"/>
      <c r="H1014" s="12" t="str">
        <f>IF(AND(F1014="",G1014=""),"",IF(F1014="",0,F1014)-IF(G1014="",0,G1014))</f>
        <v/>
      </c>
      <c r="I1014" s="14" t="n"/>
      <c r="J1014" s="14" t="n"/>
      <c r="K1014" s="14" t="n"/>
    </row>
    <row r="1015">
      <c r="A1015" s="19" t="n"/>
      <c r="B1015" s="14" t="n"/>
      <c r="C1015" s="12" t="str">
        <f>IF($B1015="","",IFERROR(INDEX(Items!$B$2:$B$501,MATCH($B1015,Items!$A$2:$A$501,0)),"Unknown SKU"))</f>
        <v/>
      </c>
      <c r="D1015" s="14" t="n"/>
      <c r="E1015" s="14" t="n"/>
      <c r="F1015" s="14" t="n"/>
      <c r="G1015" s="14" t="n"/>
      <c r="H1015" s="12" t="str">
        <f>IF(AND(F1015="",G1015=""),"",IF(F1015="",0,F1015)-IF(G1015="",0,G1015))</f>
        <v/>
      </c>
      <c r="I1015" s="14" t="n"/>
      <c r="J1015" s="14" t="n"/>
      <c r="K1015" s="14" t="n"/>
    </row>
    <row r="1016">
      <c r="A1016" s="19" t="n"/>
      <c r="B1016" s="14" t="n"/>
      <c r="C1016" s="12" t="str">
        <f>IF($B1016="","",IFERROR(INDEX(Items!$B$2:$B$501,MATCH($B1016,Items!$A$2:$A$501,0)),"Unknown SKU"))</f>
        <v/>
      </c>
      <c r="D1016" s="14" t="n"/>
      <c r="E1016" s="14" t="n"/>
      <c r="F1016" s="14" t="n"/>
      <c r="G1016" s="14" t="n"/>
      <c r="H1016" s="12" t="str">
        <f>IF(AND(F1016="",G1016=""),"",IF(F1016="",0,F1016)-IF(G1016="",0,G1016))</f>
        <v/>
      </c>
      <c r="I1016" s="14" t="n"/>
      <c r="J1016" s="14" t="n"/>
      <c r="K1016" s="14" t="n"/>
    </row>
    <row r="1017">
      <c r="A1017" s="19" t="n"/>
      <c r="B1017" s="14" t="n"/>
      <c r="C1017" s="12" t="str">
        <f>IF($B1017="","",IFERROR(INDEX(Items!$B$2:$B$501,MATCH($B1017,Items!$A$2:$A$501,0)),"Unknown SKU"))</f>
        <v/>
      </c>
      <c r="D1017" s="14" t="n"/>
      <c r="E1017" s="14" t="n"/>
      <c r="F1017" s="14" t="n"/>
      <c r="G1017" s="14" t="n"/>
      <c r="H1017" s="12" t="str">
        <f>IF(AND(F1017="",G1017=""),"",IF(F1017="",0,F1017)-IF(G1017="",0,G1017))</f>
        <v/>
      </c>
      <c r="I1017" s="14" t="n"/>
      <c r="J1017" s="14" t="n"/>
      <c r="K1017" s="14" t="n"/>
    </row>
    <row r="1018">
      <c r="A1018" s="19" t="n"/>
      <c r="B1018" s="14" t="n"/>
      <c r="C1018" s="12" t="str">
        <f>IF($B1018="","",IFERROR(INDEX(Items!$B$2:$B$501,MATCH($B1018,Items!$A$2:$A$501,0)),"Unknown SKU"))</f>
        <v/>
      </c>
      <c r="D1018" s="14" t="n"/>
      <c r="E1018" s="14" t="n"/>
      <c r="F1018" s="14" t="n"/>
      <c r="G1018" s="14" t="n"/>
      <c r="H1018" s="12" t="str">
        <f>IF(AND(F1018="",G1018=""),"",IF(F1018="",0,F1018)-IF(G1018="",0,G1018))</f>
        <v/>
      </c>
      <c r="I1018" s="14" t="n"/>
      <c r="J1018" s="14" t="n"/>
      <c r="K1018" s="14" t="n"/>
    </row>
    <row r="1019">
      <c r="A1019" s="19" t="n"/>
      <c r="B1019" s="14" t="n"/>
      <c r="C1019" s="12" t="str">
        <f>IF($B1019="","",IFERROR(INDEX(Items!$B$2:$B$501,MATCH($B1019,Items!$A$2:$A$501,0)),"Unknown SKU"))</f>
        <v/>
      </c>
      <c r="D1019" s="14" t="n"/>
      <c r="E1019" s="14" t="n"/>
      <c r="F1019" s="14" t="n"/>
      <c r="G1019" s="14" t="n"/>
      <c r="H1019" s="12" t="str">
        <f>IF(AND(F1019="",G1019=""),"",IF(F1019="",0,F1019)-IF(G1019="",0,G1019))</f>
        <v/>
      </c>
      <c r="I1019" s="14" t="n"/>
      <c r="J1019" s="14" t="n"/>
      <c r="K1019" s="14" t="n"/>
    </row>
    <row r="1020">
      <c r="A1020" s="19" t="n"/>
      <c r="B1020" s="14" t="n"/>
      <c r="C1020" s="12" t="str">
        <f>IF($B1020="","",IFERROR(INDEX(Items!$B$2:$B$501,MATCH($B1020,Items!$A$2:$A$501,0)),"Unknown SKU"))</f>
        <v/>
      </c>
      <c r="D1020" s="14" t="n"/>
      <c r="E1020" s="14" t="n"/>
      <c r="F1020" s="14" t="n"/>
      <c r="G1020" s="14" t="n"/>
      <c r="H1020" s="12" t="str">
        <f>IF(AND(F1020="",G1020=""),"",IF(F1020="",0,F1020)-IF(G1020="",0,G1020))</f>
        <v/>
      </c>
      <c r="I1020" s="14" t="n"/>
      <c r="J1020" s="14" t="n"/>
      <c r="K1020" s="14" t="n"/>
    </row>
    <row r="1021">
      <c r="A1021" s="19" t="n"/>
      <c r="B1021" s="14" t="n"/>
      <c r="C1021" s="12" t="str">
        <f>IF($B1021="","",IFERROR(INDEX(Items!$B$2:$B$501,MATCH($B1021,Items!$A$2:$A$501,0)),"Unknown SKU"))</f>
        <v/>
      </c>
      <c r="D1021" s="14" t="n"/>
      <c r="E1021" s="14" t="n"/>
      <c r="F1021" s="14" t="n"/>
      <c r="G1021" s="14" t="n"/>
      <c r="H1021" s="12" t="str">
        <f>IF(AND(F1021="",G1021=""),"",IF(F1021="",0,F1021)-IF(G1021="",0,G1021))</f>
        <v/>
      </c>
      <c r="I1021" s="14" t="n"/>
      <c r="J1021" s="14" t="n"/>
      <c r="K1021" s="14" t="n"/>
    </row>
    <row r="1022">
      <c r="A1022" s="19" t="n"/>
      <c r="B1022" s="14" t="n"/>
      <c r="C1022" s="12" t="str">
        <f>IF($B1022="","",IFERROR(INDEX(Items!$B$2:$B$501,MATCH($B1022,Items!$A$2:$A$501,0)),"Unknown SKU"))</f>
        <v/>
      </c>
      <c r="D1022" s="14" t="n"/>
      <c r="E1022" s="14" t="n"/>
      <c r="F1022" s="14" t="n"/>
      <c r="G1022" s="14" t="n"/>
      <c r="H1022" s="12" t="str">
        <f>IF(AND(F1022="",G1022=""),"",IF(F1022="",0,F1022)-IF(G1022="",0,G1022))</f>
        <v/>
      </c>
      <c r="I1022" s="14" t="n"/>
      <c r="J1022" s="14" t="n"/>
      <c r="K1022" s="14" t="n"/>
    </row>
    <row r="1023">
      <c r="A1023" s="19" t="n"/>
      <c r="B1023" s="14" t="n"/>
      <c r="C1023" s="12" t="str">
        <f>IF($B1023="","",IFERROR(INDEX(Items!$B$2:$B$501,MATCH($B1023,Items!$A$2:$A$501,0)),"Unknown SKU"))</f>
        <v/>
      </c>
      <c r="D1023" s="14" t="n"/>
      <c r="E1023" s="14" t="n"/>
      <c r="F1023" s="14" t="n"/>
      <c r="G1023" s="14" t="n"/>
      <c r="H1023" s="12" t="str">
        <f>IF(AND(F1023="",G1023=""),"",IF(F1023="",0,F1023)-IF(G1023="",0,G1023))</f>
        <v/>
      </c>
      <c r="I1023" s="14" t="n"/>
      <c r="J1023" s="14" t="n"/>
      <c r="K1023" s="14" t="n"/>
    </row>
    <row r="1024">
      <c r="A1024" s="19" t="n"/>
      <c r="B1024" s="14" t="n"/>
      <c r="C1024" s="12" t="str">
        <f>IF($B1024="","",IFERROR(INDEX(Items!$B$2:$B$501,MATCH($B1024,Items!$A$2:$A$501,0)),"Unknown SKU"))</f>
        <v/>
      </c>
      <c r="D1024" s="14" t="n"/>
      <c r="E1024" s="14" t="n"/>
      <c r="F1024" s="14" t="n"/>
      <c r="G1024" s="14" t="n"/>
      <c r="H1024" s="12" t="str">
        <f>IF(AND(F1024="",G1024=""),"",IF(F1024="",0,F1024)-IF(G1024="",0,G1024))</f>
        <v/>
      </c>
      <c r="I1024" s="14" t="n"/>
      <c r="J1024" s="14" t="n"/>
      <c r="K1024" s="14" t="n"/>
    </row>
    <row r="1025">
      <c r="A1025" s="19" t="n"/>
      <c r="B1025" s="14" t="n"/>
      <c r="C1025" s="12" t="str">
        <f>IF($B1025="","",IFERROR(INDEX(Items!$B$2:$B$501,MATCH($B1025,Items!$A$2:$A$501,0)),"Unknown SKU"))</f>
        <v/>
      </c>
      <c r="D1025" s="14" t="n"/>
      <c r="E1025" s="14" t="n"/>
      <c r="F1025" s="14" t="n"/>
      <c r="G1025" s="14" t="n"/>
      <c r="H1025" s="12" t="str">
        <f>IF(AND(F1025="",G1025=""),"",IF(F1025="",0,F1025)-IF(G1025="",0,G1025))</f>
        <v/>
      </c>
      <c r="I1025" s="14" t="n"/>
      <c r="J1025" s="14" t="n"/>
      <c r="K1025" s="14" t="n"/>
    </row>
    <row r="1026">
      <c r="A1026" s="19" t="n"/>
      <c r="B1026" s="14" t="n"/>
      <c r="C1026" s="12" t="str">
        <f>IF($B1026="","",IFERROR(INDEX(Items!$B$2:$B$501,MATCH($B1026,Items!$A$2:$A$501,0)),"Unknown SKU"))</f>
        <v/>
      </c>
      <c r="D1026" s="14" t="n"/>
      <c r="E1026" s="14" t="n"/>
      <c r="F1026" s="14" t="n"/>
      <c r="G1026" s="14" t="n"/>
      <c r="H1026" s="12" t="str">
        <f>IF(AND(F1026="",G1026=""),"",IF(F1026="",0,F1026)-IF(G1026="",0,G1026))</f>
        <v/>
      </c>
      <c r="I1026" s="14" t="n"/>
      <c r="J1026" s="14" t="n"/>
      <c r="K1026" s="14" t="n"/>
    </row>
    <row r="1027">
      <c r="A1027" s="19" t="n"/>
      <c r="B1027" s="14" t="n"/>
      <c r="C1027" s="12" t="str">
        <f>IF($B1027="","",IFERROR(INDEX(Items!$B$2:$B$501,MATCH($B1027,Items!$A$2:$A$501,0)),"Unknown SKU"))</f>
        <v/>
      </c>
      <c r="D1027" s="14" t="n"/>
      <c r="E1027" s="14" t="n"/>
      <c r="F1027" s="14" t="n"/>
      <c r="G1027" s="14" t="n"/>
      <c r="H1027" s="12" t="str">
        <f>IF(AND(F1027="",G1027=""),"",IF(F1027="",0,F1027)-IF(G1027="",0,G1027))</f>
        <v/>
      </c>
      <c r="I1027" s="14" t="n"/>
      <c r="J1027" s="14" t="n"/>
      <c r="K1027" s="14" t="n"/>
    </row>
    <row r="1028">
      <c r="A1028" s="19" t="n"/>
      <c r="B1028" s="14" t="n"/>
      <c r="C1028" s="12" t="str">
        <f>IF($B1028="","",IFERROR(INDEX(Items!$B$2:$B$501,MATCH($B1028,Items!$A$2:$A$501,0)),"Unknown SKU"))</f>
        <v/>
      </c>
      <c r="D1028" s="14" t="n"/>
      <c r="E1028" s="14" t="n"/>
      <c r="F1028" s="14" t="n"/>
      <c r="G1028" s="14" t="n"/>
      <c r="H1028" s="12" t="str">
        <f>IF(AND(F1028="",G1028=""),"",IF(F1028="",0,F1028)-IF(G1028="",0,G1028))</f>
        <v/>
      </c>
      <c r="I1028" s="14" t="n"/>
      <c r="J1028" s="14" t="n"/>
      <c r="K1028" s="14" t="n"/>
    </row>
    <row r="1029">
      <c r="A1029" s="19" t="n"/>
      <c r="B1029" s="14" t="n"/>
      <c r="C1029" s="12" t="str">
        <f>IF($B1029="","",IFERROR(INDEX(Items!$B$2:$B$501,MATCH($B1029,Items!$A$2:$A$501,0)),"Unknown SKU"))</f>
        <v/>
      </c>
      <c r="D1029" s="14" t="n"/>
      <c r="E1029" s="14" t="n"/>
      <c r="F1029" s="14" t="n"/>
      <c r="G1029" s="14" t="n"/>
      <c r="H1029" s="12" t="str">
        <f>IF(AND(F1029="",G1029=""),"",IF(F1029="",0,F1029)-IF(G1029="",0,G1029))</f>
        <v/>
      </c>
      <c r="I1029" s="14" t="n"/>
      <c r="J1029" s="14" t="n"/>
      <c r="K1029" s="14" t="n"/>
    </row>
    <row r="1030">
      <c r="A1030" s="19" t="n"/>
      <c r="B1030" s="14" t="n"/>
      <c r="C1030" s="12" t="str">
        <f>IF($B1030="","",IFERROR(INDEX(Items!$B$2:$B$501,MATCH($B1030,Items!$A$2:$A$501,0)),"Unknown SKU"))</f>
        <v/>
      </c>
      <c r="D1030" s="14" t="n"/>
      <c r="E1030" s="14" t="n"/>
      <c r="F1030" s="14" t="n"/>
      <c r="G1030" s="14" t="n"/>
      <c r="H1030" s="12" t="str">
        <f>IF(AND(F1030="",G1030=""),"",IF(F1030="",0,F1030)-IF(G1030="",0,G1030))</f>
        <v/>
      </c>
      <c r="I1030" s="14" t="n"/>
      <c r="J1030" s="14" t="n"/>
      <c r="K1030" s="14" t="n"/>
    </row>
    <row r="1031">
      <c r="A1031" s="19" t="n"/>
      <c r="B1031" s="14" t="n"/>
      <c r="C1031" s="12" t="str">
        <f>IF($B1031="","",IFERROR(INDEX(Items!$B$2:$B$501,MATCH($B1031,Items!$A$2:$A$501,0)),"Unknown SKU"))</f>
        <v/>
      </c>
      <c r="D1031" s="14" t="n"/>
      <c r="E1031" s="14" t="n"/>
      <c r="F1031" s="14" t="n"/>
      <c r="G1031" s="14" t="n"/>
      <c r="H1031" s="12" t="str">
        <f>IF(AND(F1031="",G1031=""),"",IF(F1031="",0,F1031)-IF(G1031="",0,G1031))</f>
        <v/>
      </c>
      <c r="I1031" s="14" t="n"/>
      <c r="J1031" s="14" t="n"/>
      <c r="K1031" s="14" t="n"/>
    </row>
    <row r="1032">
      <c r="A1032" s="19" t="n"/>
      <c r="B1032" s="14" t="n"/>
      <c r="C1032" s="12" t="str">
        <f>IF($B1032="","",IFERROR(INDEX(Items!$B$2:$B$501,MATCH($B1032,Items!$A$2:$A$501,0)),"Unknown SKU"))</f>
        <v/>
      </c>
      <c r="D1032" s="14" t="n"/>
      <c r="E1032" s="14" t="n"/>
      <c r="F1032" s="14" t="n"/>
      <c r="G1032" s="14" t="n"/>
      <c r="H1032" s="12" t="str">
        <f>IF(AND(F1032="",G1032=""),"",IF(F1032="",0,F1032)-IF(G1032="",0,G1032))</f>
        <v/>
      </c>
      <c r="I1032" s="14" t="n"/>
      <c r="J1032" s="14" t="n"/>
      <c r="K1032" s="14" t="n"/>
    </row>
    <row r="1033">
      <c r="A1033" s="19" t="n"/>
      <c r="B1033" s="14" t="n"/>
      <c r="C1033" s="12" t="str">
        <f>IF($B1033="","",IFERROR(INDEX(Items!$B$2:$B$501,MATCH($B1033,Items!$A$2:$A$501,0)),"Unknown SKU"))</f>
        <v/>
      </c>
      <c r="D1033" s="14" t="n"/>
      <c r="E1033" s="14" t="n"/>
      <c r="F1033" s="14" t="n"/>
      <c r="G1033" s="14" t="n"/>
      <c r="H1033" s="12" t="str">
        <f>IF(AND(F1033="",G1033=""),"",IF(F1033="",0,F1033)-IF(G1033="",0,G1033))</f>
        <v/>
      </c>
      <c r="I1033" s="14" t="n"/>
      <c r="J1033" s="14" t="n"/>
      <c r="K1033" s="14" t="n"/>
    </row>
    <row r="1034">
      <c r="A1034" s="19" t="n"/>
      <c r="B1034" s="14" t="n"/>
      <c r="C1034" s="12" t="str">
        <f>IF($B1034="","",IFERROR(INDEX(Items!$B$2:$B$501,MATCH($B1034,Items!$A$2:$A$501,0)),"Unknown SKU"))</f>
        <v/>
      </c>
      <c r="D1034" s="14" t="n"/>
      <c r="E1034" s="14" t="n"/>
      <c r="F1034" s="14" t="n"/>
      <c r="G1034" s="14" t="n"/>
      <c r="H1034" s="12" t="str">
        <f>IF(AND(F1034="",G1034=""),"",IF(F1034="",0,F1034)-IF(G1034="",0,G1034))</f>
        <v/>
      </c>
      <c r="I1034" s="14" t="n"/>
      <c r="J1034" s="14" t="n"/>
      <c r="K1034" s="14" t="n"/>
    </row>
    <row r="1035">
      <c r="A1035" s="19" t="n"/>
      <c r="B1035" s="14" t="n"/>
      <c r="C1035" s="12" t="str">
        <f>IF($B1035="","",IFERROR(INDEX(Items!$B$2:$B$501,MATCH($B1035,Items!$A$2:$A$501,0)),"Unknown SKU"))</f>
        <v/>
      </c>
      <c r="D1035" s="14" t="n"/>
      <c r="E1035" s="14" t="n"/>
      <c r="F1035" s="14" t="n"/>
      <c r="G1035" s="14" t="n"/>
      <c r="H1035" s="12" t="str">
        <f>IF(AND(F1035="",G1035=""),"",IF(F1035="",0,F1035)-IF(G1035="",0,G1035))</f>
        <v/>
      </c>
      <c r="I1035" s="14" t="n"/>
      <c r="J1035" s="14" t="n"/>
      <c r="K1035" s="14" t="n"/>
    </row>
    <row r="1036">
      <c r="A1036" s="19" t="n"/>
      <c r="B1036" s="14" t="n"/>
      <c r="C1036" s="12" t="str">
        <f>IF($B1036="","",IFERROR(INDEX(Items!$B$2:$B$501,MATCH($B1036,Items!$A$2:$A$501,0)),"Unknown SKU"))</f>
        <v/>
      </c>
      <c r="D1036" s="14" t="n"/>
      <c r="E1036" s="14" t="n"/>
      <c r="F1036" s="14" t="n"/>
      <c r="G1036" s="14" t="n"/>
      <c r="H1036" s="12" t="str">
        <f>IF(AND(F1036="",G1036=""),"",IF(F1036="",0,F1036)-IF(G1036="",0,G1036))</f>
        <v/>
      </c>
      <c r="I1036" s="14" t="n"/>
      <c r="J1036" s="14" t="n"/>
      <c r="K1036" s="14" t="n"/>
    </row>
    <row r="1037">
      <c r="A1037" s="19" t="n"/>
      <c r="B1037" s="14" t="n"/>
      <c r="C1037" s="12" t="str">
        <f>IF($B1037="","",IFERROR(INDEX(Items!$B$2:$B$501,MATCH($B1037,Items!$A$2:$A$501,0)),"Unknown SKU"))</f>
        <v/>
      </c>
      <c r="D1037" s="14" t="n"/>
      <c r="E1037" s="14" t="n"/>
      <c r="F1037" s="14" t="n"/>
      <c r="G1037" s="14" t="n"/>
      <c r="H1037" s="12" t="str">
        <f>IF(AND(F1037="",G1037=""),"",IF(F1037="",0,F1037)-IF(G1037="",0,G1037))</f>
        <v/>
      </c>
      <c r="I1037" s="14" t="n"/>
      <c r="J1037" s="14" t="n"/>
      <c r="K1037" s="14" t="n"/>
    </row>
    <row r="1038">
      <c r="A1038" s="19" t="n"/>
      <c r="B1038" s="14" t="n"/>
      <c r="C1038" s="12" t="str">
        <f>IF($B1038="","",IFERROR(INDEX(Items!$B$2:$B$501,MATCH($B1038,Items!$A$2:$A$501,0)),"Unknown SKU"))</f>
        <v/>
      </c>
      <c r="D1038" s="14" t="n"/>
      <c r="E1038" s="14" t="n"/>
      <c r="F1038" s="14" t="n"/>
      <c r="G1038" s="14" t="n"/>
      <c r="H1038" s="12" t="str">
        <f>IF(AND(F1038="",G1038=""),"",IF(F1038="",0,F1038)-IF(G1038="",0,G1038))</f>
        <v/>
      </c>
      <c r="I1038" s="14" t="n"/>
      <c r="J1038" s="14" t="n"/>
      <c r="K1038" s="14" t="n"/>
    </row>
    <row r="1039">
      <c r="A1039" s="19" t="n"/>
      <c r="B1039" s="14" t="n"/>
      <c r="C1039" s="12" t="str">
        <f>IF($B1039="","",IFERROR(INDEX(Items!$B$2:$B$501,MATCH($B1039,Items!$A$2:$A$501,0)),"Unknown SKU"))</f>
        <v/>
      </c>
      <c r="D1039" s="14" t="n"/>
      <c r="E1039" s="14" t="n"/>
      <c r="F1039" s="14" t="n"/>
      <c r="G1039" s="14" t="n"/>
      <c r="H1039" s="12" t="str">
        <f>IF(AND(F1039="",G1039=""),"",IF(F1039="",0,F1039)-IF(G1039="",0,G1039))</f>
        <v/>
      </c>
      <c r="I1039" s="14" t="n"/>
      <c r="J1039" s="14" t="n"/>
      <c r="K1039" s="14" t="n"/>
    </row>
    <row r="1040">
      <c r="A1040" s="19" t="n"/>
      <c r="B1040" s="14" t="n"/>
      <c r="C1040" s="12" t="str">
        <f>IF($B1040="","",IFERROR(INDEX(Items!$B$2:$B$501,MATCH($B1040,Items!$A$2:$A$501,0)),"Unknown SKU"))</f>
        <v/>
      </c>
      <c r="D1040" s="14" t="n"/>
      <c r="E1040" s="14" t="n"/>
      <c r="F1040" s="14" t="n"/>
      <c r="G1040" s="14" t="n"/>
      <c r="H1040" s="12" t="str">
        <f>IF(AND(F1040="",G1040=""),"",IF(F1040="",0,F1040)-IF(G1040="",0,G1040))</f>
        <v/>
      </c>
      <c r="I1040" s="14" t="n"/>
      <c r="J1040" s="14" t="n"/>
      <c r="K1040" s="14" t="n"/>
    </row>
    <row r="1041">
      <c r="A1041" s="19" t="n"/>
      <c r="B1041" s="14" t="n"/>
      <c r="C1041" s="12" t="str">
        <f>IF($B1041="","",IFERROR(INDEX(Items!$B$2:$B$501,MATCH($B1041,Items!$A$2:$A$501,0)),"Unknown SKU"))</f>
        <v/>
      </c>
      <c r="D1041" s="14" t="n"/>
      <c r="E1041" s="14" t="n"/>
      <c r="F1041" s="14" t="n"/>
      <c r="G1041" s="14" t="n"/>
      <c r="H1041" s="12" t="str">
        <f>IF(AND(F1041="",G1041=""),"",IF(F1041="",0,F1041)-IF(G1041="",0,G1041))</f>
        <v/>
      </c>
      <c r="I1041" s="14" t="n"/>
      <c r="J1041" s="14" t="n"/>
      <c r="K1041" s="14" t="n"/>
    </row>
    <row r="1042">
      <c r="A1042" s="19" t="n"/>
      <c r="B1042" s="14" t="n"/>
      <c r="C1042" s="12" t="str">
        <f>IF($B1042="","",IFERROR(INDEX(Items!$B$2:$B$501,MATCH($B1042,Items!$A$2:$A$501,0)),"Unknown SKU"))</f>
        <v/>
      </c>
      <c r="D1042" s="14" t="n"/>
      <c r="E1042" s="14" t="n"/>
      <c r="F1042" s="14" t="n"/>
      <c r="G1042" s="14" t="n"/>
      <c r="H1042" s="12" t="str">
        <f>IF(AND(F1042="",G1042=""),"",IF(F1042="",0,F1042)-IF(G1042="",0,G1042))</f>
        <v/>
      </c>
      <c r="I1042" s="14" t="n"/>
      <c r="J1042" s="14" t="n"/>
      <c r="K1042" s="14" t="n"/>
    </row>
    <row r="1043">
      <c r="A1043" s="19" t="n"/>
      <c r="B1043" s="14" t="n"/>
      <c r="C1043" s="12" t="str">
        <f>IF($B1043="","",IFERROR(INDEX(Items!$B$2:$B$501,MATCH($B1043,Items!$A$2:$A$501,0)),"Unknown SKU"))</f>
        <v/>
      </c>
      <c r="D1043" s="14" t="n"/>
      <c r="E1043" s="14" t="n"/>
      <c r="F1043" s="14" t="n"/>
      <c r="G1043" s="14" t="n"/>
      <c r="H1043" s="12" t="str">
        <f>IF(AND(F1043="",G1043=""),"",IF(F1043="",0,F1043)-IF(G1043="",0,G1043))</f>
        <v/>
      </c>
      <c r="I1043" s="14" t="n"/>
      <c r="J1043" s="14" t="n"/>
      <c r="K1043" s="14" t="n"/>
    </row>
    <row r="1044">
      <c r="A1044" s="19" t="n"/>
      <c r="B1044" s="14" t="n"/>
      <c r="C1044" s="12" t="str">
        <f>IF($B1044="","",IFERROR(INDEX(Items!$B$2:$B$501,MATCH($B1044,Items!$A$2:$A$501,0)),"Unknown SKU"))</f>
        <v/>
      </c>
      <c r="D1044" s="14" t="n"/>
      <c r="E1044" s="14" t="n"/>
      <c r="F1044" s="14" t="n"/>
      <c r="G1044" s="14" t="n"/>
      <c r="H1044" s="12" t="str">
        <f>IF(AND(F1044="",G1044=""),"",IF(F1044="",0,F1044)-IF(G1044="",0,G1044))</f>
        <v/>
      </c>
      <c r="I1044" s="14" t="n"/>
      <c r="J1044" s="14" t="n"/>
      <c r="K1044" s="14" t="n"/>
    </row>
    <row r="1045">
      <c r="A1045" s="19" t="n"/>
      <c r="B1045" s="14" t="n"/>
      <c r="C1045" s="12" t="str">
        <f>IF($B1045="","",IFERROR(INDEX(Items!$B$2:$B$501,MATCH($B1045,Items!$A$2:$A$501,0)),"Unknown SKU"))</f>
        <v/>
      </c>
      <c r="D1045" s="14" t="n"/>
      <c r="E1045" s="14" t="n"/>
      <c r="F1045" s="14" t="n"/>
      <c r="G1045" s="14" t="n"/>
      <c r="H1045" s="12" t="str">
        <f>IF(AND(F1045="",G1045=""),"",IF(F1045="",0,F1045)-IF(G1045="",0,G1045))</f>
        <v/>
      </c>
      <c r="I1045" s="14" t="n"/>
      <c r="J1045" s="14" t="n"/>
      <c r="K1045" s="14" t="n"/>
    </row>
    <row r="1046">
      <c r="A1046" s="19" t="n"/>
      <c r="B1046" s="14" t="n"/>
      <c r="C1046" s="12" t="str">
        <f>IF($B1046="","",IFERROR(INDEX(Items!$B$2:$B$501,MATCH($B1046,Items!$A$2:$A$501,0)),"Unknown SKU"))</f>
        <v/>
      </c>
      <c r="D1046" s="14" t="n"/>
      <c r="E1046" s="14" t="n"/>
      <c r="F1046" s="14" t="n"/>
      <c r="G1046" s="14" t="n"/>
      <c r="H1046" s="12" t="str">
        <f>IF(AND(F1046="",G1046=""),"",IF(F1046="",0,F1046)-IF(G1046="",0,G1046))</f>
        <v/>
      </c>
      <c r="I1046" s="14" t="n"/>
      <c r="J1046" s="14" t="n"/>
      <c r="K1046" s="14" t="n"/>
    </row>
    <row r="1047">
      <c r="A1047" s="19" t="n"/>
      <c r="B1047" s="14" t="n"/>
      <c r="C1047" s="12" t="str">
        <f>IF($B1047="","",IFERROR(INDEX(Items!$B$2:$B$501,MATCH($B1047,Items!$A$2:$A$501,0)),"Unknown SKU"))</f>
        <v/>
      </c>
      <c r="D1047" s="14" t="n"/>
      <c r="E1047" s="14" t="n"/>
      <c r="F1047" s="14" t="n"/>
      <c r="G1047" s="14" t="n"/>
      <c r="H1047" s="12" t="str">
        <f>IF(AND(F1047="",G1047=""),"",IF(F1047="",0,F1047)-IF(G1047="",0,G1047))</f>
        <v/>
      </c>
      <c r="I1047" s="14" t="n"/>
      <c r="J1047" s="14" t="n"/>
      <c r="K1047" s="14" t="n"/>
    </row>
    <row r="1048">
      <c r="A1048" s="19" t="n"/>
      <c r="B1048" s="14" t="n"/>
      <c r="C1048" s="12" t="str">
        <f>IF($B1048="","",IFERROR(INDEX(Items!$B$2:$B$501,MATCH($B1048,Items!$A$2:$A$501,0)),"Unknown SKU"))</f>
        <v/>
      </c>
      <c r="D1048" s="14" t="n"/>
      <c r="E1048" s="14" t="n"/>
      <c r="F1048" s="14" t="n"/>
      <c r="G1048" s="14" t="n"/>
      <c r="H1048" s="12" t="str">
        <f>IF(AND(F1048="",G1048=""),"",IF(F1048="",0,F1048)-IF(G1048="",0,G1048))</f>
        <v/>
      </c>
      <c r="I1048" s="14" t="n"/>
      <c r="J1048" s="14" t="n"/>
      <c r="K1048" s="14" t="n"/>
    </row>
    <row r="1049">
      <c r="A1049" s="19" t="n"/>
      <c r="B1049" s="14" t="n"/>
      <c r="C1049" s="12" t="str">
        <f>IF($B1049="","",IFERROR(INDEX(Items!$B$2:$B$501,MATCH($B1049,Items!$A$2:$A$501,0)),"Unknown SKU"))</f>
        <v/>
      </c>
      <c r="D1049" s="14" t="n"/>
      <c r="E1049" s="14" t="n"/>
      <c r="F1049" s="14" t="n"/>
      <c r="G1049" s="14" t="n"/>
      <c r="H1049" s="12" t="str">
        <f>IF(AND(F1049="",G1049=""),"",IF(F1049="",0,F1049)-IF(G1049="",0,G1049))</f>
        <v/>
      </c>
      <c r="I1049" s="14" t="n"/>
      <c r="J1049" s="14" t="n"/>
      <c r="K1049" s="14" t="n"/>
    </row>
    <row r="1050">
      <c r="A1050" s="19" t="n"/>
      <c r="B1050" s="14" t="n"/>
      <c r="C1050" s="12" t="str">
        <f>IF($B1050="","",IFERROR(INDEX(Items!$B$2:$B$501,MATCH($B1050,Items!$A$2:$A$501,0)),"Unknown SKU"))</f>
        <v/>
      </c>
      <c r="D1050" s="14" t="n"/>
      <c r="E1050" s="14" t="n"/>
      <c r="F1050" s="14" t="n"/>
      <c r="G1050" s="14" t="n"/>
      <c r="H1050" s="12" t="str">
        <f>IF(AND(F1050="",G1050=""),"",IF(F1050="",0,F1050)-IF(G1050="",0,G1050))</f>
        <v/>
      </c>
      <c r="I1050" s="14" t="n"/>
      <c r="J1050" s="14" t="n"/>
      <c r="K1050" s="14" t="n"/>
    </row>
    <row r="1051">
      <c r="A1051" s="19" t="n"/>
      <c r="B1051" s="14" t="n"/>
      <c r="C1051" s="12" t="str">
        <f>IF($B1051="","",IFERROR(INDEX(Items!$B$2:$B$501,MATCH($B1051,Items!$A$2:$A$501,0)),"Unknown SKU"))</f>
        <v/>
      </c>
      <c r="D1051" s="14" t="n"/>
      <c r="E1051" s="14" t="n"/>
      <c r="F1051" s="14" t="n"/>
      <c r="G1051" s="14" t="n"/>
      <c r="H1051" s="12" t="str">
        <f>IF(AND(F1051="",G1051=""),"",IF(F1051="",0,F1051)-IF(G1051="",0,G1051))</f>
        <v/>
      </c>
      <c r="I1051" s="14" t="n"/>
      <c r="J1051" s="14" t="n"/>
      <c r="K1051" s="14" t="n"/>
    </row>
    <row r="1052">
      <c r="A1052" s="19" t="n"/>
      <c r="B1052" s="14" t="n"/>
      <c r="C1052" s="12" t="str">
        <f>IF($B1052="","",IFERROR(INDEX(Items!$B$2:$B$501,MATCH($B1052,Items!$A$2:$A$501,0)),"Unknown SKU"))</f>
        <v/>
      </c>
      <c r="D1052" s="14" t="n"/>
      <c r="E1052" s="14" t="n"/>
      <c r="F1052" s="14" t="n"/>
      <c r="G1052" s="14" t="n"/>
      <c r="H1052" s="12" t="str">
        <f>IF(AND(F1052="",G1052=""),"",IF(F1052="",0,F1052)-IF(G1052="",0,G1052))</f>
        <v/>
      </c>
      <c r="I1052" s="14" t="n"/>
      <c r="J1052" s="14" t="n"/>
      <c r="K1052" s="14" t="n"/>
    </row>
    <row r="1053">
      <c r="A1053" s="19" t="n"/>
      <c r="B1053" s="14" t="n"/>
      <c r="C1053" s="12" t="str">
        <f>IF($B1053="","",IFERROR(INDEX(Items!$B$2:$B$501,MATCH($B1053,Items!$A$2:$A$501,0)),"Unknown SKU"))</f>
        <v/>
      </c>
      <c r="D1053" s="14" t="n"/>
      <c r="E1053" s="14" t="n"/>
      <c r="F1053" s="14" t="n"/>
      <c r="G1053" s="14" t="n"/>
      <c r="H1053" s="12" t="str">
        <f>IF(AND(F1053="",G1053=""),"",IF(F1053="",0,F1053)-IF(G1053="",0,G1053))</f>
        <v/>
      </c>
      <c r="I1053" s="14" t="n"/>
      <c r="J1053" s="14" t="n"/>
      <c r="K1053" s="14" t="n"/>
    </row>
    <row r="1054">
      <c r="A1054" s="19" t="n"/>
      <c r="B1054" s="14" t="n"/>
      <c r="C1054" s="12" t="str">
        <f>IF($B1054="","",IFERROR(INDEX(Items!$B$2:$B$501,MATCH($B1054,Items!$A$2:$A$501,0)),"Unknown SKU"))</f>
        <v/>
      </c>
      <c r="D1054" s="14" t="n"/>
      <c r="E1054" s="14" t="n"/>
      <c r="F1054" s="14" t="n"/>
      <c r="G1054" s="14" t="n"/>
      <c r="H1054" s="12" t="str">
        <f>IF(AND(F1054="",G1054=""),"",IF(F1054="",0,F1054)-IF(G1054="",0,G1054))</f>
        <v/>
      </c>
      <c r="I1054" s="14" t="n"/>
      <c r="J1054" s="14" t="n"/>
      <c r="K1054" s="14" t="n"/>
    </row>
    <row r="1055">
      <c r="A1055" s="19" t="n"/>
      <c r="B1055" s="14" t="n"/>
      <c r="C1055" s="12" t="str">
        <f>IF($B1055="","",IFERROR(INDEX(Items!$B$2:$B$501,MATCH($B1055,Items!$A$2:$A$501,0)),"Unknown SKU"))</f>
        <v/>
      </c>
      <c r="D1055" s="14" t="n"/>
      <c r="E1055" s="14" t="n"/>
      <c r="F1055" s="14" t="n"/>
      <c r="G1055" s="14" t="n"/>
      <c r="H1055" s="12" t="str">
        <f>IF(AND(F1055="",G1055=""),"",IF(F1055="",0,F1055)-IF(G1055="",0,G1055))</f>
        <v/>
      </c>
      <c r="I1055" s="14" t="n"/>
      <c r="J1055" s="14" t="n"/>
      <c r="K1055" s="14" t="n"/>
    </row>
    <row r="1056">
      <c r="A1056" s="19" t="n"/>
      <c r="B1056" s="14" t="n"/>
      <c r="C1056" s="12" t="str">
        <f>IF($B1056="","",IFERROR(INDEX(Items!$B$2:$B$501,MATCH($B1056,Items!$A$2:$A$501,0)),"Unknown SKU"))</f>
        <v/>
      </c>
      <c r="D1056" s="14" t="n"/>
      <c r="E1056" s="14" t="n"/>
      <c r="F1056" s="14" t="n"/>
      <c r="G1056" s="14" t="n"/>
      <c r="H1056" s="12" t="str">
        <f>IF(AND(F1056="",G1056=""),"",IF(F1056="",0,F1056)-IF(G1056="",0,G1056))</f>
        <v/>
      </c>
      <c r="I1056" s="14" t="n"/>
      <c r="J1056" s="14" t="n"/>
      <c r="K1056" s="14" t="n"/>
    </row>
    <row r="1057">
      <c r="A1057" s="19" t="n"/>
      <c r="B1057" s="14" t="n"/>
      <c r="C1057" s="12" t="str">
        <f>IF($B1057="","",IFERROR(INDEX(Items!$B$2:$B$501,MATCH($B1057,Items!$A$2:$A$501,0)),"Unknown SKU"))</f>
        <v/>
      </c>
      <c r="D1057" s="14" t="n"/>
      <c r="E1057" s="14" t="n"/>
      <c r="F1057" s="14" t="n"/>
      <c r="G1057" s="14" t="n"/>
      <c r="H1057" s="12" t="str">
        <f>IF(AND(F1057="",G1057=""),"",IF(F1057="",0,F1057)-IF(G1057="",0,G1057))</f>
        <v/>
      </c>
      <c r="I1057" s="14" t="n"/>
      <c r="J1057" s="14" t="n"/>
      <c r="K1057" s="14" t="n"/>
    </row>
    <row r="1058">
      <c r="A1058" s="19" t="n"/>
      <c r="B1058" s="14" t="n"/>
      <c r="C1058" s="12" t="str">
        <f>IF($B1058="","",IFERROR(INDEX(Items!$B$2:$B$501,MATCH($B1058,Items!$A$2:$A$501,0)),"Unknown SKU"))</f>
        <v/>
      </c>
      <c r="D1058" s="14" t="n"/>
      <c r="E1058" s="14" t="n"/>
      <c r="F1058" s="14" t="n"/>
      <c r="G1058" s="14" t="n"/>
      <c r="H1058" s="12" t="str">
        <f>IF(AND(F1058="",G1058=""),"",IF(F1058="",0,F1058)-IF(G1058="",0,G1058))</f>
        <v/>
      </c>
      <c r="I1058" s="14" t="n"/>
      <c r="J1058" s="14" t="n"/>
      <c r="K1058" s="14" t="n"/>
    </row>
    <row r="1059">
      <c r="A1059" s="19" t="n"/>
      <c r="B1059" s="14" t="n"/>
      <c r="C1059" s="12" t="str">
        <f>IF($B1059="","",IFERROR(INDEX(Items!$B$2:$B$501,MATCH($B1059,Items!$A$2:$A$501,0)),"Unknown SKU"))</f>
        <v/>
      </c>
      <c r="D1059" s="14" t="n"/>
      <c r="E1059" s="14" t="n"/>
      <c r="F1059" s="14" t="n"/>
      <c r="G1059" s="14" t="n"/>
      <c r="H1059" s="12" t="str">
        <f>IF(AND(F1059="",G1059=""),"",IF(F1059="",0,F1059)-IF(G1059="",0,G1059))</f>
        <v/>
      </c>
      <c r="I1059" s="14" t="n"/>
      <c r="J1059" s="14" t="n"/>
      <c r="K1059" s="14" t="n"/>
    </row>
    <row r="1060">
      <c r="A1060" s="19" t="n"/>
      <c r="B1060" s="14" t="n"/>
      <c r="C1060" s="12" t="str">
        <f>IF($B1060="","",IFERROR(INDEX(Items!$B$2:$B$501,MATCH($B1060,Items!$A$2:$A$501,0)),"Unknown SKU"))</f>
        <v/>
      </c>
      <c r="D1060" s="14" t="n"/>
      <c r="E1060" s="14" t="n"/>
      <c r="F1060" s="14" t="n"/>
      <c r="G1060" s="14" t="n"/>
      <c r="H1060" s="12" t="str">
        <f>IF(AND(F1060="",G1060=""),"",IF(F1060="",0,F1060)-IF(G1060="",0,G1060))</f>
        <v/>
      </c>
      <c r="I1060" s="14" t="n"/>
      <c r="J1060" s="14" t="n"/>
      <c r="K1060" s="14" t="n"/>
    </row>
    <row r="1061">
      <c r="A1061" s="19" t="n"/>
      <c r="B1061" s="14" t="n"/>
      <c r="C1061" s="12" t="str">
        <f>IF($B1061="","",IFERROR(INDEX(Items!$B$2:$B$501,MATCH($B1061,Items!$A$2:$A$501,0)),"Unknown SKU"))</f>
        <v/>
      </c>
      <c r="D1061" s="14" t="n"/>
      <c r="E1061" s="14" t="n"/>
      <c r="F1061" s="14" t="n"/>
      <c r="G1061" s="14" t="n"/>
      <c r="H1061" s="12" t="str">
        <f>IF(AND(F1061="",G1061=""),"",IF(F1061="",0,F1061)-IF(G1061="",0,G1061))</f>
        <v/>
      </c>
      <c r="I1061" s="14" t="n"/>
      <c r="J1061" s="14" t="n"/>
      <c r="K1061" s="14" t="n"/>
    </row>
    <row r="1062">
      <c r="A1062" s="19" t="n"/>
      <c r="B1062" s="14" t="n"/>
      <c r="C1062" s="12" t="str">
        <f>IF($B1062="","",IFERROR(INDEX(Items!$B$2:$B$501,MATCH($B1062,Items!$A$2:$A$501,0)),"Unknown SKU"))</f>
        <v/>
      </c>
      <c r="D1062" s="14" t="n"/>
      <c r="E1062" s="14" t="n"/>
      <c r="F1062" s="14" t="n"/>
      <c r="G1062" s="14" t="n"/>
      <c r="H1062" s="12" t="str">
        <f>IF(AND(F1062="",G1062=""),"",IF(F1062="",0,F1062)-IF(G1062="",0,G1062))</f>
        <v/>
      </c>
      <c r="I1062" s="14" t="n"/>
      <c r="J1062" s="14" t="n"/>
      <c r="K1062" s="14" t="n"/>
    </row>
    <row r="1063">
      <c r="A1063" s="19" t="n"/>
      <c r="B1063" s="14" t="n"/>
      <c r="C1063" s="12" t="str">
        <f>IF($B1063="","",IFERROR(INDEX(Items!$B$2:$B$501,MATCH($B1063,Items!$A$2:$A$501,0)),"Unknown SKU"))</f>
        <v/>
      </c>
      <c r="D1063" s="14" t="n"/>
      <c r="E1063" s="14" t="n"/>
      <c r="F1063" s="14" t="n"/>
      <c r="G1063" s="14" t="n"/>
      <c r="H1063" s="12" t="str">
        <f>IF(AND(F1063="",G1063=""),"",IF(F1063="",0,F1063)-IF(G1063="",0,G1063))</f>
        <v/>
      </c>
      <c r="I1063" s="14" t="n"/>
      <c r="J1063" s="14" t="n"/>
      <c r="K1063" s="14" t="n"/>
    </row>
    <row r="1064">
      <c r="A1064" s="19" t="n"/>
      <c r="B1064" s="14" t="n"/>
      <c r="C1064" s="12" t="str">
        <f>IF($B1064="","",IFERROR(INDEX(Items!$B$2:$B$501,MATCH($B1064,Items!$A$2:$A$501,0)),"Unknown SKU"))</f>
        <v/>
      </c>
      <c r="D1064" s="14" t="n"/>
      <c r="E1064" s="14" t="n"/>
      <c r="F1064" s="14" t="n"/>
      <c r="G1064" s="14" t="n"/>
      <c r="H1064" s="12" t="str">
        <f>IF(AND(F1064="",G1064=""),"",IF(F1064="",0,F1064)-IF(G1064="",0,G1064))</f>
        <v/>
      </c>
      <c r="I1064" s="14" t="n"/>
      <c r="J1064" s="14" t="n"/>
      <c r="K1064" s="14" t="n"/>
    </row>
    <row r="1065">
      <c r="A1065" s="19" t="n"/>
      <c r="B1065" s="14" t="n"/>
      <c r="C1065" s="12" t="str">
        <f>IF($B1065="","",IFERROR(INDEX(Items!$B$2:$B$501,MATCH($B1065,Items!$A$2:$A$501,0)),"Unknown SKU"))</f>
        <v/>
      </c>
      <c r="D1065" s="14" t="n"/>
      <c r="E1065" s="14" t="n"/>
      <c r="F1065" s="14" t="n"/>
      <c r="G1065" s="14" t="n"/>
      <c r="H1065" s="12" t="str">
        <f>IF(AND(F1065="",G1065=""),"",IF(F1065="",0,F1065)-IF(G1065="",0,G1065))</f>
        <v/>
      </c>
      <c r="I1065" s="14" t="n"/>
      <c r="J1065" s="14" t="n"/>
      <c r="K1065" s="14" t="n"/>
    </row>
    <row r="1066">
      <c r="A1066" s="19" t="n"/>
      <c r="B1066" s="14" t="n"/>
      <c r="C1066" s="12" t="str">
        <f>IF($B1066="","",IFERROR(INDEX(Items!$B$2:$B$501,MATCH($B1066,Items!$A$2:$A$501,0)),"Unknown SKU"))</f>
        <v/>
      </c>
      <c r="D1066" s="14" t="n"/>
      <c r="E1066" s="14" t="n"/>
      <c r="F1066" s="14" t="n"/>
      <c r="G1066" s="14" t="n"/>
      <c r="H1066" s="12" t="str">
        <f>IF(AND(F1066="",G1066=""),"",IF(F1066="",0,F1066)-IF(G1066="",0,G1066))</f>
        <v/>
      </c>
      <c r="I1066" s="14" t="n"/>
      <c r="J1066" s="14" t="n"/>
      <c r="K1066" s="14" t="n"/>
    </row>
    <row r="1067">
      <c r="A1067" s="19" t="n"/>
      <c r="B1067" s="14" t="n"/>
      <c r="C1067" s="12" t="str">
        <f>IF($B1067="","",IFERROR(INDEX(Items!$B$2:$B$501,MATCH($B1067,Items!$A$2:$A$501,0)),"Unknown SKU"))</f>
        <v/>
      </c>
      <c r="D1067" s="14" t="n"/>
      <c r="E1067" s="14" t="n"/>
      <c r="F1067" s="14" t="n"/>
      <c r="G1067" s="14" t="n"/>
      <c r="H1067" s="12" t="str">
        <f>IF(AND(F1067="",G1067=""),"",IF(F1067="",0,F1067)-IF(G1067="",0,G1067))</f>
        <v/>
      </c>
      <c r="I1067" s="14" t="n"/>
      <c r="J1067" s="14" t="n"/>
      <c r="K1067" s="14" t="n"/>
    </row>
    <row r="1068">
      <c r="A1068" s="19" t="n"/>
      <c r="B1068" s="14" t="n"/>
      <c r="C1068" s="12" t="str">
        <f>IF($B1068="","",IFERROR(INDEX(Items!$B$2:$B$501,MATCH($B1068,Items!$A$2:$A$501,0)),"Unknown SKU"))</f>
        <v/>
      </c>
      <c r="D1068" s="14" t="n"/>
      <c r="E1068" s="14" t="n"/>
      <c r="F1068" s="14" t="n"/>
      <c r="G1068" s="14" t="n"/>
      <c r="H1068" s="12" t="str">
        <f>IF(AND(F1068="",G1068=""),"",IF(F1068="",0,F1068)-IF(G1068="",0,G1068))</f>
        <v/>
      </c>
      <c r="I1068" s="14" t="n"/>
      <c r="J1068" s="14" t="n"/>
      <c r="K1068" s="14" t="n"/>
    </row>
    <row r="1069">
      <c r="A1069" s="19" t="n"/>
      <c r="B1069" s="14" t="n"/>
      <c r="C1069" s="12" t="str">
        <f>IF($B1069="","",IFERROR(INDEX(Items!$B$2:$B$501,MATCH($B1069,Items!$A$2:$A$501,0)),"Unknown SKU"))</f>
        <v/>
      </c>
      <c r="D1069" s="14" t="n"/>
      <c r="E1069" s="14" t="n"/>
      <c r="F1069" s="14" t="n"/>
      <c r="G1069" s="14" t="n"/>
      <c r="H1069" s="12" t="str">
        <f>IF(AND(F1069="",G1069=""),"",IF(F1069="",0,F1069)-IF(G1069="",0,G1069))</f>
        <v/>
      </c>
      <c r="I1069" s="14" t="n"/>
      <c r="J1069" s="14" t="n"/>
      <c r="K1069" s="14" t="n"/>
    </row>
    <row r="1070">
      <c r="A1070" s="19" t="n"/>
      <c r="B1070" s="14" t="n"/>
      <c r="C1070" s="12" t="str">
        <f>IF($B1070="","",IFERROR(INDEX(Items!$B$2:$B$501,MATCH($B1070,Items!$A$2:$A$501,0)),"Unknown SKU"))</f>
        <v/>
      </c>
      <c r="D1070" s="14" t="n"/>
      <c r="E1070" s="14" t="n"/>
      <c r="F1070" s="14" t="n"/>
      <c r="G1070" s="14" t="n"/>
      <c r="H1070" s="12" t="str">
        <f>IF(AND(F1070="",G1070=""),"",IF(F1070="",0,F1070)-IF(G1070="",0,G1070))</f>
        <v/>
      </c>
      <c r="I1070" s="14" t="n"/>
      <c r="J1070" s="14" t="n"/>
      <c r="K1070" s="14" t="n"/>
    </row>
    <row r="1071">
      <c r="A1071" s="19" t="n"/>
      <c r="B1071" s="14" t="n"/>
      <c r="C1071" s="12" t="str">
        <f>IF($B1071="","",IFERROR(INDEX(Items!$B$2:$B$501,MATCH($B1071,Items!$A$2:$A$501,0)),"Unknown SKU"))</f>
        <v/>
      </c>
      <c r="D1071" s="14" t="n"/>
      <c r="E1071" s="14" t="n"/>
      <c r="F1071" s="14" t="n"/>
      <c r="G1071" s="14" t="n"/>
      <c r="H1071" s="12" t="str">
        <f>IF(AND(F1071="",G1071=""),"",IF(F1071="",0,F1071)-IF(G1071="",0,G1071))</f>
        <v/>
      </c>
      <c r="I1071" s="14" t="n"/>
      <c r="J1071" s="14" t="n"/>
      <c r="K1071" s="14" t="n"/>
    </row>
    <row r="1072">
      <c r="A1072" s="19" t="n"/>
      <c r="B1072" s="14" t="n"/>
      <c r="C1072" s="12" t="str">
        <f>IF($B1072="","",IFERROR(INDEX(Items!$B$2:$B$501,MATCH($B1072,Items!$A$2:$A$501,0)),"Unknown SKU"))</f>
        <v/>
      </c>
      <c r="D1072" s="14" t="n"/>
      <c r="E1072" s="14" t="n"/>
      <c r="F1072" s="14" t="n"/>
      <c r="G1072" s="14" t="n"/>
      <c r="H1072" s="12" t="str">
        <f>IF(AND(F1072="",G1072=""),"",IF(F1072="",0,F1072)-IF(G1072="",0,G1072))</f>
        <v/>
      </c>
      <c r="I1072" s="14" t="n"/>
      <c r="J1072" s="14" t="n"/>
      <c r="K1072" s="14" t="n"/>
    </row>
    <row r="1073">
      <c r="A1073" s="19" t="n"/>
      <c r="B1073" s="14" t="n"/>
      <c r="C1073" s="12" t="str">
        <f>IF($B1073="","",IFERROR(INDEX(Items!$B$2:$B$501,MATCH($B1073,Items!$A$2:$A$501,0)),"Unknown SKU"))</f>
        <v/>
      </c>
      <c r="D1073" s="14" t="n"/>
      <c r="E1073" s="14" t="n"/>
      <c r="F1073" s="14" t="n"/>
      <c r="G1073" s="14" t="n"/>
      <c r="H1073" s="12" t="str">
        <f>IF(AND(F1073="",G1073=""),"",IF(F1073="",0,F1073)-IF(G1073="",0,G1073))</f>
        <v/>
      </c>
      <c r="I1073" s="14" t="n"/>
      <c r="J1073" s="14" t="n"/>
      <c r="K1073" s="14" t="n"/>
    </row>
    <row r="1074">
      <c r="A1074" s="19" t="n"/>
      <c r="B1074" s="14" t="n"/>
      <c r="C1074" s="12" t="str">
        <f>IF($B1074="","",IFERROR(INDEX(Items!$B$2:$B$501,MATCH($B1074,Items!$A$2:$A$501,0)),"Unknown SKU"))</f>
        <v/>
      </c>
      <c r="D1074" s="14" t="n"/>
      <c r="E1074" s="14" t="n"/>
      <c r="F1074" s="14" t="n"/>
      <c r="G1074" s="14" t="n"/>
      <c r="H1074" s="12" t="str">
        <f>IF(AND(F1074="",G1074=""),"",IF(F1074="",0,F1074)-IF(G1074="",0,G1074))</f>
        <v/>
      </c>
      <c r="I1074" s="14" t="n"/>
      <c r="J1074" s="14" t="n"/>
      <c r="K1074" s="14" t="n"/>
    </row>
    <row r="1075">
      <c r="A1075" s="19" t="n"/>
      <c r="B1075" s="14" t="n"/>
      <c r="C1075" s="12" t="str">
        <f>IF($B1075="","",IFERROR(INDEX(Items!$B$2:$B$501,MATCH($B1075,Items!$A$2:$A$501,0)),"Unknown SKU"))</f>
        <v/>
      </c>
      <c r="D1075" s="14" t="n"/>
      <c r="E1075" s="14" t="n"/>
      <c r="F1075" s="14" t="n"/>
      <c r="G1075" s="14" t="n"/>
      <c r="H1075" s="12" t="str">
        <f>IF(AND(F1075="",G1075=""),"",IF(F1075="",0,F1075)-IF(G1075="",0,G1075))</f>
        <v/>
      </c>
      <c r="I1075" s="14" t="n"/>
      <c r="J1075" s="14" t="n"/>
      <c r="K1075" s="14" t="n"/>
    </row>
    <row r="1076">
      <c r="A1076" s="19" t="n"/>
      <c r="B1076" s="14" t="n"/>
      <c r="C1076" s="12" t="str">
        <f>IF($B1076="","",IFERROR(INDEX(Items!$B$2:$B$501,MATCH($B1076,Items!$A$2:$A$501,0)),"Unknown SKU"))</f>
        <v/>
      </c>
      <c r="D1076" s="14" t="n"/>
      <c r="E1076" s="14" t="n"/>
      <c r="F1076" s="14" t="n"/>
      <c r="G1076" s="14" t="n"/>
      <c r="H1076" s="12" t="str">
        <f>IF(AND(F1076="",G1076=""),"",IF(F1076="",0,F1076)-IF(G1076="",0,G1076))</f>
        <v/>
      </c>
      <c r="I1076" s="14" t="n"/>
      <c r="J1076" s="14" t="n"/>
      <c r="K1076" s="14" t="n"/>
    </row>
    <row r="1077">
      <c r="A1077" s="19" t="n"/>
      <c r="B1077" s="14" t="n"/>
      <c r="C1077" s="12" t="str">
        <f>IF($B1077="","",IFERROR(INDEX(Items!$B$2:$B$501,MATCH($B1077,Items!$A$2:$A$501,0)),"Unknown SKU"))</f>
        <v/>
      </c>
      <c r="D1077" s="14" t="n"/>
      <c r="E1077" s="14" t="n"/>
      <c r="F1077" s="14" t="n"/>
      <c r="G1077" s="14" t="n"/>
      <c r="H1077" s="12" t="str">
        <f>IF(AND(F1077="",G1077=""),"",IF(F1077="",0,F1077)-IF(G1077="",0,G1077))</f>
        <v/>
      </c>
      <c r="I1077" s="14" t="n"/>
      <c r="J1077" s="14" t="n"/>
      <c r="K1077" s="14" t="n"/>
    </row>
    <row r="1078">
      <c r="A1078" s="19" t="n"/>
      <c r="B1078" s="14" t="n"/>
      <c r="C1078" s="12" t="str">
        <f>IF($B1078="","",IFERROR(INDEX(Items!$B$2:$B$501,MATCH($B1078,Items!$A$2:$A$501,0)),"Unknown SKU"))</f>
        <v/>
      </c>
      <c r="D1078" s="14" t="n"/>
      <c r="E1078" s="14" t="n"/>
      <c r="F1078" s="14" t="n"/>
      <c r="G1078" s="14" t="n"/>
      <c r="H1078" s="12" t="str">
        <f>IF(AND(F1078="",G1078=""),"",IF(F1078="",0,F1078)-IF(G1078="",0,G1078))</f>
        <v/>
      </c>
      <c r="I1078" s="14" t="n"/>
      <c r="J1078" s="14" t="n"/>
      <c r="K1078" s="14" t="n"/>
    </row>
    <row r="1079">
      <c r="A1079" s="19" t="n"/>
      <c r="B1079" s="14" t="n"/>
      <c r="C1079" s="12" t="str">
        <f>IF($B1079="","",IFERROR(INDEX(Items!$B$2:$B$501,MATCH($B1079,Items!$A$2:$A$501,0)),"Unknown SKU"))</f>
        <v/>
      </c>
      <c r="D1079" s="14" t="n"/>
      <c r="E1079" s="14" t="n"/>
      <c r="F1079" s="14" t="n"/>
      <c r="G1079" s="14" t="n"/>
      <c r="H1079" s="12" t="str">
        <f>IF(AND(F1079="",G1079=""),"",IF(F1079="",0,F1079)-IF(G1079="",0,G1079))</f>
        <v/>
      </c>
      <c r="I1079" s="14" t="n"/>
      <c r="J1079" s="14" t="n"/>
      <c r="K1079" s="14" t="n"/>
    </row>
    <row r="1080">
      <c r="A1080" s="19" t="n"/>
      <c r="B1080" s="14" t="n"/>
      <c r="C1080" s="12" t="str">
        <f>IF($B1080="","",IFERROR(INDEX(Items!$B$2:$B$501,MATCH($B1080,Items!$A$2:$A$501,0)),"Unknown SKU"))</f>
        <v/>
      </c>
      <c r="D1080" s="14" t="n"/>
      <c r="E1080" s="14" t="n"/>
      <c r="F1080" s="14" t="n"/>
      <c r="G1080" s="14" t="n"/>
      <c r="H1080" s="12" t="str">
        <f>IF(AND(F1080="",G1080=""),"",IF(F1080="",0,F1080)-IF(G1080="",0,G1080))</f>
        <v/>
      </c>
      <c r="I1080" s="14" t="n"/>
      <c r="J1080" s="14" t="n"/>
      <c r="K1080" s="14" t="n"/>
    </row>
    <row r="1081">
      <c r="A1081" s="19" t="n"/>
      <c r="B1081" s="14" t="n"/>
      <c r="C1081" s="12" t="str">
        <f>IF($B1081="","",IFERROR(INDEX(Items!$B$2:$B$501,MATCH($B1081,Items!$A$2:$A$501,0)),"Unknown SKU"))</f>
        <v/>
      </c>
      <c r="D1081" s="14" t="n"/>
      <c r="E1081" s="14" t="n"/>
      <c r="F1081" s="14" t="n"/>
      <c r="G1081" s="14" t="n"/>
      <c r="H1081" s="12" t="str">
        <f>IF(AND(F1081="",G1081=""),"",IF(F1081="",0,F1081)-IF(G1081="",0,G1081))</f>
        <v/>
      </c>
      <c r="I1081" s="14" t="n"/>
      <c r="J1081" s="14" t="n"/>
      <c r="K1081" s="14" t="n"/>
    </row>
    <row r="1082">
      <c r="A1082" s="19" t="n"/>
      <c r="B1082" s="14" t="n"/>
      <c r="C1082" s="12" t="str">
        <f>IF($B1082="","",IFERROR(INDEX(Items!$B$2:$B$501,MATCH($B1082,Items!$A$2:$A$501,0)),"Unknown SKU"))</f>
        <v/>
      </c>
      <c r="D1082" s="14" t="n"/>
      <c r="E1082" s="14" t="n"/>
      <c r="F1082" s="14" t="n"/>
      <c r="G1082" s="14" t="n"/>
      <c r="H1082" s="12" t="str">
        <f>IF(AND(F1082="",G1082=""),"",IF(F1082="",0,F1082)-IF(G1082="",0,G1082))</f>
        <v/>
      </c>
      <c r="I1082" s="14" t="n"/>
      <c r="J1082" s="14" t="n"/>
      <c r="K1082" s="14" t="n"/>
    </row>
    <row r="1083">
      <c r="A1083" s="19" t="n"/>
      <c r="B1083" s="14" t="n"/>
      <c r="C1083" s="12" t="str">
        <f>IF($B1083="","",IFERROR(INDEX(Items!$B$2:$B$501,MATCH($B1083,Items!$A$2:$A$501,0)),"Unknown SKU"))</f>
        <v/>
      </c>
      <c r="D1083" s="14" t="n"/>
      <c r="E1083" s="14" t="n"/>
      <c r="F1083" s="14" t="n"/>
      <c r="G1083" s="14" t="n"/>
      <c r="H1083" s="12" t="str">
        <f>IF(AND(F1083="",G1083=""),"",IF(F1083="",0,F1083)-IF(G1083="",0,G1083))</f>
        <v/>
      </c>
      <c r="I1083" s="14" t="n"/>
      <c r="J1083" s="14" t="n"/>
      <c r="K1083" s="14" t="n"/>
    </row>
    <row r="1084">
      <c r="A1084" s="19" t="n"/>
      <c r="B1084" s="14" t="n"/>
      <c r="C1084" s="12" t="str">
        <f>IF($B1084="","",IFERROR(INDEX(Items!$B$2:$B$501,MATCH($B1084,Items!$A$2:$A$501,0)),"Unknown SKU"))</f>
        <v/>
      </c>
      <c r="D1084" s="14" t="n"/>
      <c r="E1084" s="14" t="n"/>
      <c r="F1084" s="14" t="n"/>
      <c r="G1084" s="14" t="n"/>
      <c r="H1084" s="12" t="str">
        <f>IF(AND(F1084="",G1084=""),"",IF(F1084="",0,F1084)-IF(G1084="",0,G1084))</f>
        <v/>
      </c>
      <c r="I1084" s="14" t="n"/>
      <c r="J1084" s="14" t="n"/>
      <c r="K1084" s="14" t="n"/>
    </row>
    <row r="1085">
      <c r="A1085" s="19" t="n"/>
      <c r="B1085" s="14" t="n"/>
      <c r="C1085" s="12" t="str">
        <f>IF($B1085="","",IFERROR(INDEX(Items!$B$2:$B$501,MATCH($B1085,Items!$A$2:$A$501,0)),"Unknown SKU"))</f>
        <v/>
      </c>
      <c r="D1085" s="14" t="n"/>
      <c r="E1085" s="14" t="n"/>
      <c r="F1085" s="14" t="n"/>
      <c r="G1085" s="14" t="n"/>
      <c r="H1085" s="12" t="str">
        <f>IF(AND(F1085="",G1085=""),"",IF(F1085="",0,F1085)-IF(G1085="",0,G1085))</f>
        <v/>
      </c>
      <c r="I1085" s="14" t="n"/>
      <c r="J1085" s="14" t="n"/>
      <c r="K1085" s="14" t="n"/>
    </row>
    <row r="1086">
      <c r="A1086" s="19" t="n"/>
      <c r="B1086" s="14" t="n"/>
      <c r="C1086" s="12" t="str">
        <f>IF($B1086="","",IFERROR(INDEX(Items!$B$2:$B$501,MATCH($B1086,Items!$A$2:$A$501,0)),"Unknown SKU"))</f>
        <v/>
      </c>
      <c r="D1086" s="14" t="n"/>
      <c r="E1086" s="14" t="n"/>
      <c r="F1086" s="14" t="n"/>
      <c r="G1086" s="14" t="n"/>
      <c r="H1086" s="12" t="str">
        <f>IF(AND(F1086="",G1086=""),"",IF(F1086="",0,F1086)-IF(G1086="",0,G1086))</f>
        <v/>
      </c>
      <c r="I1086" s="14" t="n"/>
      <c r="J1086" s="14" t="n"/>
      <c r="K1086" s="14" t="n"/>
    </row>
    <row r="1087">
      <c r="A1087" s="19" t="n"/>
      <c r="B1087" s="14" t="n"/>
      <c r="C1087" s="12" t="str">
        <f>IF($B1087="","",IFERROR(INDEX(Items!$B$2:$B$501,MATCH($B1087,Items!$A$2:$A$501,0)),"Unknown SKU"))</f>
        <v/>
      </c>
      <c r="D1087" s="14" t="n"/>
      <c r="E1087" s="14" t="n"/>
      <c r="F1087" s="14" t="n"/>
      <c r="G1087" s="14" t="n"/>
      <c r="H1087" s="12" t="str">
        <f>IF(AND(F1087="",G1087=""),"",IF(F1087="",0,F1087)-IF(G1087="",0,G1087))</f>
        <v/>
      </c>
      <c r="I1087" s="14" t="n"/>
      <c r="J1087" s="14" t="n"/>
      <c r="K1087" s="14" t="n"/>
    </row>
    <row r="1088">
      <c r="A1088" s="19" t="n"/>
      <c r="B1088" s="14" t="n"/>
      <c r="C1088" s="12" t="str">
        <f>IF($B1088="","",IFERROR(INDEX(Items!$B$2:$B$501,MATCH($B1088,Items!$A$2:$A$501,0)),"Unknown SKU"))</f>
        <v/>
      </c>
      <c r="D1088" s="14" t="n"/>
      <c r="E1088" s="14" t="n"/>
      <c r="F1088" s="14" t="n"/>
      <c r="G1088" s="14" t="n"/>
      <c r="H1088" s="12" t="str">
        <f>IF(AND(F1088="",G1088=""),"",IF(F1088="",0,F1088)-IF(G1088="",0,G1088))</f>
        <v/>
      </c>
      <c r="I1088" s="14" t="n"/>
      <c r="J1088" s="14" t="n"/>
      <c r="K1088" s="14" t="n"/>
    </row>
    <row r="1089">
      <c r="A1089" s="19" t="n"/>
      <c r="B1089" s="14" t="n"/>
      <c r="C1089" s="12" t="str">
        <f>IF($B1089="","",IFERROR(INDEX(Items!$B$2:$B$501,MATCH($B1089,Items!$A$2:$A$501,0)),"Unknown SKU"))</f>
        <v/>
      </c>
      <c r="D1089" s="14" t="n"/>
      <c r="E1089" s="14" t="n"/>
      <c r="F1089" s="14" t="n"/>
      <c r="G1089" s="14" t="n"/>
      <c r="H1089" s="12" t="str">
        <f>IF(AND(F1089="",G1089=""),"",IF(F1089="",0,F1089)-IF(G1089="",0,G1089))</f>
        <v/>
      </c>
      <c r="I1089" s="14" t="n"/>
      <c r="J1089" s="14" t="n"/>
      <c r="K1089" s="14" t="n"/>
    </row>
    <row r="1090">
      <c r="A1090" s="19" t="n"/>
      <c r="B1090" s="14" t="n"/>
      <c r="C1090" s="12" t="str">
        <f>IF($B1090="","",IFERROR(INDEX(Items!$B$2:$B$501,MATCH($B1090,Items!$A$2:$A$501,0)),"Unknown SKU"))</f>
        <v/>
      </c>
      <c r="D1090" s="14" t="n"/>
      <c r="E1090" s="14" t="n"/>
      <c r="F1090" s="14" t="n"/>
      <c r="G1090" s="14" t="n"/>
      <c r="H1090" s="12" t="str">
        <f>IF(AND(F1090="",G1090=""),"",IF(F1090="",0,F1090)-IF(G1090="",0,G1090))</f>
        <v/>
      </c>
      <c r="I1090" s="14" t="n"/>
      <c r="J1090" s="14" t="n"/>
      <c r="K1090" s="14" t="n"/>
    </row>
    <row r="1091">
      <c r="A1091" s="19" t="n"/>
      <c r="B1091" s="14" t="n"/>
      <c r="C1091" s="12" t="str">
        <f>IF($B1091="","",IFERROR(INDEX(Items!$B$2:$B$501,MATCH($B1091,Items!$A$2:$A$501,0)),"Unknown SKU"))</f>
        <v/>
      </c>
      <c r="D1091" s="14" t="n"/>
      <c r="E1091" s="14" t="n"/>
      <c r="F1091" s="14" t="n"/>
      <c r="G1091" s="14" t="n"/>
      <c r="H1091" s="12" t="str">
        <f>IF(AND(F1091="",G1091=""),"",IF(F1091="",0,F1091)-IF(G1091="",0,G1091))</f>
        <v/>
      </c>
      <c r="I1091" s="14" t="n"/>
      <c r="J1091" s="14" t="n"/>
      <c r="K1091" s="14" t="n"/>
    </row>
    <row r="1092">
      <c r="A1092" s="19" t="n"/>
      <c r="B1092" s="14" t="n"/>
      <c r="C1092" s="12" t="str">
        <f>IF($B1092="","",IFERROR(INDEX(Items!$B$2:$B$501,MATCH($B1092,Items!$A$2:$A$501,0)),"Unknown SKU"))</f>
        <v/>
      </c>
      <c r="D1092" s="14" t="n"/>
      <c r="E1092" s="14" t="n"/>
      <c r="F1092" s="14" t="n"/>
      <c r="G1092" s="14" t="n"/>
      <c r="H1092" s="12" t="str">
        <f>IF(AND(F1092="",G1092=""),"",IF(F1092="",0,F1092)-IF(G1092="",0,G1092))</f>
        <v/>
      </c>
      <c r="I1092" s="14" t="n"/>
      <c r="J1092" s="14" t="n"/>
      <c r="K1092" s="14" t="n"/>
    </row>
    <row r="1093">
      <c r="A1093" s="19" t="n"/>
      <c r="B1093" s="14" t="n"/>
      <c r="C1093" s="12" t="str">
        <f>IF($B1093="","",IFERROR(INDEX(Items!$B$2:$B$501,MATCH($B1093,Items!$A$2:$A$501,0)),"Unknown SKU"))</f>
        <v/>
      </c>
      <c r="D1093" s="14" t="n"/>
      <c r="E1093" s="14" t="n"/>
      <c r="F1093" s="14" t="n"/>
      <c r="G1093" s="14" t="n"/>
      <c r="H1093" s="12" t="str">
        <f>IF(AND(F1093="",G1093=""),"",IF(F1093="",0,F1093)-IF(G1093="",0,G1093))</f>
        <v/>
      </c>
      <c r="I1093" s="14" t="n"/>
      <c r="J1093" s="14" t="n"/>
      <c r="K1093" s="14" t="n"/>
    </row>
    <row r="1094">
      <c r="A1094" s="19" t="n"/>
      <c r="B1094" s="14" t="n"/>
      <c r="C1094" s="12" t="str">
        <f>IF($B1094="","",IFERROR(INDEX(Items!$B$2:$B$501,MATCH($B1094,Items!$A$2:$A$501,0)),"Unknown SKU"))</f>
        <v/>
      </c>
      <c r="D1094" s="14" t="n"/>
      <c r="E1094" s="14" t="n"/>
      <c r="F1094" s="14" t="n"/>
      <c r="G1094" s="14" t="n"/>
      <c r="H1094" s="12" t="str">
        <f>IF(AND(F1094="",G1094=""),"",IF(F1094="",0,F1094)-IF(G1094="",0,G1094))</f>
        <v/>
      </c>
      <c r="I1094" s="14" t="n"/>
      <c r="J1094" s="14" t="n"/>
      <c r="K1094" s="14" t="n"/>
    </row>
    <row r="1095">
      <c r="A1095" s="19" t="n"/>
      <c r="B1095" s="14" t="n"/>
      <c r="C1095" s="12" t="str">
        <f>IF($B1095="","",IFERROR(INDEX(Items!$B$2:$B$501,MATCH($B1095,Items!$A$2:$A$501,0)),"Unknown SKU"))</f>
        <v/>
      </c>
      <c r="D1095" s="14" t="n"/>
      <c r="E1095" s="14" t="n"/>
      <c r="F1095" s="14" t="n"/>
      <c r="G1095" s="14" t="n"/>
      <c r="H1095" s="12" t="str">
        <f>IF(AND(F1095="",G1095=""),"",IF(F1095="",0,F1095)-IF(G1095="",0,G1095))</f>
        <v/>
      </c>
      <c r="I1095" s="14" t="n"/>
      <c r="J1095" s="14" t="n"/>
      <c r="K1095" s="14" t="n"/>
    </row>
    <row r="1096">
      <c r="A1096" s="19" t="n"/>
      <c r="B1096" s="14" t="n"/>
      <c r="C1096" s="12" t="str">
        <f>IF($B1096="","",IFERROR(INDEX(Items!$B$2:$B$501,MATCH($B1096,Items!$A$2:$A$501,0)),"Unknown SKU"))</f>
        <v/>
      </c>
      <c r="D1096" s="14" t="n"/>
      <c r="E1096" s="14" t="n"/>
      <c r="F1096" s="14" t="n"/>
      <c r="G1096" s="14" t="n"/>
      <c r="H1096" s="12" t="str">
        <f>IF(AND(F1096="",G1096=""),"",IF(F1096="",0,F1096)-IF(G1096="",0,G1096))</f>
        <v/>
      </c>
      <c r="I1096" s="14" t="n"/>
      <c r="J1096" s="14" t="n"/>
      <c r="K1096" s="14" t="n"/>
    </row>
    <row r="1097">
      <c r="A1097" s="19" t="n"/>
      <c r="B1097" s="14" t="n"/>
      <c r="C1097" s="12" t="str">
        <f>IF($B1097="","",IFERROR(INDEX(Items!$B$2:$B$501,MATCH($B1097,Items!$A$2:$A$501,0)),"Unknown SKU"))</f>
        <v/>
      </c>
      <c r="D1097" s="14" t="n"/>
      <c r="E1097" s="14" t="n"/>
      <c r="F1097" s="14" t="n"/>
      <c r="G1097" s="14" t="n"/>
      <c r="H1097" s="12" t="str">
        <f>IF(AND(F1097="",G1097=""),"",IF(F1097="",0,F1097)-IF(G1097="",0,G1097))</f>
        <v/>
      </c>
      <c r="I1097" s="14" t="n"/>
      <c r="J1097" s="14" t="n"/>
      <c r="K1097" s="14" t="n"/>
    </row>
    <row r="1098">
      <c r="A1098" s="19" t="n"/>
      <c r="B1098" s="14" t="n"/>
      <c r="C1098" s="12" t="str">
        <f>IF($B1098="","",IFERROR(INDEX(Items!$B$2:$B$501,MATCH($B1098,Items!$A$2:$A$501,0)),"Unknown SKU"))</f>
        <v/>
      </c>
      <c r="D1098" s="14" t="n"/>
      <c r="E1098" s="14" t="n"/>
      <c r="F1098" s="14" t="n"/>
      <c r="G1098" s="14" t="n"/>
      <c r="H1098" s="12" t="str">
        <f>IF(AND(F1098="",G1098=""),"",IF(F1098="",0,F1098)-IF(G1098="",0,G1098))</f>
        <v/>
      </c>
      <c r="I1098" s="14" t="n"/>
      <c r="J1098" s="14" t="n"/>
      <c r="K1098" s="14" t="n"/>
    </row>
    <row r="1099">
      <c r="A1099" s="19" t="n"/>
      <c r="B1099" s="14" t="n"/>
      <c r="C1099" s="12" t="str">
        <f>IF($B1099="","",IFERROR(INDEX(Items!$B$2:$B$501,MATCH($B1099,Items!$A$2:$A$501,0)),"Unknown SKU"))</f>
        <v/>
      </c>
      <c r="D1099" s="14" t="n"/>
      <c r="E1099" s="14" t="n"/>
      <c r="F1099" s="14" t="n"/>
      <c r="G1099" s="14" t="n"/>
      <c r="H1099" s="12" t="str">
        <f>IF(AND(F1099="",G1099=""),"",IF(F1099="",0,F1099)-IF(G1099="",0,G1099))</f>
        <v/>
      </c>
      <c r="I1099" s="14" t="n"/>
      <c r="J1099" s="14" t="n"/>
      <c r="K1099" s="14" t="n"/>
    </row>
    <row r="1100">
      <c r="A1100" s="19" t="n"/>
      <c r="B1100" s="14" t="n"/>
      <c r="C1100" s="12" t="str">
        <f>IF($B1100="","",IFERROR(INDEX(Items!$B$2:$B$501,MATCH($B1100,Items!$A$2:$A$501,0)),"Unknown SKU"))</f>
        <v/>
      </c>
      <c r="D1100" s="14" t="n"/>
      <c r="E1100" s="14" t="n"/>
      <c r="F1100" s="14" t="n"/>
      <c r="G1100" s="14" t="n"/>
      <c r="H1100" s="12" t="str">
        <f>IF(AND(F1100="",G1100=""),"",IF(F1100="",0,F1100)-IF(G1100="",0,G1100))</f>
        <v/>
      </c>
      <c r="I1100" s="14" t="n"/>
      <c r="J1100" s="14" t="n"/>
      <c r="K1100" s="14" t="n"/>
    </row>
    <row r="1101">
      <c r="A1101" s="19" t="n"/>
      <c r="B1101" s="14" t="n"/>
      <c r="C1101" s="12" t="str">
        <f>IF($B1101="","",IFERROR(INDEX(Items!$B$2:$B$501,MATCH($B1101,Items!$A$2:$A$501,0)),"Unknown SKU"))</f>
        <v/>
      </c>
      <c r="D1101" s="14" t="n"/>
      <c r="E1101" s="14" t="n"/>
      <c r="F1101" s="14" t="n"/>
      <c r="G1101" s="14" t="n"/>
      <c r="H1101" s="12" t="str">
        <f>IF(AND(F1101="",G1101=""),"",IF(F1101="",0,F1101)-IF(G1101="",0,G1101))</f>
        <v/>
      </c>
      <c r="I1101" s="14" t="n"/>
      <c r="J1101" s="14" t="n"/>
      <c r="K1101" s="14" t="n"/>
    </row>
    <row r="1102">
      <c r="A1102" s="19" t="n"/>
      <c r="B1102" s="14" t="n"/>
      <c r="C1102" s="12" t="str">
        <f>IF($B1102="","",IFERROR(INDEX(Items!$B$2:$B$501,MATCH($B1102,Items!$A$2:$A$501,0)),"Unknown SKU"))</f>
        <v/>
      </c>
      <c r="D1102" s="14" t="n"/>
      <c r="E1102" s="14" t="n"/>
      <c r="F1102" s="14" t="n"/>
      <c r="G1102" s="14" t="n"/>
      <c r="H1102" s="12" t="str">
        <f>IF(AND(F1102="",G1102=""),"",IF(F1102="",0,F1102)-IF(G1102="",0,G1102))</f>
        <v/>
      </c>
      <c r="I1102" s="14" t="n"/>
      <c r="J1102" s="14" t="n"/>
      <c r="K1102" s="14" t="n"/>
    </row>
    <row r="1103">
      <c r="A1103" s="19" t="n"/>
      <c r="B1103" s="14" t="n"/>
      <c r="C1103" s="12" t="str">
        <f>IF($B1103="","",IFERROR(INDEX(Items!$B$2:$B$501,MATCH($B1103,Items!$A$2:$A$501,0)),"Unknown SKU"))</f>
        <v/>
      </c>
      <c r="D1103" s="14" t="n"/>
      <c r="E1103" s="14" t="n"/>
      <c r="F1103" s="14" t="n"/>
      <c r="G1103" s="14" t="n"/>
      <c r="H1103" s="12" t="str">
        <f>IF(AND(F1103="",G1103=""),"",IF(F1103="",0,F1103)-IF(G1103="",0,G1103))</f>
        <v/>
      </c>
      <c r="I1103" s="14" t="n"/>
      <c r="J1103" s="14" t="n"/>
      <c r="K1103" s="14" t="n"/>
    </row>
    <row r="1104">
      <c r="A1104" s="19" t="n"/>
      <c r="B1104" s="14" t="n"/>
      <c r="C1104" s="12" t="str">
        <f>IF($B1104="","",IFERROR(INDEX(Items!$B$2:$B$501,MATCH($B1104,Items!$A$2:$A$501,0)),"Unknown SKU"))</f>
        <v/>
      </c>
      <c r="D1104" s="14" t="n"/>
      <c r="E1104" s="14" t="n"/>
      <c r="F1104" s="14" t="n"/>
      <c r="G1104" s="14" t="n"/>
      <c r="H1104" s="12" t="str">
        <f>IF(AND(F1104="",G1104=""),"",IF(F1104="",0,F1104)-IF(G1104="",0,G1104))</f>
        <v/>
      </c>
      <c r="I1104" s="14" t="n"/>
      <c r="J1104" s="14" t="n"/>
      <c r="K1104" s="14" t="n"/>
    </row>
    <row r="1105">
      <c r="A1105" s="19" t="n"/>
      <c r="B1105" s="14" t="n"/>
      <c r="C1105" s="12" t="str">
        <f>IF($B1105="","",IFERROR(INDEX(Items!$B$2:$B$501,MATCH($B1105,Items!$A$2:$A$501,0)),"Unknown SKU"))</f>
        <v/>
      </c>
      <c r="D1105" s="14" t="n"/>
      <c r="E1105" s="14" t="n"/>
      <c r="F1105" s="14" t="n"/>
      <c r="G1105" s="14" t="n"/>
      <c r="H1105" s="12" t="str">
        <f>IF(AND(F1105="",G1105=""),"",IF(F1105="",0,F1105)-IF(G1105="",0,G1105))</f>
        <v/>
      </c>
      <c r="I1105" s="14" t="n"/>
      <c r="J1105" s="14" t="n"/>
      <c r="K1105" s="14" t="n"/>
    </row>
    <row r="1106">
      <c r="A1106" s="19" t="n"/>
      <c r="B1106" s="14" t="n"/>
      <c r="C1106" s="12" t="str">
        <f>IF($B1106="","",IFERROR(INDEX(Items!$B$2:$B$501,MATCH($B1106,Items!$A$2:$A$501,0)),"Unknown SKU"))</f>
        <v/>
      </c>
      <c r="D1106" s="14" t="n"/>
      <c r="E1106" s="14" t="n"/>
      <c r="F1106" s="14" t="n"/>
      <c r="G1106" s="14" t="n"/>
      <c r="H1106" s="12" t="str">
        <f>IF(AND(F1106="",G1106=""),"",IF(F1106="",0,F1106)-IF(G1106="",0,G1106))</f>
        <v/>
      </c>
      <c r="I1106" s="14" t="n"/>
      <c r="J1106" s="14" t="n"/>
      <c r="K1106" s="14" t="n"/>
    </row>
    <row r="1107">
      <c r="A1107" s="19" t="n"/>
      <c r="B1107" s="14" t="n"/>
      <c r="C1107" s="12" t="str">
        <f>IF($B1107="","",IFERROR(INDEX(Items!$B$2:$B$501,MATCH($B1107,Items!$A$2:$A$501,0)),"Unknown SKU"))</f>
        <v/>
      </c>
      <c r="D1107" s="14" t="n"/>
      <c r="E1107" s="14" t="n"/>
      <c r="F1107" s="14" t="n"/>
      <c r="G1107" s="14" t="n"/>
      <c r="H1107" s="12" t="str">
        <f>IF(AND(F1107="",G1107=""),"",IF(F1107="",0,F1107)-IF(G1107="",0,G1107))</f>
        <v/>
      </c>
      <c r="I1107" s="14" t="n"/>
      <c r="J1107" s="14" t="n"/>
      <c r="K1107" s="14" t="n"/>
    </row>
    <row r="1108">
      <c r="A1108" s="19" t="n"/>
      <c r="B1108" s="14" t="n"/>
      <c r="C1108" s="12" t="str">
        <f>IF($B1108="","",IFERROR(INDEX(Items!$B$2:$B$501,MATCH($B1108,Items!$A$2:$A$501,0)),"Unknown SKU"))</f>
        <v/>
      </c>
      <c r="D1108" s="14" t="n"/>
      <c r="E1108" s="14" t="n"/>
      <c r="F1108" s="14" t="n"/>
      <c r="G1108" s="14" t="n"/>
      <c r="H1108" s="12" t="str">
        <f>IF(AND(F1108="",G1108=""),"",IF(F1108="",0,F1108)-IF(G1108="",0,G1108))</f>
        <v/>
      </c>
      <c r="I1108" s="14" t="n"/>
      <c r="J1108" s="14" t="n"/>
      <c r="K1108" s="14" t="n"/>
    </row>
    <row r="1109">
      <c r="A1109" s="19" t="n"/>
      <c r="B1109" s="14" t="n"/>
      <c r="C1109" s="12" t="str">
        <f>IF($B1109="","",IFERROR(INDEX(Items!$B$2:$B$501,MATCH($B1109,Items!$A$2:$A$501,0)),"Unknown SKU"))</f>
        <v/>
      </c>
      <c r="D1109" s="14" t="n"/>
      <c r="E1109" s="14" t="n"/>
      <c r="F1109" s="14" t="n"/>
      <c r="G1109" s="14" t="n"/>
      <c r="H1109" s="12" t="str">
        <f>IF(AND(F1109="",G1109=""),"",IF(F1109="",0,F1109)-IF(G1109="",0,G1109))</f>
        <v/>
      </c>
      <c r="I1109" s="14" t="n"/>
      <c r="J1109" s="14" t="n"/>
      <c r="K1109" s="14" t="n"/>
    </row>
    <row r="1110">
      <c r="A1110" s="19" t="n"/>
      <c r="B1110" s="14" t="n"/>
      <c r="C1110" s="12" t="str">
        <f>IF($B1110="","",IFERROR(INDEX(Items!$B$2:$B$501,MATCH($B1110,Items!$A$2:$A$501,0)),"Unknown SKU"))</f>
        <v/>
      </c>
      <c r="D1110" s="14" t="n"/>
      <c r="E1110" s="14" t="n"/>
      <c r="F1110" s="14" t="n"/>
      <c r="G1110" s="14" t="n"/>
      <c r="H1110" s="12" t="str">
        <f>IF(AND(F1110="",G1110=""),"",IF(F1110="",0,F1110)-IF(G1110="",0,G1110))</f>
        <v/>
      </c>
      <c r="I1110" s="14" t="n"/>
      <c r="J1110" s="14" t="n"/>
      <c r="K1110" s="14" t="n"/>
    </row>
    <row r="1111">
      <c r="A1111" s="19" t="n"/>
      <c r="B1111" s="14" t="n"/>
      <c r="C1111" s="12" t="str">
        <f>IF($B1111="","",IFERROR(INDEX(Items!$B$2:$B$501,MATCH($B1111,Items!$A$2:$A$501,0)),"Unknown SKU"))</f>
        <v/>
      </c>
      <c r="D1111" s="14" t="n"/>
      <c r="E1111" s="14" t="n"/>
      <c r="F1111" s="14" t="n"/>
      <c r="G1111" s="14" t="n"/>
      <c r="H1111" s="12" t="str">
        <f>IF(AND(F1111="",G1111=""),"",IF(F1111="",0,F1111)-IF(G1111="",0,G1111))</f>
        <v/>
      </c>
      <c r="I1111" s="14" t="n"/>
      <c r="J1111" s="14" t="n"/>
      <c r="K1111" s="14" t="n"/>
    </row>
    <row r="1112">
      <c r="A1112" s="19" t="n"/>
      <c r="B1112" s="14" t="n"/>
      <c r="C1112" s="12" t="str">
        <f>IF($B1112="","",IFERROR(INDEX(Items!$B$2:$B$501,MATCH($B1112,Items!$A$2:$A$501,0)),"Unknown SKU"))</f>
        <v/>
      </c>
      <c r="D1112" s="14" t="n"/>
      <c r="E1112" s="14" t="n"/>
      <c r="F1112" s="14" t="n"/>
      <c r="G1112" s="14" t="n"/>
      <c r="H1112" s="12" t="str">
        <f>IF(AND(F1112="",G1112=""),"",IF(F1112="",0,F1112)-IF(G1112="",0,G1112))</f>
        <v/>
      </c>
      <c r="I1112" s="14" t="n"/>
      <c r="J1112" s="14" t="n"/>
      <c r="K1112" s="14" t="n"/>
    </row>
    <row r="1113">
      <c r="A1113" s="19" t="n"/>
      <c r="B1113" s="14" t="n"/>
      <c r="C1113" s="12" t="str">
        <f>IF($B1113="","",IFERROR(INDEX(Items!$B$2:$B$501,MATCH($B1113,Items!$A$2:$A$501,0)),"Unknown SKU"))</f>
        <v/>
      </c>
      <c r="D1113" s="14" t="n"/>
      <c r="E1113" s="14" t="n"/>
      <c r="F1113" s="14" t="n"/>
      <c r="G1113" s="14" t="n"/>
      <c r="H1113" s="12" t="str">
        <f>IF(AND(F1113="",G1113=""),"",IF(F1113="",0,F1113)-IF(G1113="",0,G1113))</f>
        <v/>
      </c>
      <c r="I1113" s="14" t="n"/>
      <c r="J1113" s="14" t="n"/>
      <c r="K1113" s="14" t="n"/>
    </row>
    <row r="1114">
      <c r="A1114" s="19" t="n"/>
      <c r="B1114" s="14" t="n"/>
      <c r="C1114" s="12" t="str">
        <f>IF($B1114="","",IFERROR(INDEX(Items!$B$2:$B$501,MATCH($B1114,Items!$A$2:$A$501,0)),"Unknown SKU"))</f>
        <v/>
      </c>
      <c r="D1114" s="14" t="n"/>
      <c r="E1114" s="14" t="n"/>
      <c r="F1114" s="14" t="n"/>
      <c r="G1114" s="14" t="n"/>
      <c r="H1114" s="12" t="str">
        <f>IF(AND(F1114="",G1114=""),"",IF(F1114="",0,F1114)-IF(G1114="",0,G1114))</f>
        <v/>
      </c>
      <c r="I1114" s="14" t="n"/>
      <c r="J1114" s="14" t="n"/>
      <c r="K1114" s="14" t="n"/>
    </row>
    <row r="1115">
      <c r="A1115" s="19" t="n"/>
      <c r="B1115" s="14" t="n"/>
      <c r="C1115" s="12" t="str">
        <f>IF($B1115="","",IFERROR(INDEX(Items!$B$2:$B$501,MATCH($B1115,Items!$A$2:$A$501,0)),"Unknown SKU"))</f>
        <v/>
      </c>
      <c r="D1115" s="14" t="n"/>
      <c r="E1115" s="14" t="n"/>
      <c r="F1115" s="14" t="n"/>
      <c r="G1115" s="14" t="n"/>
      <c r="H1115" s="12" t="str">
        <f>IF(AND(F1115="",G1115=""),"",IF(F1115="",0,F1115)-IF(G1115="",0,G1115))</f>
        <v/>
      </c>
      <c r="I1115" s="14" t="n"/>
      <c r="J1115" s="14" t="n"/>
      <c r="K1115" s="14" t="n"/>
    </row>
    <row r="1116">
      <c r="A1116" s="19" t="n"/>
      <c r="B1116" s="14" t="n"/>
      <c r="C1116" s="12" t="str">
        <f>IF($B1116="","",IFERROR(INDEX(Items!$B$2:$B$501,MATCH($B1116,Items!$A$2:$A$501,0)),"Unknown SKU"))</f>
        <v/>
      </c>
      <c r="D1116" s="14" t="n"/>
      <c r="E1116" s="14" t="n"/>
      <c r="F1116" s="14" t="n"/>
      <c r="G1116" s="14" t="n"/>
      <c r="H1116" s="12" t="str">
        <f>IF(AND(F1116="",G1116=""),"",IF(F1116="",0,F1116)-IF(G1116="",0,G1116))</f>
        <v/>
      </c>
      <c r="I1116" s="14" t="n"/>
      <c r="J1116" s="14" t="n"/>
      <c r="K1116" s="14" t="n"/>
    </row>
    <row r="1117">
      <c r="A1117" s="19" t="n"/>
      <c r="B1117" s="14" t="n"/>
      <c r="C1117" s="12" t="str">
        <f>IF($B1117="","",IFERROR(INDEX(Items!$B$2:$B$501,MATCH($B1117,Items!$A$2:$A$501,0)),"Unknown SKU"))</f>
        <v/>
      </c>
      <c r="D1117" s="14" t="n"/>
      <c r="E1117" s="14" t="n"/>
      <c r="F1117" s="14" t="n"/>
      <c r="G1117" s="14" t="n"/>
      <c r="H1117" s="12" t="str">
        <f>IF(AND(F1117="",G1117=""),"",IF(F1117="",0,F1117)-IF(G1117="",0,G1117))</f>
        <v/>
      </c>
      <c r="I1117" s="14" t="n"/>
      <c r="J1117" s="14" t="n"/>
      <c r="K1117" s="14" t="n"/>
    </row>
    <row r="1118">
      <c r="A1118" s="19" t="n"/>
      <c r="B1118" s="14" t="n"/>
      <c r="C1118" s="12" t="str">
        <f>IF($B1118="","",IFERROR(INDEX(Items!$B$2:$B$501,MATCH($B1118,Items!$A$2:$A$501,0)),"Unknown SKU"))</f>
        <v/>
      </c>
      <c r="D1118" s="14" t="n"/>
      <c r="E1118" s="14" t="n"/>
      <c r="F1118" s="14" t="n"/>
      <c r="G1118" s="14" t="n"/>
      <c r="H1118" s="12" t="str">
        <f>IF(AND(F1118="",G1118=""),"",IF(F1118="",0,F1118)-IF(G1118="",0,G1118))</f>
        <v/>
      </c>
      <c r="I1118" s="14" t="n"/>
      <c r="J1118" s="14" t="n"/>
      <c r="K1118" s="14" t="n"/>
    </row>
    <row r="1119">
      <c r="A1119" s="19" t="n"/>
      <c r="B1119" s="14" t="n"/>
      <c r="C1119" s="12" t="str">
        <f>IF($B1119="","",IFERROR(INDEX(Items!$B$2:$B$501,MATCH($B1119,Items!$A$2:$A$501,0)),"Unknown SKU"))</f>
        <v/>
      </c>
      <c r="D1119" s="14" t="n"/>
      <c r="E1119" s="14" t="n"/>
      <c r="F1119" s="14" t="n"/>
      <c r="G1119" s="14" t="n"/>
      <c r="H1119" s="12" t="str">
        <f>IF(AND(F1119="",G1119=""),"",IF(F1119="",0,F1119)-IF(G1119="",0,G1119))</f>
        <v/>
      </c>
      <c r="I1119" s="14" t="n"/>
      <c r="J1119" s="14" t="n"/>
      <c r="K1119" s="14" t="n"/>
    </row>
    <row r="1120">
      <c r="A1120" s="19" t="n"/>
      <c r="B1120" s="14" t="n"/>
      <c r="C1120" s="12" t="str">
        <f>IF($B1120="","",IFERROR(INDEX(Items!$B$2:$B$501,MATCH($B1120,Items!$A$2:$A$501,0)),"Unknown SKU"))</f>
        <v/>
      </c>
      <c r="D1120" s="14" t="n"/>
      <c r="E1120" s="14" t="n"/>
      <c r="F1120" s="14" t="n"/>
      <c r="G1120" s="14" t="n"/>
      <c r="H1120" s="12" t="str">
        <f>IF(AND(F1120="",G1120=""),"",IF(F1120="",0,F1120)-IF(G1120="",0,G1120))</f>
        <v/>
      </c>
      <c r="I1120" s="14" t="n"/>
      <c r="J1120" s="14" t="n"/>
      <c r="K1120" s="14" t="n"/>
    </row>
    <row r="1121">
      <c r="A1121" s="19" t="n"/>
      <c r="B1121" s="14" t="n"/>
      <c r="C1121" s="12" t="str">
        <f>IF($B1121="","",IFERROR(INDEX(Items!$B$2:$B$501,MATCH($B1121,Items!$A$2:$A$501,0)),"Unknown SKU"))</f>
        <v/>
      </c>
      <c r="D1121" s="14" t="n"/>
      <c r="E1121" s="14" t="n"/>
      <c r="F1121" s="14" t="n"/>
      <c r="G1121" s="14" t="n"/>
      <c r="H1121" s="12" t="str">
        <f>IF(AND(F1121="",G1121=""),"",IF(F1121="",0,F1121)-IF(G1121="",0,G1121))</f>
        <v/>
      </c>
      <c r="I1121" s="14" t="n"/>
      <c r="J1121" s="14" t="n"/>
      <c r="K1121" s="14" t="n"/>
    </row>
    <row r="1122">
      <c r="A1122" s="19" t="n"/>
      <c r="B1122" s="14" t="n"/>
      <c r="C1122" s="12" t="str">
        <f>IF($B1122="","",IFERROR(INDEX(Items!$B$2:$B$501,MATCH($B1122,Items!$A$2:$A$501,0)),"Unknown SKU"))</f>
        <v/>
      </c>
      <c r="D1122" s="14" t="n"/>
      <c r="E1122" s="14" t="n"/>
      <c r="F1122" s="14" t="n"/>
      <c r="G1122" s="14" t="n"/>
      <c r="H1122" s="12" t="str">
        <f>IF(AND(F1122="",G1122=""),"",IF(F1122="",0,F1122)-IF(G1122="",0,G1122))</f>
        <v/>
      </c>
      <c r="I1122" s="14" t="n"/>
      <c r="J1122" s="14" t="n"/>
      <c r="K1122" s="14" t="n"/>
    </row>
    <row r="1123">
      <c r="A1123" s="19" t="n"/>
      <c r="B1123" s="14" t="n"/>
      <c r="C1123" s="12" t="str">
        <f>IF($B1123="","",IFERROR(INDEX(Items!$B$2:$B$501,MATCH($B1123,Items!$A$2:$A$501,0)),"Unknown SKU"))</f>
        <v/>
      </c>
      <c r="D1123" s="14" t="n"/>
      <c r="E1123" s="14" t="n"/>
      <c r="F1123" s="14" t="n"/>
      <c r="G1123" s="14" t="n"/>
      <c r="H1123" s="12" t="str">
        <f>IF(AND(F1123="",G1123=""),"",IF(F1123="",0,F1123)-IF(G1123="",0,G1123))</f>
        <v/>
      </c>
      <c r="I1123" s="14" t="n"/>
      <c r="J1123" s="14" t="n"/>
      <c r="K1123" s="14" t="n"/>
    </row>
    <row r="1124">
      <c r="A1124" s="19" t="n"/>
      <c r="B1124" s="14" t="n"/>
      <c r="C1124" s="12" t="str">
        <f>IF($B1124="","",IFERROR(INDEX(Items!$B$2:$B$501,MATCH($B1124,Items!$A$2:$A$501,0)),"Unknown SKU"))</f>
        <v/>
      </c>
      <c r="D1124" s="14" t="n"/>
      <c r="E1124" s="14" t="n"/>
      <c r="F1124" s="14" t="n"/>
      <c r="G1124" s="14" t="n"/>
      <c r="H1124" s="12" t="str">
        <f>IF(AND(F1124="",G1124=""),"",IF(F1124="",0,F1124)-IF(G1124="",0,G1124))</f>
        <v/>
      </c>
      <c r="I1124" s="14" t="n"/>
      <c r="J1124" s="14" t="n"/>
      <c r="K1124" s="14" t="n"/>
    </row>
    <row r="1125">
      <c r="A1125" s="19" t="n"/>
      <c r="B1125" s="14" t="n"/>
      <c r="C1125" s="12" t="str">
        <f>IF($B1125="","",IFERROR(INDEX(Items!$B$2:$B$501,MATCH($B1125,Items!$A$2:$A$501,0)),"Unknown SKU"))</f>
        <v/>
      </c>
      <c r="D1125" s="14" t="n"/>
      <c r="E1125" s="14" t="n"/>
      <c r="F1125" s="14" t="n"/>
      <c r="G1125" s="14" t="n"/>
      <c r="H1125" s="12" t="str">
        <f>IF(AND(F1125="",G1125=""),"",IF(F1125="",0,F1125)-IF(G1125="",0,G1125))</f>
        <v/>
      </c>
      <c r="I1125" s="14" t="n"/>
      <c r="J1125" s="14" t="n"/>
      <c r="K1125" s="14" t="n"/>
    </row>
    <row r="1126">
      <c r="A1126" s="19" t="n"/>
      <c r="B1126" s="14" t="n"/>
      <c r="C1126" s="12" t="str">
        <f>IF($B1126="","",IFERROR(INDEX(Items!$B$2:$B$501,MATCH($B1126,Items!$A$2:$A$501,0)),"Unknown SKU"))</f>
        <v/>
      </c>
      <c r="D1126" s="14" t="n"/>
      <c r="E1126" s="14" t="n"/>
      <c r="F1126" s="14" t="n"/>
      <c r="G1126" s="14" t="n"/>
      <c r="H1126" s="12" t="str">
        <f>IF(AND(F1126="",G1126=""),"",IF(F1126="",0,F1126)-IF(G1126="",0,G1126))</f>
        <v/>
      </c>
      <c r="I1126" s="14" t="n"/>
      <c r="J1126" s="14" t="n"/>
      <c r="K1126" s="14" t="n"/>
    </row>
    <row r="1127">
      <c r="A1127" s="19" t="n"/>
      <c r="B1127" s="14" t="n"/>
      <c r="C1127" s="12" t="str">
        <f>IF($B1127="","",IFERROR(INDEX(Items!$B$2:$B$501,MATCH($B1127,Items!$A$2:$A$501,0)),"Unknown SKU"))</f>
        <v/>
      </c>
      <c r="D1127" s="14" t="n"/>
      <c r="E1127" s="14" t="n"/>
      <c r="F1127" s="14" t="n"/>
      <c r="G1127" s="14" t="n"/>
      <c r="H1127" s="12" t="str">
        <f>IF(AND(F1127="",G1127=""),"",IF(F1127="",0,F1127)-IF(G1127="",0,G1127))</f>
        <v/>
      </c>
      <c r="I1127" s="14" t="n"/>
      <c r="J1127" s="14" t="n"/>
      <c r="K1127" s="14" t="n"/>
    </row>
    <row r="1128">
      <c r="A1128" s="19" t="n"/>
      <c r="B1128" s="14" t="n"/>
      <c r="C1128" s="12" t="str">
        <f>IF($B1128="","",IFERROR(INDEX(Items!$B$2:$B$501,MATCH($B1128,Items!$A$2:$A$501,0)),"Unknown SKU"))</f>
        <v/>
      </c>
      <c r="D1128" s="14" t="n"/>
      <c r="E1128" s="14" t="n"/>
      <c r="F1128" s="14" t="n"/>
      <c r="G1128" s="14" t="n"/>
      <c r="H1128" s="12" t="str">
        <f>IF(AND(F1128="",G1128=""),"",IF(F1128="",0,F1128)-IF(G1128="",0,G1128))</f>
        <v/>
      </c>
      <c r="I1128" s="14" t="n"/>
      <c r="J1128" s="14" t="n"/>
      <c r="K1128" s="14" t="n"/>
    </row>
    <row r="1129">
      <c r="A1129" s="19" t="n"/>
      <c r="B1129" s="14" t="n"/>
      <c r="C1129" s="12" t="str">
        <f>IF($B1129="","",IFERROR(INDEX(Items!$B$2:$B$501,MATCH($B1129,Items!$A$2:$A$501,0)),"Unknown SKU"))</f>
        <v/>
      </c>
      <c r="D1129" s="14" t="n"/>
      <c r="E1129" s="14" t="n"/>
      <c r="F1129" s="14" t="n"/>
      <c r="G1129" s="14" t="n"/>
      <c r="H1129" s="12" t="str">
        <f>IF(AND(F1129="",G1129=""),"",IF(F1129="",0,F1129)-IF(G1129="",0,G1129))</f>
        <v/>
      </c>
      <c r="I1129" s="14" t="n"/>
      <c r="J1129" s="14" t="n"/>
      <c r="K1129" s="14" t="n"/>
    </row>
    <row r="1130">
      <c r="A1130" s="19" t="n"/>
      <c r="B1130" s="14" t="n"/>
      <c r="C1130" s="12" t="str">
        <f>IF($B1130="","",IFERROR(INDEX(Items!$B$2:$B$501,MATCH($B1130,Items!$A$2:$A$501,0)),"Unknown SKU"))</f>
        <v/>
      </c>
      <c r="D1130" s="14" t="n"/>
      <c r="E1130" s="14" t="n"/>
      <c r="F1130" s="14" t="n"/>
      <c r="G1130" s="14" t="n"/>
      <c r="H1130" s="12" t="str">
        <f>IF(AND(F1130="",G1130=""),"",IF(F1130="",0,F1130)-IF(G1130="",0,G1130))</f>
        <v/>
      </c>
      <c r="I1130" s="14" t="n"/>
      <c r="J1130" s="14" t="n"/>
      <c r="K1130" s="14" t="n"/>
    </row>
    <row r="1131">
      <c r="A1131" s="19" t="n"/>
      <c r="B1131" s="14" t="n"/>
      <c r="C1131" s="12" t="str">
        <f>IF($B1131="","",IFERROR(INDEX(Items!$B$2:$B$501,MATCH($B1131,Items!$A$2:$A$501,0)),"Unknown SKU"))</f>
        <v/>
      </c>
      <c r="D1131" s="14" t="n"/>
      <c r="E1131" s="14" t="n"/>
      <c r="F1131" s="14" t="n"/>
      <c r="G1131" s="14" t="n"/>
      <c r="H1131" s="12" t="str">
        <f>IF(AND(F1131="",G1131=""),"",IF(F1131="",0,F1131)-IF(G1131="",0,G1131))</f>
        <v/>
      </c>
      <c r="I1131" s="14" t="n"/>
      <c r="J1131" s="14" t="n"/>
      <c r="K1131" s="14" t="n"/>
    </row>
    <row r="1132">
      <c r="A1132" s="19" t="n"/>
      <c r="B1132" s="14" t="n"/>
      <c r="C1132" s="12" t="str">
        <f>IF($B1132="","",IFERROR(INDEX(Items!$B$2:$B$501,MATCH($B1132,Items!$A$2:$A$501,0)),"Unknown SKU"))</f>
        <v/>
      </c>
      <c r="D1132" s="14" t="n"/>
      <c r="E1132" s="14" t="n"/>
      <c r="F1132" s="14" t="n"/>
      <c r="G1132" s="14" t="n"/>
      <c r="H1132" s="12" t="str">
        <f>IF(AND(F1132="",G1132=""),"",IF(F1132="",0,F1132)-IF(G1132="",0,G1132))</f>
        <v/>
      </c>
      <c r="I1132" s="14" t="n"/>
      <c r="J1132" s="14" t="n"/>
      <c r="K1132" s="14" t="n"/>
    </row>
    <row r="1133">
      <c r="A1133" s="19" t="n"/>
      <c r="B1133" s="14" t="n"/>
      <c r="C1133" s="12" t="str">
        <f>IF($B1133="","",IFERROR(INDEX(Items!$B$2:$B$501,MATCH($B1133,Items!$A$2:$A$501,0)),"Unknown SKU"))</f>
        <v/>
      </c>
      <c r="D1133" s="14" t="n"/>
      <c r="E1133" s="14" t="n"/>
      <c r="F1133" s="14" t="n"/>
      <c r="G1133" s="14" t="n"/>
      <c r="H1133" s="12" t="str">
        <f>IF(AND(F1133="",G1133=""),"",IF(F1133="",0,F1133)-IF(G1133="",0,G1133))</f>
        <v/>
      </c>
      <c r="I1133" s="14" t="n"/>
      <c r="J1133" s="14" t="n"/>
      <c r="K1133" s="14" t="n"/>
    </row>
    <row r="1134">
      <c r="A1134" s="19" t="n"/>
      <c r="B1134" s="14" t="n"/>
      <c r="C1134" s="12" t="str">
        <f>IF($B1134="","",IFERROR(INDEX(Items!$B$2:$B$501,MATCH($B1134,Items!$A$2:$A$501,0)),"Unknown SKU"))</f>
        <v/>
      </c>
      <c r="D1134" s="14" t="n"/>
      <c r="E1134" s="14" t="n"/>
      <c r="F1134" s="14" t="n"/>
      <c r="G1134" s="14" t="n"/>
      <c r="H1134" s="12" t="str">
        <f>IF(AND(F1134="",G1134=""),"",IF(F1134="",0,F1134)-IF(G1134="",0,G1134))</f>
        <v/>
      </c>
      <c r="I1134" s="14" t="n"/>
      <c r="J1134" s="14" t="n"/>
      <c r="K1134" s="14" t="n"/>
    </row>
    <row r="1135">
      <c r="A1135" s="19" t="n"/>
      <c r="B1135" s="14" t="n"/>
      <c r="C1135" s="12" t="str">
        <f>IF($B1135="","",IFERROR(INDEX(Items!$B$2:$B$501,MATCH($B1135,Items!$A$2:$A$501,0)),"Unknown SKU"))</f>
        <v/>
      </c>
      <c r="D1135" s="14" t="n"/>
      <c r="E1135" s="14" t="n"/>
      <c r="F1135" s="14" t="n"/>
      <c r="G1135" s="14" t="n"/>
      <c r="H1135" s="12" t="str">
        <f>IF(AND(F1135="",G1135=""),"",IF(F1135="",0,F1135)-IF(G1135="",0,G1135))</f>
        <v/>
      </c>
      <c r="I1135" s="14" t="n"/>
      <c r="J1135" s="14" t="n"/>
      <c r="K1135" s="14" t="n"/>
    </row>
    <row r="1136">
      <c r="A1136" s="19" t="n"/>
      <c r="B1136" s="14" t="n"/>
      <c r="C1136" s="12" t="str">
        <f>IF($B1136="","",IFERROR(INDEX(Items!$B$2:$B$501,MATCH($B1136,Items!$A$2:$A$501,0)),"Unknown SKU"))</f>
        <v/>
      </c>
      <c r="D1136" s="14" t="n"/>
      <c r="E1136" s="14" t="n"/>
      <c r="F1136" s="14" t="n"/>
      <c r="G1136" s="14" t="n"/>
      <c r="H1136" s="12" t="str">
        <f>IF(AND(F1136="",G1136=""),"",IF(F1136="",0,F1136)-IF(G1136="",0,G1136))</f>
        <v/>
      </c>
      <c r="I1136" s="14" t="n"/>
      <c r="J1136" s="14" t="n"/>
      <c r="K1136" s="14" t="n"/>
    </row>
    <row r="1137">
      <c r="A1137" s="19" t="n"/>
      <c r="B1137" s="14" t="n"/>
      <c r="C1137" s="12" t="str">
        <f>IF($B1137="","",IFERROR(INDEX(Items!$B$2:$B$501,MATCH($B1137,Items!$A$2:$A$501,0)),"Unknown SKU"))</f>
        <v/>
      </c>
      <c r="D1137" s="14" t="n"/>
      <c r="E1137" s="14" t="n"/>
      <c r="F1137" s="14" t="n"/>
      <c r="G1137" s="14" t="n"/>
      <c r="H1137" s="12" t="str">
        <f>IF(AND(F1137="",G1137=""),"",IF(F1137="",0,F1137)-IF(G1137="",0,G1137))</f>
        <v/>
      </c>
      <c r="I1137" s="14" t="n"/>
      <c r="J1137" s="14" t="n"/>
      <c r="K1137" s="14" t="n"/>
    </row>
    <row r="1138">
      <c r="A1138" s="19" t="n"/>
      <c r="B1138" s="14" t="n"/>
      <c r="C1138" s="12" t="str">
        <f>IF($B1138="","",IFERROR(INDEX(Items!$B$2:$B$501,MATCH($B1138,Items!$A$2:$A$501,0)),"Unknown SKU"))</f>
        <v/>
      </c>
      <c r="D1138" s="14" t="n"/>
      <c r="E1138" s="14" t="n"/>
      <c r="F1138" s="14" t="n"/>
      <c r="G1138" s="14" t="n"/>
      <c r="H1138" s="12" t="str">
        <f>IF(AND(F1138="",G1138=""),"",IF(F1138="",0,F1138)-IF(G1138="",0,G1138))</f>
        <v/>
      </c>
      <c r="I1138" s="14" t="n"/>
      <c r="J1138" s="14" t="n"/>
      <c r="K1138" s="14" t="n"/>
    </row>
    <row r="1139">
      <c r="A1139" s="19" t="n"/>
      <c r="B1139" s="14" t="n"/>
      <c r="C1139" s="12" t="str">
        <f>IF($B1139="","",IFERROR(INDEX(Items!$B$2:$B$501,MATCH($B1139,Items!$A$2:$A$501,0)),"Unknown SKU"))</f>
        <v/>
      </c>
      <c r="D1139" s="14" t="n"/>
      <c r="E1139" s="14" t="n"/>
      <c r="F1139" s="14" t="n"/>
      <c r="G1139" s="14" t="n"/>
      <c r="H1139" s="12" t="str">
        <f>IF(AND(F1139="",G1139=""),"",IF(F1139="",0,F1139)-IF(G1139="",0,G1139))</f>
        <v/>
      </c>
      <c r="I1139" s="14" t="n"/>
      <c r="J1139" s="14" t="n"/>
      <c r="K1139" s="14" t="n"/>
    </row>
    <row r="1140">
      <c r="A1140" s="19" t="n"/>
      <c r="B1140" s="14" t="n"/>
      <c r="C1140" s="12" t="str">
        <f>IF($B1140="","",IFERROR(INDEX(Items!$B$2:$B$501,MATCH($B1140,Items!$A$2:$A$501,0)),"Unknown SKU"))</f>
        <v/>
      </c>
      <c r="D1140" s="14" t="n"/>
      <c r="E1140" s="14" t="n"/>
      <c r="F1140" s="14" t="n"/>
      <c r="G1140" s="14" t="n"/>
      <c r="H1140" s="12" t="str">
        <f>IF(AND(F1140="",G1140=""),"",IF(F1140="",0,F1140)-IF(G1140="",0,G1140))</f>
        <v/>
      </c>
      <c r="I1140" s="14" t="n"/>
      <c r="J1140" s="14" t="n"/>
      <c r="K1140" s="14" t="n"/>
    </row>
    <row r="1141">
      <c r="A1141" s="19" t="n"/>
      <c r="B1141" s="14" t="n"/>
      <c r="C1141" s="12" t="str">
        <f>IF($B1141="","",IFERROR(INDEX(Items!$B$2:$B$501,MATCH($B1141,Items!$A$2:$A$501,0)),"Unknown SKU"))</f>
        <v/>
      </c>
      <c r="D1141" s="14" t="n"/>
      <c r="E1141" s="14" t="n"/>
      <c r="F1141" s="14" t="n"/>
      <c r="G1141" s="14" t="n"/>
      <c r="H1141" s="12" t="str">
        <f>IF(AND(F1141="",G1141=""),"",IF(F1141="",0,F1141)-IF(G1141="",0,G1141))</f>
        <v/>
      </c>
      <c r="I1141" s="14" t="n"/>
      <c r="J1141" s="14" t="n"/>
      <c r="K1141" s="14" t="n"/>
    </row>
    <row r="1142">
      <c r="A1142" s="19" t="n"/>
      <c r="B1142" s="14" t="n"/>
      <c r="C1142" s="12" t="str">
        <f>IF($B1142="","",IFERROR(INDEX(Items!$B$2:$B$501,MATCH($B1142,Items!$A$2:$A$501,0)),"Unknown SKU"))</f>
        <v/>
      </c>
      <c r="D1142" s="14" t="n"/>
      <c r="E1142" s="14" t="n"/>
      <c r="F1142" s="14" t="n"/>
      <c r="G1142" s="14" t="n"/>
      <c r="H1142" s="12" t="str">
        <f>IF(AND(F1142="",G1142=""),"",IF(F1142="",0,F1142)-IF(G1142="",0,G1142))</f>
        <v/>
      </c>
      <c r="I1142" s="14" t="n"/>
      <c r="J1142" s="14" t="n"/>
      <c r="K1142" s="14" t="n"/>
    </row>
    <row r="1143">
      <c r="A1143" s="19" t="n"/>
      <c r="B1143" s="14" t="n"/>
      <c r="C1143" s="12" t="str">
        <f>IF($B1143="","",IFERROR(INDEX(Items!$B$2:$B$501,MATCH($B1143,Items!$A$2:$A$501,0)),"Unknown SKU"))</f>
        <v/>
      </c>
      <c r="D1143" s="14" t="n"/>
      <c r="E1143" s="14" t="n"/>
      <c r="F1143" s="14" t="n"/>
      <c r="G1143" s="14" t="n"/>
      <c r="H1143" s="12" t="str">
        <f>IF(AND(F1143="",G1143=""),"",IF(F1143="",0,F1143)-IF(G1143="",0,G1143))</f>
        <v/>
      </c>
      <c r="I1143" s="14" t="n"/>
      <c r="J1143" s="14" t="n"/>
      <c r="K1143" s="14" t="n"/>
    </row>
    <row r="1144">
      <c r="A1144" s="19" t="n"/>
      <c r="B1144" s="14" t="n"/>
      <c r="C1144" s="12" t="str">
        <f>IF($B1144="","",IFERROR(INDEX(Items!$B$2:$B$501,MATCH($B1144,Items!$A$2:$A$501,0)),"Unknown SKU"))</f>
        <v/>
      </c>
      <c r="D1144" s="14" t="n"/>
      <c r="E1144" s="14" t="n"/>
      <c r="F1144" s="14" t="n"/>
      <c r="G1144" s="14" t="n"/>
      <c r="H1144" s="12" t="str">
        <f>IF(AND(F1144="",G1144=""),"",IF(F1144="",0,F1144)-IF(G1144="",0,G1144))</f>
        <v/>
      </c>
      <c r="I1144" s="14" t="n"/>
      <c r="J1144" s="14" t="n"/>
      <c r="K1144" s="14" t="n"/>
    </row>
    <row r="1145">
      <c r="A1145" s="19" t="n"/>
      <c r="B1145" s="14" t="n"/>
      <c r="C1145" s="12" t="str">
        <f>IF($B1145="","",IFERROR(INDEX(Items!$B$2:$B$501,MATCH($B1145,Items!$A$2:$A$501,0)),"Unknown SKU"))</f>
        <v/>
      </c>
      <c r="D1145" s="14" t="n"/>
      <c r="E1145" s="14" t="n"/>
      <c r="F1145" s="14" t="n"/>
      <c r="G1145" s="14" t="n"/>
      <c r="H1145" s="12" t="str">
        <f>IF(AND(F1145="",G1145=""),"",IF(F1145="",0,F1145)-IF(G1145="",0,G1145))</f>
        <v/>
      </c>
      <c r="I1145" s="14" t="n"/>
      <c r="J1145" s="14" t="n"/>
      <c r="K1145" s="14" t="n"/>
    </row>
    <row r="1146">
      <c r="A1146" s="19" t="n"/>
      <c r="B1146" s="14" t="n"/>
      <c r="C1146" s="12" t="str">
        <f>IF($B1146="","",IFERROR(INDEX(Items!$B$2:$B$501,MATCH($B1146,Items!$A$2:$A$501,0)),"Unknown SKU"))</f>
        <v/>
      </c>
      <c r="D1146" s="14" t="n"/>
      <c r="E1146" s="14" t="n"/>
      <c r="F1146" s="14" t="n"/>
      <c r="G1146" s="14" t="n"/>
      <c r="H1146" s="12" t="str">
        <f>IF(AND(F1146="",G1146=""),"",IF(F1146="",0,F1146)-IF(G1146="",0,G1146))</f>
        <v/>
      </c>
      <c r="I1146" s="14" t="n"/>
      <c r="J1146" s="14" t="n"/>
      <c r="K1146" s="14" t="n"/>
    </row>
    <row r="1147">
      <c r="A1147" s="19" t="n"/>
      <c r="B1147" s="14" t="n"/>
      <c r="C1147" s="12" t="str">
        <f>IF($B1147="","",IFERROR(INDEX(Items!$B$2:$B$501,MATCH($B1147,Items!$A$2:$A$501,0)),"Unknown SKU"))</f>
        <v/>
      </c>
      <c r="D1147" s="14" t="n"/>
      <c r="E1147" s="14" t="n"/>
      <c r="F1147" s="14" t="n"/>
      <c r="G1147" s="14" t="n"/>
      <c r="H1147" s="12" t="str">
        <f>IF(AND(F1147="",G1147=""),"",IF(F1147="",0,F1147)-IF(G1147="",0,G1147))</f>
        <v/>
      </c>
      <c r="I1147" s="14" t="n"/>
      <c r="J1147" s="14" t="n"/>
      <c r="K1147" s="14" t="n"/>
    </row>
    <row r="1148">
      <c r="A1148" s="19" t="n"/>
      <c r="B1148" s="14" t="n"/>
      <c r="C1148" s="12" t="str">
        <f>IF($B1148="","",IFERROR(INDEX(Items!$B$2:$B$501,MATCH($B1148,Items!$A$2:$A$501,0)),"Unknown SKU"))</f>
        <v/>
      </c>
      <c r="D1148" s="14" t="n"/>
      <c r="E1148" s="14" t="n"/>
      <c r="F1148" s="14" t="n"/>
      <c r="G1148" s="14" t="n"/>
      <c r="H1148" s="12" t="str">
        <f>IF(AND(F1148="",G1148=""),"",IF(F1148="",0,F1148)-IF(G1148="",0,G1148))</f>
        <v/>
      </c>
      <c r="I1148" s="14" t="n"/>
      <c r="J1148" s="14" t="n"/>
      <c r="K1148" s="14" t="n"/>
    </row>
    <row r="1149">
      <c r="A1149" s="19" t="n"/>
      <c r="B1149" s="14" t="n"/>
      <c r="C1149" s="12" t="str">
        <f>IF($B1149="","",IFERROR(INDEX(Items!$B$2:$B$501,MATCH($B1149,Items!$A$2:$A$501,0)),"Unknown SKU"))</f>
        <v/>
      </c>
      <c r="D1149" s="14" t="n"/>
      <c r="E1149" s="14" t="n"/>
      <c r="F1149" s="14" t="n"/>
      <c r="G1149" s="14" t="n"/>
      <c r="H1149" s="12" t="str">
        <f>IF(AND(F1149="",G1149=""),"",IF(F1149="",0,F1149)-IF(G1149="",0,G1149))</f>
        <v/>
      </c>
      <c r="I1149" s="14" t="n"/>
      <c r="J1149" s="14" t="n"/>
      <c r="K1149" s="14" t="n"/>
    </row>
    <row r="1150">
      <c r="A1150" s="19" t="n"/>
      <c r="B1150" s="14" t="n"/>
      <c r="C1150" s="12" t="str">
        <f>IF($B1150="","",IFERROR(INDEX(Items!$B$2:$B$501,MATCH($B1150,Items!$A$2:$A$501,0)),"Unknown SKU"))</f>
        <v/>
      </c>
      <c r="D1150" s="14" t="n"/>
      <c r="E1150" s="14" t="n"/>
      <c r="F1150" s="14" t="n"/>
      <c r="G1150" s="14" t="n"/>
      <c r="H1150" s="12" t="str">
        <f>IF(AND(F1150="",G1150=""),"",IF(F1150="",0,F1150)-IF(G1150="",0,G1150))</f>
        <v/>
      </c>
      <c r="I1150" s="14" t="n"/>
      <c r="J1150" s="14" t="n"/>
      <c r="K1150" s="14" t="n"/>
    </row>
    <row r="1151">
      <c r="A1151" s="19" t="n"/>
      <c r="B1151" s="14" t="n"/>
      <c r="C1151" s="12" t="str">
        <f>IF($B1151="","",IFERROR(INDEX(Items!$B$2:$B$501,MATCH($B1151,Items!$A$2:$A$501,0)),"Unknown SKU"))</f>
        <v/>
      </c>
      <c r="D1151" s="14" t="n"/>
      <c r="E1151" s="14" t="n"/>
      <c r="F1151" s="14" t="n"/>
      <c r="G1151" s="14" t="n"/>
      <c r="H1151" s="12" t="str">
        <f>IF(AND(F1151="",G1151=""),"",IF(F1151="",0,F1151)-IF(G1151="",0,G1151))</f>
        <v/>
      </c>
      <c r="I1151" s="14" t="n"/>
      <c r="J1151" s="14" t="n"/>
      <c r="K1151" s="14" t="n"/>
    </row>
    <row r="1152">
      <c r="A1152" s="19" t="n"/>
      <c r="B1152" s="14" t="n"/>
      <c r="C1152" s="12" t="str">
        <f>IF($B1152="","",IFERROR(INDEX(Items!$B$2:$B$501,MATCH($B1152,Items!$A$2:$A$501,0)),"Unknown SKU"))</f>
        <v/>
      </c>
      <c r="D1152" s="14" t="n"/>
      <c r="E1152" s="14" t="n"/>
      <c r="F1152" s="14" t="n"/>
      <c r="G1152" s="14" t="n"/>
      <c r="H1152" s="12" t="str">
        <f>IF(AND(F1152="",G1152=""),"",IF(F1152="",0,F1152)-IF(G1152="",0,G1152))</f>
        <v/>
      </c>
      <c r="I1152" s="14" t="n"/>
      <c r="J1152" s="14" t="n"/>
      <c r="K1152" s="14" t="n"/>
    </row>
    <row r="1153">
      <c r="A1153" s="19" t="n"/>
      <c r="B1153" s="14" t="n"/>
      <c r="C1153" s="12" t="str">
        <f>IF($B1153="","",IFERROR(INDEX(Items!$B$2:$B$501,MATCH($B1153,Items!$A$2:$A$501,0)),"Unknown SKU"))</f>
        <v/>
      </c>
      <c r="D1153" s="14" t="n"/>
      <c r="E1153" s="14" t="n"/>
      <c r="F1153" s="14" t="n"/>
      <c r="G1153" s="14" t="n"/>
      <c r="H1153" s="12" t="str">
        <f>IF(AND(F1153="",G1153=""),"",IF(F1153="",0,F1153)-IF(G1153="",0,G1153))</f>
        <v/>
      </c>
      <c r="I1153" s="14" t="n"/>
      <c r="J1153" s="14" t="n"/>
      <c r="K1153" s="14" t="n"/>
    </row>
    <row r="1154">
      <c r="A1154" s="19" t="n"/>
      <c r="B1154" s="14" t="n"/>
      <c r="C1154" s="12" t="str">
        <f>IF($B1154="","",IFERROR(INDEX(Items!$B$2:$B$501,MATCH($B1154,Items!$A$2:$A$501,0)),"Unknown SKU"))</f>
        <v/>
      </c>
      <c r="D1154" s="14" t="n"/>
      <c r="E1154" s="14" t="n"/>
      <c r="F1154" s="14" t="n"/>
      <c r="G1154" s="14" t="n"/>
      <c r="H1154" s="12" t="str">
        <f>IF(AND(F1154="",G1154=""),"",IF(F1154="",0,F1154)-IF(G1154="",0,G1154))</f>
        <v/>
      </c>
      <c r="I1154" s="14" t="n"/>
      <c r="J1154" s="14" t="n"/>
      <c r="K1154" s="14" t="n"/>
    </row>
    <row r="1155">
      <c r="A1155" s="19" t="n"/>
      <c r="B1155" s="14" t="n"/>
      <c r="C1155" s="12" t="str">
        <f>IF($B1155="","",IFERROR(INDEX(Items!$B$2:$B$501,MATCH($B1155,Items!$A$2:$A$501,0)),"Unknown SKU"))</f>
        <v/>
      </c>
      <c r="D1155" s="14" t="n"/>
      <c r="E1155" s="14" t="n"/>
      <c r="F1155" s="14" t="n"/>
      <c r="G1155" s="14" t="n"/>
      <c r="H1155" s="12" t="str">
        <f>IF(AND(F1155="",G1155=""),"",IF(F1155="",0,F1155)-IF(G1155="",0,G1155))</f>
        <v/>
      </c>
      <c r="I1155" s="14" t="n"/>
      <c r="J1155" s="14" t="n"/>
      <c r="K1155" s="14" t="n"/>
    </row>
    <row r="1156">
      <c r="A1156" s="19" t="n"/>
      <c r="B1156" s="14" t="n"/>
      <c r="C1156" s="12" t="str">
        <f>IF($B1156="","",IFERROR(INDEX(Items!$B$2:$B$501,MATCH($B1156,Items!$A$2:$A$501,0)),"Unknown SKU"))</f>
        <v/>
      </c>
      <c r="D1156" s="14" t="n"/>
      <c r="E1156" s="14" t="n"/>
      <c r="F1156" s="14" t="n"/>
      <c r="G1156" s="14" t="n"/>
      <c r="H1156" s="12" t="str">
        <f>IF(AND(F1156="",G1156=""),"",IF(F1156="",0,F1156)-IF(G1156="",0,G1156))</f>
        <v/>
      </c>
      <c r="I1156" s="14" t="n"/>
      <c r="J1156" s="14" t="n"/>
      <c r="K1156" s="14" t="n"/>
    </row>
    <row r="1157">
      <c r="A1157" s="19" t="n"/>
      <c r="B1157" s="14" t="n"/>
      <c r="C1157" s="12" t="str">
        <f>IF($B1157="","",IFERROR(INDEX(Items!$B$2:$B$501,MATCH($B1157,Items!$A$2:$A$501,0)),"Unknown SKU"))</f>
        <v/>
      </c>
      <c r="D1157" s="14" t="n"/>
      <c r="E1157" s="14" t="n"/>
      <c r="F1157" s="14" t="n"/>
      <c r="G1157" s="14" t="n"/>
      <c r="H1157" s="12" t="str">
        <f>IF(AND(F1157="",G1157=""),"",IF(F1157="",0,F1157)-IF(G1157="",0,G1157))</f>
        <v/>
      </c>
      <c r="I1157" s="14" t="n"/>
      <c r="J1157" s="14" t="n"/>
      <c r="K1157" s="14" t="n"/>
    </row>
    <row r="1158">
      <c r="A1158" s="19" t="n"/>
      <c r="B1158" s="14" t="n"/>
      <c r="C1158" s="12" t="str">
        <f>IF($B1158="","",IFERROR(INDEX(Items!$B$2:$B$501,MATCH($B1158,Items!$A$2:$A$501,0)),"Unknown SKU"))</f>
        <v/>
      </c>
      <c r="D1158" s="14" t="n"/>
      <c r="E1158" s="14" t="n"/>
      <c r="F1158" s="14" t="n"/>
      <c r="G1158" s="14" t="n"/>
      <c r="H1158" s="12" t="str">
        <f>IF(AND(F1158="",G1158=""),"",IF(F1158="",0,F1158)-IF(G1158="",0,G1158))</f>
        <v/>
      </c>
      <c r="I1158" s="14" t="n"/>
      <c r="J1158" s="14" t="n"/>
      <c r="K1158" s="14" t="n"/>
    </row>
    <row r="1159">
      <c r="A1159" s="19" t="n"/>
      <c r="B1159" s="14" t="n"/>
      <c r="C1159" s="12" t="str">
        <f>IF($B1159="","",IFERROR(INDEX(Items!$B$2:$B$501,MATCH($B1159,Items!$A$2:$A$501,0)),"Unknown SKU"))</f>
        <v/>
      </c>
      <c r="D1159" s="14" t="n"/>
      <c r="E1159" s="14" t="n"/>
      <c r="F1159" s="14" t="n"/>
      <c r="G1159" s="14" t="n"/>
      <c r="H1159" s="12" t="str">
        <f>IF(AND(F1159="",G1159=""),"",IF(F1159="",0,F1159)-IF(G1159="",0,G1159))</f>
        <v/>
      </c>
      <c r="I1159" s="14" t="n"/>
      <c r="J1159" s="14" t="n"/>
      <c r="K1159" s="14" t="n"/>
    </row>
    <row r="1160">
      <c r="A1160" s="19" t="n"/>
      <c r="B1160" s="14" t="n"/>
      <c r="C1160" s="12" t="str">
        <f>IF($B1160="","",IFERROR(INDEX(Items!$B$2:$B$501,MATCH($B1160,Items!$A$2:$A$501,0)),"Unknown SKU"))</f>
        <v/>
      </c>
      <c r="D1160" s="14" t="n"/>
      <c r="E1160" s="14" t="n"/>
      <c r="F1160" s="14" t="n"/>
      <c r="G1160" s="14" t="n"/>
      <c r="H1160" s="12" t="str">
        <f>IF(AND(F1160="",G1160=""),"",IF(F1160="",0,F1160)-IF(G1160="",0,G1160))</f>
        <v/>
      </c>
      <c r="I1160" s="14" t="n"/>
      <c r="J1160" s="14" t="n"/>
      <c r="K1160" s="14" t="n"/>
    </row>
    <row r="1161">
      <c r="A1161" s="19" t="n"/>
      <c r="B1161" s="14" t="n"/>
      <c r="C1161" s="12" t="str">
        <f>IF($B1161="","",IFERROR(INDEX(Items!$B$2:$B$501,MATCH($B1161,Items!$A$2:$A$501,0)),"Unknown SKU"))</f>
        <v/>
      </c>
      <c r="D1161" s="14" t="n"/>
      <c r="E1161" s="14" t="n"/>
      <c r="F1161" s="14" t="n"/>
      <c r="G1161" s="14" t="n"/>
      <c r="H1161" s="12" t="str">
        <f>IF(AND(F1161="",G1161=""),"",IF(F1161="",0,F1161)-IF(G1161="",0,G1161))</f>
        <v/>
      </c>
      <c r="I1161" s="14" t="n"/>
      <c r="J1161" s="14" t="n"/>
      <c r="K1161" s="14" t="n"/>
    </row>
    <row r="1162">
      <c r="A1162" s="19" t="n"/>
      <c r="B1162" s="14" t="n"/>
      <c r="C1162" s="12" t="str">
        <f>IF($B1162="","",IFERROR(INDEX(Items!$B$2:$B$501,MATCH($B1162,Items!$A$2:$A$501,0)),"Unknown SKU"))</f>
        <v/>
      </c>
      <c r="D1162" s="14" t="n"/>
      <c r="E1162" s="14" t="n"/>
      <c r="F1162" s="14" t="n"/>
      <c r="G1162" s="14" t="n"/>
      <c r="H1162" s="12" t="str">
        <f>IF(AND(F1162="",G1162=""),"",IF(F1162="",0,F1162)-IF(G1162="",0,G1162))</f>
        <v/>
      </c>
      <c r="I1162" s="14" t="n"/>
      <c r="J1162" s="14" t="n"/>
      <c r="K1162" s="14" t="n"/>
    </row>
    <row r="1163">
      <c r="A1163" s="19" t="n"/>
      <c r="B1163" s="14" t="n"/>
      <c r="C1163" s="12" t="str">
        <f>IF($B1163="","",IFERROR(INDEX(Items!$B$2:$B$501,MATCH($B1163,Items!$A$2:$A$501,0)),"Unknown SKU"))</f>
        <v/>
      </c>
      <c r="D1163" s="14" t="n"/>
      <c r="E1163" s="14" t="n"/>
      <c r="F1163" s="14" t="n"/>
      <c r="G1163" s="14" t="n"/>
      <c r="H1163" s="12" t="str">
        <f>IF(AND(F1163="",G1163=""),"",IF(F1163="",0,F1163)-IF(G1163="",0,G1163))</f>
        <v/>
      </c>
      <c r="I1163" s="14" t="n"/>
      <c r="J1163" s="14" t="n"/>
      <c r="K1163" s="14" t="n"/>
    </row>
    <row r="1164">
      <c r="A1164" s="19" t="n"/>
      <c r="B1164" s="14" t="n"/>
      <c r="C1164" s="12" t="str">
        <f>IF($B1164="","",IFERROR(INDEX(Items!$B$2:$B$501,MATCH($B1164,Items!$A$2:$A$501,0)),"Unknown SKU"))</f>
        <v/>
      </c>
      <c r="D1164" s="14" t="n"/>
      <c r="E1164" s="14" t="n"/>
      <c r="F1164" s="14" t="n"/>
      <c r="G1164" s="14" t="n"/>
      <c r="H1164" s="12" t="str">
        <f>IF(AND(F1164="",G1164=""),"",IF(F1164="",0,F1164)-IF(G1164="",0,G1164))</f>
        <v/>
      </c>
      <c r="I1164" s="14" t="n"/>
      <c r="J1164" s="14" t="n"/>
      <c r="K1164" s="14" t="n"/>
    </row>
    <row r="1165">
      <c r="A1165" s="19" t="n"/>
      <c r="B1165" s="14" t="n"/>
      <c r="C1165" s="12" t="str">
        <f>IF($B1165="","",IFERROR(INDEX(Items!$B$2:$B$501,MATCH($B1165,Items!$A$2:$A$501,0)),"Unknown SKU"))</f>
        <v/>
      </c>
      <c r="D1165" s="14" t="n"/>
      <c r="E1165" s="14" t="n"/>
      <c r="F1165" s="14" t="n"/>
      <c r="G1165" s="14" t="n"/>
      <c r="H1165" s="12" t="str">
        <f>IF(AND(F1165="",G1165=""),"",IF(F1165="",0,F1165)-IF(G1165="",0,G1165))</f>
        <v/>
      </c>
      <c r="I1165" s="14" t="n"/>
      <c r="J1165" s="14" t="n"/>
      <c r="K1165" s="14" t="n"/>
    </row>
    <row r="1166">
      <c r="A1166" s="19" t="n"/>
      <c r="B1166" s="14" t="n"/>
      <c r="C1166" s="12" t="str">
        <f>IF($B1166="","",IFERROR(INDEX(Items!$B$2:$B$501,MATCH($B1166,Items!$A$2:$A$501,0)),"Unknown SKU"))</f>
        <v/>
      </c>
      <c r="D1166" s="14" t="n"/>
      <c r="E1166" s="14" t="n"/>
      <c r="F1166" s="14" t="n"/>
      <c r="G1166" s="14" t="n"/>
      <c r="H1166" s="12" t="str">
        <f>IF(AND(F1166="",G1166=""),"",IF(F1166="",0,F1166)-IF(G1166="",0,G1166))</f>
        <v/>
      </c>
      <c r="I1166" s="14" t="n"/>
      <c r="J1166" s="14" t="n"/>
      <c r="K1166" s="14" t="n"/>
    </row>
    <row r="1167">
      <c r="A1167" s="19" t="n"/>
      <c r="B1167" s="14" t="n"/>
      <c r="C1167" s="12" t="str">
        <f>IF($B1167="","",IFERROR(INDEX(Items!$B$2:$B$501,MATCH($B1167,Items!$A$2:$A$501,0)),"Unknown SKU"))</f>
        <v/>
      </c>
      <c r="D1167" s="14" t="n"/>
      <c r="E1167" s="14" t="n"/>
      <c r="F1167" s="14" t="n"/>
      <c r="G1167" s="14" t="n"/>
      <c r="H1167" s="12" t="str">
        <f>IF(AND(F1167="",G1167=""),"",IF(F1167="",0,F1167)-IF(G1167="",0,G1167))</f>
        <v/>
      </c>
      <c r="I1167" s="14" t="n"/>
      <c r="J1167" s="14" t="n"/>
      <c r="K1167" s="14" t="n"/>
    </row>
    <row r="1168">
      <c r="A1168" s="19" t="n"/>
      <c r="B1168" s="14" t="n"/>
      <c r="C1168" s="12" t="str">
        <f>IF($B1168="","",IFERROR(INDEX(Items!$B$2:$B$501,MATCH($B1168,Items!$A$2:$A$501,0)),"Unknown SKU"))</f>
        <v/>
      </c>
      <c r="D1168" s="14" t="n"/>
      <c r="E1168" s="14" t="n"/>
      <c r="F1168" s="14" t="n"/>
      <c r="G1168" s="14" t="n"/>
      <c r="H1168" s="12" t="str">
        <f>IF(AND(F1168="",G1168=""),"",IF(F1168="",0,F1168)-IF(G1168="",0,G1168))</f>
        <v/>
      </c>
      <c r="I1168" s="14" t="n"/>
      <c r="J1168" s="14" t="n"/>
      <c r="K1168" s="14" t="n"/>
    </row>
    <row r="1169">
      <c r="A1169" s="19" t="n"/>
      <c r="B1169" s="14" t="n"/>
      <c r="C1169" s="12" t="str">
        <f>IF($B1169="","",IFERROR(INDEX(Items!$B$2:$B$501,MATCH($B1169,Items!$A$2:$A$501,0)),"Unknown SKU"))</f>
        <v/>
      </c>
      <c r="D1169" s="14" t="n"/>
      <c r="E1169" s="14" t="n"/>
      <c r="F1169" s="14" t="n"/>
      <c r="G1169" s="14" t="n"/>
      <c r="H1169" s="12" t="str">
        <f>IF(AND(F1169="",G1169=""),"",IF(F1169="",0,F1169)-IF(G1169="",0,G1169))</f>
        <v/>
      </c>
      <c r="I1169" s="14" t="n"/>
      <c r="J1169" s="14" t="n"/>
      <c r="K1169" s="14" t="n"/>
    </row>
    <row r="1170">
      <c r="A1170" s="19" t="n"/>
      <c r="B1170" s="14" t="n"/>
      <c r="C1170" s="12" t="str">
        <f>IF($B1170="","",IFERROR(INDEX(Items!$B$2:$B$501,MATCH($B1170,Items!$A$2:$A$501,0)),"Unknown SKU"))</f>
        <v/>
      </c>
      <c r="D1170" s="14" t="n"/>
      <c r="E1170" s="14" t="n"/>
      <c r="F1170" s="14" t="n"/>
      <c r="G1170" s="14" t="n"/>
      <c r="H1170" s="12" t="str">
        <f>IF(AND(F1170="",G1170=""),"",IF(F1170="",0,F1170)-IF(G1170="",0,G1170))</f>
        <v/>
      </c>
      <c r="I1170" s="14" t="n"/>
      <c r="J1170" s="14" t="n"/>
      <c r="K1170" s="14" t="n"/>
    </row>
    <row r="1171">
      <c r="A1171" s="19" t="n"/>
      <c r="B1171" s="14" t="n"/>
      <c r="C1171" s="12" t="str">
        <f>IF($B1171="","",IFERROR(INDEX(Items!$B$2:$B$501,MATCH($B1171,Items!$A$2:$A$501,0)),"Unknown SKU"))</f>
        <v/>
      </c>
      <c r="D1171" s="14" t="n"/>
      <c r="E1171" s="14" t="n"/>
      <c r="F1171" s="14" t="n"/>
      <c r="G1171" s="14" t="n"/>
      <c r="H1171" s="12" t="str">
        <f>IF(AND(F1171="",G1171=""),"",IF(F1171="",0,F1171)-IF(G1171="",0,G1171))</f>
        <v/>
      </c>
      <c r="I1171" s="14" t="n"/>
      <c r="J1171" s="14" t="n"/>
      <c r="K1171" s="14" t="n"/>
    </row>
    <row r="1172">
      <c r="A1172" s="19" t="n"/>
      <c r="B1172" s="14" t="n"/>
      <c r="C1172" s="12" t="str">
        <f>IF($B1172="","",IFERROR(INDEX(Items!$B$2:$B$501,MATCH($B1172,Items!$A$2:$A$501,0)),"Unknown SKU"))</f>
        <v/>
      </c>
      <c r="D1172" s="14" t="n"/>
      <c r="E1172" s="14" t="n"/>
      <c r="F1172" s="14" t="n"/>
      <c r="G1172" s="14" t="n"/>
      <c r="H1172" s="12" t="str">
        <f>IF(AND(F1172="",G1172=""),"",IF(F1172="",0,F1172)-IF(G1172="",0,G1172))</f>
        <v/>
      </c>
      <c r="I1172" s="14" t="n"/>
      <c r="J1172" s="14" t="n"/>
      <c r="K1172" s="14" t="n"/>
    </row>
    <row r="1173">
      <c r="A1173" s="19" t="n"/>
      <c r="B1173" s="14" t="n"/>
      <c r="C1173" s="12" t="str">
        <f>IF($B1173="","",IFERROR(INDEX(Items!$B$2:$B$501,MATCH($B1173,Items!$A$2:$A$501,0)),"Unknown SKU"))</f>
        <v/>
      </c>
      <c r="D1173" s="14" t="n"/>
      <c r="E1173" s="14" t="n"/>
      <c r="F1173" s="14" t="n"/>
      <c r="G1173" s="14" t="n"/>
      <c r="H1173" s="12" t="str">
        <f>IF(AND(F1173="",G1173=""),"",IF(F1173="",0,F1173)-IF(G1173="",0,G1173))</f>
        <v/>
      </c>
      <c r="I1173" s="14" t="n"/>
      <c r="J1173" s="14" t="n"/>
      <c r="K1173" s="14" t="n"/>
    </row>
    <row r="1174">
      <c r="A1174" s="19" t="n"/>
      <c r="B1174" s="14" t="n"/>
      <c r="C1174" s="12" t="str">
        <f>IF($B1174="","",IFERROR(INDEX(Items!$B$2:$B$501,MATCH($B1174,Items!$A$2:$A$501,0)),"Unknown SKU"))</f>
        <v/>
      </c>
      <c r="D1174" s="14" t="n"/>
      <c r="E1174" s="14" t="n"/>
      <c r="F1174" s="14" t="n"/>
      <c r="G1174" s="14" t="n"/>
      <c r="H1174" s="12" t="str">
        <f>IF(AND(F1174="",G1174=""),"",IF(F1174="",0,F1174)-IF(G1174="",0,G1174))</f>
        <v/>
      </c>
      <c r="I1174" s="14" t="n"/>
      <c r="J1174" s="14" t="n"/>
      <c r="K1174" s="14" t="n"/>
    </row>
    <row r="1175">
      <c r="A1175" s="19" t="n"/>
      <c r="B1175" s="14" t="n"/>
      <c r="C1175" s="12" t="str">
        <f>IF($B1175="","",IFERROR(INDEX(Items!$B$2:$B$501,MATCH($B1175,Items!$A$2:$A$501,0)),"Unknown SKU"))</f>
        <v/>
      </c>
      <c r="D1175" s="14" t="n"/>
      <c r="E1175" s="14" t="n"/>
      <c r="F1175" s="14" t="n"/>
      <c r="G1175" s="14" t="n"/>
      <c r="H1175" s="12" t="str">
        <f>IF(AND(F1175="",G1175=""),"",IF(F1175="",0,F1175)-IF(G1175="",0,G1175))</f>
        <v/>
      </c>
      <c r="I1175" s="14" t="n"/>
      <c r="J1175" s="14" t="n"/>
      <c r="K1175" s="14" t="n"/>
    </row>
    <row r="1176">
      <c r="A1176" s="19" t="n"/>
      <c r="B1176" s="14" t="n"/>
      <c r="C1176" s="12" t="str">
        <f>IF($B1176="","",IFERROR(INDEX(Items!$B$2:$B$501,MATCH($B1176,Items!$A$2:$A$501,0)),"Unknown SKU"))</f>
        <v/>
      </c>
      <c r="D1176" s="14" t="n"/>
      <c r="E1176" s="14" t="n"/>
      <c r="F1176" s="14" t="n"/>
      <c r="G1176" s="14" t="n"/>
      <c r="H1176" s="12" t="str">
        <f>IF(AND(F1176="",G1176=""),"",IF(F1176="",0,F1176)-IF(G1176="",0,G1176))</f>
        <v/>
      </c>
      <c r="I1176" s="14" t="n"/>
      <c r="J1176" s="14" t="n"/>
      <c r="K1176" s="14" t="n"/>
    </row>
    <row r="1177">
      <c r="A1177" s="19" t="n"/>
      <c r="B1177" s="14" t="n"/>
      <c r="C1177" s="12" t="str">
        <f>IF($B1177="","",IFERROR(INDEX(Items!$B$2:$B$501,MATCH($B1177,Items!$A$2:$A$501,0)),"Unknown SKU"))</f>
        <v/>
      </c>
      <c r="D1177" s="14" t="n"/>
      <c r="E1177" s="14" t="n"/>
      <c r="F1177" s="14" t="n"/>
      <c r="G1177" s="14" t="n"/>
      <c r="H1177" s="12" t="str">
        <f>IF(AND(F1177="",G1177=""),"",IF(F1177="",0,F1177)-IF(G1177="",0,G1177))</f>
        <v/>
      </c>
      <c r="I1177" s="14" t="n"/>
      <c r="J1177" s="14" t="n"/>
      <c r="K1177" s="14" t="n"/>
    </row>
    <row r="1178">
      <c r="A1178" s="19" t="n"/>
      <c r="B1178" s="14" t="n"/>
      <c r="C1178" s="12" t="str">
        <f>IF($B1178="","",IFERROR(INDEX(Items!$B$2:$B$501,MATCH($B1178,Items!$A$2:$A$501,0)),"Unknown SKU"))</f>
        <v/>
      </c>
      <c r="D1178" s="14" t="n"/>
      <c r="E1178" s="14" t="n"/>
      <c r="F1178" s="14" t="n"/>
      <c r="G1178" s="14" t="n"/>
      <c r="H1178" s="12" t="str">
        <f>IF(AND(F1178="",G1178=""),"",IF(F1178="",0,F1178)-IF(G1178="",0,G1178))</f>
        <v/>
      </c>
      <c r="I1178" s="14" t="n"/>
      <c r="J1178" s="14" t="n"/>
      <c r="K1178" s="14" t="n"/>
    </row>
    <row r="1179">
      <c r="A1179" s="19" t="n"/>
      <c r="B1179" s="14" t="n"/>
      <c r="C1179" s="12" t="str">
        <f>IF($B1179="","",IFERROR(INDEX(Items!$B$2:$B$501,MATCH($B1179,Items!$A$2:$A$501,0)),"Unknown SKU"))</f>
        <v/>
      </c>
      <c r="D1179" s="14" t="n"/>
      <c r="E1179" s="14" t="n"/>
      <c r="F1179" s="14" t="n"/>
      <c r="G1179" s="14" t="n"/>
      <c r="H1179" s="12" t="str">
        <f>IF(AND(F1179="",G1179=""),"",IF(F1179="",0,F1179)-IF(G1179="",0,G1179))</f>
        <v/>
      </c>
      <c r="I1179" s="14" t="n"/>
      <c r="J1179" s="14" t="n"/>
      <c r="K1179" s="14" t="n"/>
    </row>
    <row r="1180">
      <c r="A1180" s="19" t="n"/>
      <c r="B1180" s="14" t="n"/>
      <c r="C1180" s="12" t="str">
        <f>IF($B1180="","",IFERROR(INDEX(Items!$B$2:$B$501,MATCH($B1180,Items!$A$2:$A$501,0)),"Unknown SKU"))</f>
        <v/>
      </c>
      <c r="D1180" s="14" t="n"/>
      <c r="E1180" s="14" t="n"/>
      <c r="F1180" s="14" t="n"/>
      <c r="G1180" s="14" t="n"/>
      <c r="H1180" s="12" t="str">
        <f>IF(AND(F1180="",G1180=""),"",IF(F1180="",0,F1180)-IF(G1180="",0,G1180))</f>
        <v/>
      </c>
      <c r="I1180" s="14" t="n"/>
      <c r="J1180" s="14" t="n"/>
      <c r="K1180" s="14" t="n"/>
    </row>
    <row r="1181">
      <c r="A1181" s="19" t="n"/>
      <c r="B1181" s="14" t="n"/>
      <c r="C1181" s="12" t="str">
        <f>IF($B1181="","",IFERROR(INDEX(Items!$B$2:$B$501,MATCH($B1181,Items!$A$2:$A$501,0)),"Unknown SKU"))</f>
        <v/>
      </c>
      <c r="D1181" s="14" t="n"/>
      <c r="E1181" s="14" t="n"/>
      <c r="F1181" s="14" t="n"/>
      <c r="G1181" s="14" t="n"/>
      <c r="H1181" s="12" t="str">
        <f>IF(AND(F1181="",G1181=""),"",IF(F1181="",0,F1181)-IF(G1181="",0,G1181))</f>
        <v/>
      </c>
      <c r="I1181" s="14" t="n"/>
      <c r="J1181" s="14" t="n"/>
      <c r="K1181" s="14" t="n"/>
    </row>
    <row r="1182">
      <c r="A1182" s="19" t="n"/>
      <c r="B1182" s="14" t="n"/>
      <c r="C1182" s="12" t="str">
        <f>IF($B1182="","",IFERROR(INDEX(Items!$B$2:$B$501,MATCH($B1182,Items!$A$2:$A$501,0)),"Unknown SKU"))</f>
        <v/>
      </c>
      <c r="D1182" s="14" t="n"/>
      <c r="E1182" s="14" t="n"/>
      <c r="F1182" s="14" t="n"/>
      <c r="G1182" s="14" t="n"/>
      <c r="H1182" s="12" t="str">
        <f>IF(AND(F1182="",G1182=""),"",IF(F1182="",0,F1182)-IF(G1182="",0,G1182))</f>
        <v/>
      </c>
      <c r="I1182" s="14" t="n"/>
      <c r="J1182" s="14" t="n"/>
      <c r="K1182" s="14" t="n"/>
    </row>
    <row r="1183">
      <c r="A1183" s="19" t="n"/>
      <c r="B1183" s="14" t="n"/>
      <c r="C1183" s="12" t="str">
        <f>IF($B1183="","",IFERROR(INDEX(Items!$B$2:$B$501,MATCH($B1183,Items!$A$2:$A$501,0)),"Unknown SKU"))</f>
        <v/>
      </c>
      <c r="D1183" s="14" t="n"/>
      <c r="E1183" s="14" t="n"/>
      <c r="F1183" s="14" t="n"/>
      <c r="G1183" s="14" t="n"/>
      <c r="H1183" s="12" t="str">
        <f>IF(AND(F1183="",G1183=""),"",IF(F1183="",0,F1183)-IF(G1183="",0,G1183))</f>
        <v/>
      </c>
      <c r="I1183" s="14" t="n"/>
      <c r="J1183" s="14" t="n"/>
      <c r="K1183" s="14" t="n"/>
    </row>
    <row r="1184">
      <c r="A1184" s="19" t="n"/>
      <c r="B1184" s="14" t="n"/>
      <c r="C1184" s="12" t="str">
        <f>IF($B1184="","",IFERROR(INDEX(Items!$B$2:$B$501,MATCH($B1184,Items!$A$2:$A$501,0)),"Unknown SKU"))</f>
        <v/>
      </c>
      <c r="D1184" s="14" t="n"/>
      <c r="E1184" s="14" t="n"/>
      <c r="F1184" s="14" t="n"/>
      <c r="G1184" s="14" t="n"/>
      <c r="H1184" s="12" t="str">
        <f>IF(AND(F1184="",G1184=""),"",IF(F1184="",0,F1184)-IF(G1184="",0,G1184))</f>
        <v/>
      </c>
      <c r="I1184" s="14" t="n"/>
      <c r="J1184" s="14" t="n"/>
      <c r="K1184" s="14" t="n"/>
    </row>
    <row r="1185">
      <c r="A1185" s="19" t="n"/>
      <c r="B1185" s="14" t="n"/>
      <c r="C1185" s="12" t="str">
        <f>IF($B1185="","",IFERROR(INDEX(Items!$B$2:$B$501,MATCH($B1185,Items!$A$2:$A$501,0)),"Unknown SKU"))</f>
        <v/>
      </c>
      <c r="D1185" s="14" t="n"/>
      <c r="E1185" s="14" t="n"/>
      <c r="F1185" s="14" t="n"/>
      <c r="G1185" s="14" t="n"/>
      <c r="H1185" s="12" t="str">
        <f>IF(AND(F1185="",G1185=""),"",IF(F1185="",0,F1185)-IF(G1185="",0,G1185))</f>
        <v/>
      </c>
      <c r="I1185" s="14" t="n"/>
      <c r="J1185" s="14" t="n"/>
      <c r="K1185" s="14" t="n"/>
    </row>
    <row r="1186">
      <c r="A1186" s="19" t="n"/>
      <c r="B1186" s="14" t="n"/>
      <c r="C1186" s="12" t="str">
        <f>IF($B1186="","",IFERROR(INDEX(Items!$B$2:$B$501,MATCH($B1186,Items!$A$2:$A$501,0)),"Unknown SKU"))</f>
        <v/>
      </c>
      <c r="D1186" s="14" t="n"/>
      <c r="E1186" s="14" t="n"/>
      <c r="F1186" s="14" t="n"/>
      <c r="G1186" s="14" t="n"/>
      <c r="H1186" s="12" t="str">
        <f>IF(AND(F1186="",G1186=""),"",IF(F1186="",0,F1186)-IF(G1186="",0,G1186))</f>
        <v/>
      </c>
      <c r="I1186" s="14" t="n"/>
      <c r="J1186" s="14" t="n"/>
      <c r="K1186" s="14" t="n"/>
    </row>
    <row r="1187">
      <c r="A1187" s="19" t="n"/>
      <c r="B1187" s="14" t="n"/>
      <c r="C1187" s="12" t="str">
        <f>IF($B1187="","",IFERROR(INDEX(Items!$B$2:$B$501,MATCH($B1187,Items!$A$2:$A$501,0)),"Unknown SKU"))</f>
        <v/>
      </c>
      <c r="D1187" s="14" t="n"/>
      <c r="E1187" s="14" t="n"/>
      <c r="F1187" s="14" t="n"/>
      <c r="G1187" s="14" t="n"/>
      <c r="H1187" s="12" t="str">
        <f>IF(AND(F1187="",G1187=""),"",IF(F1187="",0,F1187)-IF(G1187="",0,G1187))</f>
        <v/>
      </c>
      <c r="I1187" s="14" t="n"/>
      <c r="J1187" s="14" t="n"/>
      <c r="K1187" s="14" t="n"/>
    </row>
    <row r="1188">
      <c r="A1188" s="19" t="n"/>
      <c r="B1188" s="14" t="n"/>
      <c r="C1188" s="12" t="str">
        <f>IF($B1188="","",IFERROR(INDEX(Items!$B$2:$B$501,MATCH($B1188,Items!$A$2:$A$501,0)),"Unknown SKU"))</f>
        <v/>
      </c>
      <c r="D1188" s="14" t="n"/>
      <c r="E1188" s="14" t="n"/>
      <c r="F1188" s="14" t="n"/>
      <c r="G1188" s="14" t="n"/>
      <c r="H1188" s="12" t="str">
        <f>IF(AND(F1188="",G1188=""),"",IF(F1188="",0,F1188)-IF(G1188="",0,G1188))</f>
        <v/>
      </c>
      <c r="I1188" s="14" t="n"/>
      <c r="J1188" s="14" t="n"/>
      <c r="K1188" s="14" t="n"/>
    </row>
    <row r="1189">
      <c r="A1189" s="19" t="n"/>
      <c r="B1189" s="14" t="n"/>
      <c r="C1189" s="12" t="str">
        <f>IF($B1189="","",IFERROR(INDEX(Items!$B$2:$B$501,MATCH($B1189,Items!$A$2:$A$501,0)),"Unknown SKU"))</f>
        <v/>
      </c>
      <c r="D1189" s="14" t="n"/>
      <c r="E1189" s="14" t="n"/>
      <c r="F1189" s="14" t="n"/>
      <c r="G1189" s="14" t="n"/>
      <c r="H1189" s="12" t="str">
        <f>IF(AND(F1189="",G1189=""),"",IF(F1189="",0,F1189)-IF(G1189="",0,G1189))</f>
        <v/>
      </c>
      <c r="I1189" s="14" t="n"/>
      <c r="J1189" s="14" t="n"/>
      <c r="K1189" s="14" t="n"/>
    </row>
    <row r="1190">
      <c r="A1190" s="19" t="n"/>
      <c r="B1190" s="14" t="n"/>
      <c r="C1190" s="12" t="str">
        <f>IF($B1190="","",IFERROR(INDEX(Items!$B$2:$B$501,MATCH($B1190,Items!$A$2:$A$501,0)),"Unknown SKU"))</f>
        <v/>
      </c>
      <c r="D1190" s="14" t="n"/>
      <c r="E1190" s="14" t="n"/>
      <c r="F1190" s="14" t="n"/>
      <c r="G1190" s="14" t="n"/>
      <c r="H1190" s="12" t="str">
        <f>IF(AND(F1190="",G1190=""),"",IF(F1190="",0,F1190)-IF(G1190="",0,G1190))</f>
        <v/>
      </c>
      <c r="I1190" s="14" t="n"/>
      <c r="J1190" s="14" t="n"/>
      <c r="K1190" s="14" t="n"/>
    </row>
    <row r="1191">
      <c r="A1191" s="19" t="n"/>
      <c r="B1191" s="14" t="n"/>
      <c r="C1191" s="12" t="str">
        <f>IF($B1191="","",IFERROR(INDEX(Items!$B$2:$B$501,MATCH($B1191,Items!$A$2:$A$501,0)),"Unknown SKU"))</f>
        <v/>
      </c>
      <c r="D1191" s="14" t="n"/>
      <c r="E1191" s="14" t="n"/>
      <c r="F1191" s="14" t="n"/>
      <c r="G1191" s="14" t="n"/>
      <c r="H1191" s="12" t="str">
        <f>IF(AND(F1191="",G1191=""),"",IF(F1191="",0,F1191)-IF(G1191="",0,G1191))</f>
        <v/>
      </c>
      <c r="I1191" s="14" t="n"/>
      <c r="J1191" s="14" t="n"/>
      <c r="K1191" s="14" t="n"/>
    </row>
    <row r="1192">
      <c r="A1192" s="19" t="n"/>
      <c r="B1192" s="14" t="n"/>
      <c r="C1192" s="12" t="str">
        <f>IF($B1192="","",IFERROR(INDEX(Items!$B$2:$B$501,MATCH($B1192,Items!$A$2:$A$501,0)),"Unknown SKU"))</f>
        <v/>
      </c>
      <c r="D1192" s="14" t="n"/>
      <c r="E1192" s="14" t="n"/>
      <c r="F1192" s="14" t="n"/>
      <c r="G1192" s="14" t="n"/>
      <c r="H1192" s="12" t="str">
        <f>IF(AND(F1192="",G1192=""),"",IF(F1192="",0,F1192)-IF(G1192="",0,G1192))</f>
        <v/>
      </c>
      <c r="I1192" s="14" t="n"/>
      <c r="J1192" s="14" t="n"/>
      <c r="K1192" s="14" t="n"/>
    </row>
    <row r="1193">
      <c r="A1193" s="19" t="n"/>
      <c r="B1193" s="14" t="n"/>
      <c r="C1193" s="12" t="str">
        <f>IF($B1193="","",IFERROR(INDEX(Items!$B$2:$B$501,MATCH($B1193,Items!$A$2:$A$501,0)),"Unknown SKU"))</f>
        <v/>
      </c>
      <c r="D1193" s="14" t="n"/>
      <c r="E1193" s="14" t="n"/>
      <c r="F1193" s="14" t="n"/>
      <c r="G1193" s="14" t="n"/>
      <c r="H1193" s="12" t="str">
        <f>IF(AND(F1193="",G1193=""),"",IF(F1193="",0,F1193)-IF(G1193="",0,G1193))</f>
        <v/>
      </c>
      <c r="I1193" s="14" t="n"/>
      <c r="J1193" s="14" t="n"/>
      <c r="K1193" s="14" t="n"/>
    </row>
    <row r="1194">
      <c r="A1194" s="19" t="n"/>
      <c r="B1194" s="14" t="n"/>
      <c r="C1194" s="12" t="str">
        <f>IF($B1194="","",IFERROR(INDEX(Items!$B$2:$B$501,MATCH($B1194,Items!$A$2:$A$501,0)),"Unknown SKU"))</f>
        <v/>
      </c>
      <c r="D1194" s="14" t="n"/>
      <c r="E1194" s="14" t="n"/>
      <c r="F1194" s="14" t="n"/>
      <c r="G1194" s="14" t="n"/>
      <c r="H1194" s="12" t="str">
        <f>IF(AND(F1194="",G1194=""),"",IF(F1194="",0,F1194)-IF(G1194="",0,G1194))</f>
        <v/>
      </c>
      <c r="I1194" s="14" t="n"/>
      <c r="J1194" s="14" t="n"/>
      <c r="K1194" s="14" t="n"/>
    </row>
    <row r="1195">
      <c r="A1195" s="19" t="n"/>
      <c r="B1195" s="14" t="n"/>
      <c r="C1195" s="12" t="str">
        <f>IF($B1195="","",IFERROR(INDEX(Items!$B$2:$B$501,MATCH($B1195,Items!$A$2:$A$501,0)),"Unknown SKU"))</f>
        <v/>
      </c>
      <c r="D1195" s="14" t="n"/>
      <c r="E1195" s="14" t="n"/>
      <c r="F1195" s="14" t="n"/>
      <c r="G1195" s="14" t="n"/>
      <c r="H1195" s="12" t="str">
        <f>IF(AND(F1195="",G1195=""),"",IF(F1195="",0,F1195)-IF(G1195="",0,G1195))</f>
        <v/>
      </c>
      <c r="I1195" s="14" t="n"/>
      <c r="J1195" s="14" t="n"/>
      <c r="K1195" s="14" t="n"/>
    </row>
    <row r="1196">
      <c r="A1196" s="19" t="n"/>
      <c r="B1196" s="14" t="n"/>
      <c r="C1196" s="12" t="str">
        <f>IF($B1196="","",IFERROR(INDEX(Items!$B$2:$B$501,MATCH($B1196,Items!$A$2:$A$501,0)),"Unknown SKU"))</f>
        <v/>
      </c>
      <c r="D1196" s="14" t="n"/>
      <c r="E1196" s="14" t="n"/>
      <c r="F1196" s="14" t="n"/>
      <c r="G1196" s="14" t="n"/>
      <c r="H1196" s="12" t="str">
        <f>IF(AND(F1196="",G1196=""),"",IF(F1196="",0,F1196)-IF(G1196="",0,G1196))</f>
        <v/>
      </c>
      <c r="I1196" s="14" t="n"/>
      <c r="J1196" s="14" t="n"/>
      <c r="K1196" s="14" t="n"/>
    </row>
    <row r="1197">
      <c r="A1197" s="19" t="n"/>
      <c r="B1197" s="14" t="n"/>
      <c r="C1197" s="12" t="str">
        <f>IF($B1197="","",IFERROR(INDEX(Items!$B$2:$B$501,MATCH($B1197,Items!$A$2:$A$501,0)),"Unknown SKU"))</f>
        <v/>
      </c>
      <c r="D1197" s="14" t="n"/>
      <c r="E1197" s="14" t="n"/>
      <c r="F1197" s="14" t="n"/>
      <c r="G1197" s="14" t="n"/>
      <c r="H1197" s="12" t="str">
        <f>IF(AND(F1197="",G1197=""),"",IF(F1197="",0,F1197)-IF(G1197="",0,G1197))</f>
        <v/>
      </c>
      <c r="I1197" s="14" t="n"/>
      <c r="J1197" s="14" t="n"/>
      <c r="K1197" s="14" t="n"/>
    </row>
    <row r="1198">
      <c r="A1198" s="19" t="n"/>
      <c r="B1198" s="14" t="n"/>
      <c r="C1198" s="12" t="str">
        <f>IF($B1198="","",IFERROR(INDEX(Items!$B$2:$B$501,MATCH($B1198,Items!$A$2:$A$501,0)),"Unknown SKU"))</f>
        <v/>
      </c>
      <c r="D1198" s="14" t="n"/>
      <c r="E1198" s="14" t="n"/>
      <c r="F1198" s="14" t="n"/>
      <c r="G1198" s="14" t="n"/>
      <c r="H1198" s="12" t="str">
        <f>IF(AND(F1198="",G1198=""),"",IF(F1198="",0,F1198)-IF(G1198="",0,G1198))</f>
        <v/>
      </c>
      <c r="I1198" s="14" t="n"/>
      <c r="J1198" s="14" t="n"/>
      <c r="K1198" s="14" t="n"/>
    </row>
    <row r="1199">
      <c r="A1199" s="19" t="n"/>
      <c r="B1199" s="14" t="n"/>
      <c r="C1199" s="12" t="str">
        <f>IF($B1199="","",IFERROR(INDEX(Items!$B$2:$B$501,MATCH($B1199,Items!$A$2:$A$501,0)),"Unknown SKU"))</f>
        <v/>
      </c>
      <c r="D1199" s="14" t="n"/>
      <c r="E1199" s="14" t="n"/>
      <c r="F1199" s="14" t="n"/>
      <c r="G1199" s="14" t="n"/>
      <c r="H1199" s="12" t="str">
        <f>IF(AND(F1199="",G1199=""),"",IF(F1199="",0,F1199)-IF(G1199="",0,G1199))</f>
        <v/>
      </c>
      <c r="I1199" s="14" t="n"/>
      <c r="J1199" s="14" t="n"/>
      <c r="K1199" s="14" t="n"/>
    </row>
    <row r="1200">
      <c r="A1200" s="19" t="n"/>
      <c r="B1200" s="14" t="n"/>
      <c r="C1200" s="12" t="str">
        <f>IF($B1200="","",IFERROR(INDEX(Items!$B$2:$B$501,MATCH($B1200,Items!$A$2:$A$501,0)),"Unknown SKU"))</f>
        <v/>
      </c>
      <c r="D1200" s="14" t="n"/>
      <c r="E1200" s="14" t="n"/>
      <c r="F1200" s="14" t="n"/>
      <c r="G1200" s="14" t="n"/>
      <c r="H1200" s="12" t="str">
        <f>IF(AND(F1200="",G1200=""),"",IF(F1200="",0,F1200)-IF(G1200="",0,G1200))</f>
        <v/>
      </c>
      <c r="I1200" s="14" t="n"/>
      <c r="J1200" s="14" t="n"/>
      <c r="K1200" s="14" t="n"/>
    </row>
    <row r="1201">
      <c r="A1201" s="19" t="n"/>
      <c r="B1201" s="14" t="n"/>
      <c r="C1201" s="12" t="str">
        <f>IF($B1201="","",IFERROR(INDEX(Items!$B$2:$B$501,MATCH($B1201,Items!$A$2:$A$501,0)),"Unknown SKU"))</f>
        <v/>
      </c>
      <c r="D1201" s="14" t="n"/>
      <c r="E1201" s="14" t="n"/>
      <c r="F1201" s="14" t="n"/>
      <c r="G1201" s="14" t="n"/>
      <c r="H1201" s="12" t="str">
        <f>IF(AND(F1201="",G1201=""),"",IF(F1201="",0,F1201)-IF(G1201="",0,G1201))</f>
        <v/>
      </c>
      <c r="I1201" s="14" t="n"/>
      <c r="J1201" s="14" t="n"/>
      <c r="K1201" s="14" t="n"/>
    </row>
    <row r="1202">
      <c r="A1202" s="19" t="n"/>
      <c r="B1202" s="14" t="n"/>
      <c r="C1202" s="12" t="str">
        <f>IF($B1202="","",IFERROR(INDEX(Items!$B$2:$B$501,MATCH($B1202,Items!$A$2:$A$501,0)),"Unknown SKU"))</f>
        <v/>
      </c>
      <c r="D1202" s="14" t="n"/>
      <c r="E1202" s="14" t="n"/>
      <c r="F1202" s="14" t="n"/>
      <c r="G1202" s="14" t="n"/>
      <c r="H1202" s="12" t="str">
        <f>IF(AND(F1202="",G1202=""),"",IF(F1202="",0,F1202)-IF(G1202="",0,G1202))</f>
        <v/>
      </c>
      <c r="I1202" s="14" t="n"/>
      <c r="J1202" s="14" t="n"/>
      <c r="K1202" s="14" t="n"/>
    </row>
    <row r="1203">
      <c r="A1203" s="19" t="n"/>
      <c r="B1203" s="14" t="n"/>
      <c r="C1203" s="12" t="str">
        <f>IF($B1203="","",IFERROR(INDEX(Items!$B$2:$B$501,MATCH($B1203,Items!$A$2:$A$501,0)),"Unknown SKU"))</f>
        <v/>
      </c>
      <c r="D1203" s="14" t="n"/>
      <c r="E1203" s="14" t="n"/>
      <c r="F1203" s="14" t="n"/>
      <c r="G1203" s="14" t="n"/>
      <c r="H1203" s="12" t="str">
        <f>IF(AND(F1203="",G1203=""),"",IF(F1203="",0,F1203)-IF(G1203="",0,G1203))</f>
        <v/>
      </c>
      <c r="I1203" s="14" t="n"/>
      <c r="J1203" s="14" t="n"/>
      <c r="K1203" s="14" t="n"/>
    </row>
    <row r="1204">
      <c r="A1204" s="19" t="n"/>
      <c r="B1204" s="14" t="n"/>
      <c r="C1204" s="12" t="str">
        <f>IF($B1204="","",IFERROR(INDEX(Items!$B$2:$B$501,MATCH($B1204,Items!$A$2:$A$501,0)),"Unknown SKU"))</f>
        <v/>
      </c>
      <c r="D1204" s="14" t="n"/>
      <c r="E1204" s="14" t="n"/>
      <c r="F1204" s="14" t="n"/>
      <c r="G1204" s="14" t="n"/>
      <c r="H1204" s="12" t="str">
        <f>IF(AND(F1204="",G1204=""),"",IF(F1204="",0,F1204)-IF(G1204="",0,G1204))</f>
        <v/>
      </c>
      <c r="I1204" s="14" t="n"/>
      <c r="J1204" s="14" t="n"/>
      <c r="K1204" s="14" t="n"/>
    </row>
    <row r="1205">
      <c r="A1205" s="19" t="n"/>
      <c r="B1205" s="14" t="n"/>
      <c r="C1205" s="12" t="str">
        <f>IF($B1205="","",IFERROR(INDEX(Items!$B$2:$B$501,MATCH($B1205,Items!$A$2:$A$501,0)),"Unknown SKU"))</f>
        <v/>
      </c>
      <c r="D1205" s="14" t="n"/>
      <c r="E1205" s="14" t="n"/>
      <c r="F1205" s="14" t="n"/>
      <c r="G1205" s="14" t="n"/>
      <c r="H1205" s="12" t="str">
        <f>IF(AND(F1205="",G1205=""),"",IF(F1205="",0,F1205)-IF(G1205="",0,G1205))</f>
        <v/>
      </c>
      <c r="I1205" s="14" t="n"/>
      <c r="J1205" s="14" t="n"/>
      <c r="K1205" s="14" t="n"/>
    </row>
    <row r="1206">
      <c r="A1206" s="19" t="n"/>
      <c r="B1206" s="14" t="n"/>
      <c r="C1206" s="12" t="str">
        <f>IF($B1206="","",IFERROR(INDEX(Items!$B$2:$B$501,MATCH($B1206,Items!$A$2:$A$501,0)),"Unknown SKU"))</f>
        <v/>
      </c>
      <c r="D1206" s="14" t="n"/>
      <c r="E1206" s="14" t="n"/>
      <c r="F1206" s="14" t="n"/>
      <c r="G1206" s="14" t="n"/>
      <c r="H1206" s="12" t="str">
        <f>IF(AND(F1206="",G1206=""),"",IF(F1206="",0,F1206)-IF(G1206="",0,G1206))</f>
        <v/>
      </c>
      <c r="I1206" s="14" t="n"/>
      <c r="J1206" s="14" t="n"/>
      <c r="K1206" s="14" t="n"/>
    </row>
    <row r="1207">
      <c r="A1207" s="19" t="n"/>
      <c r="B1207" s="14" t="n"/>
      <c r="C1207" s="12" t="str">
        <f>IF($B1207="","",IFERROR(INDEX(Items!$B$2:$B$501,MATCH($B1207,Items!$A$2:$A$501,0)),"Unknown SKU"))</f>
        <v/>
      </c>
      <c r="D1207" s="14" t="n"/>
      <c r="E1207" s="14" t="n"/>
      <c r="F1207" s="14" t="n"/>
      <c r="G1207" s="14" t="n"/>
      <c r="H1207" s="12" t="str">
        <f>IF(AND(F1207="",G1207=""),"",IF(F1207="",0,F1207)-IF(G1207="",0,G1207))</f>
        <v/>
      </c>
      <c r="I1207" s="14" t="n"/>
      <c r="J1207" s="14" t="n"/>
      <c r="K1207" s="14" t="n"/>
    </row>
    <row r="1208">
      <c r="A1208" s="19" t="n"/>
      <c r="B1208" s="14" t="n"/>
      <c r="C1208" s="12" t="str">
        <f>IF($B1208="","",IFERROR(INDEX(Items!$B$2:$B$501,MATCH($B1208,Items!$A$2:$A$501,0)),"Unknown SKU"))</f>
        <v/>
      </c>
      <c r="D1208" s="14" t="n"/>
      <c r="E1208" s="14" t="n"/>
      <c r="F1208" s="14" t="n"/>
      <c r="G1208" s="14" t="n"/>
      <c r="H1208" s="12" t="str">
        <f>IF(AND(F1208="",G1208=""),"",IF(F1208="",0,F1208)-IF(G1208="",0,G1208))</f>
        <v/>
      </c>
      <c r="I1208" s="14" t="n"/>
      <c r="J1208" s="14" t="n"/>
      <c r="K1208" s="14" t="n"/>
    </row>
    <row r="1209">
      <c r="A1209" s="19" t="n"/>
      <c r="B1209" s="14" t="n"/>
      <c r="C1209" s="12" t="str">
        <f>IF($B1209="","",IFERROR(INDEX(Items!$B$2:$B$501,MATCH($B1209,Items!$A$2:$A$501,0)),"Unknown SKU"))</f>
        <v/>
      </c>
      <c r="D1209" s="14" t="n"/>
      <c r="E1209" s="14" t="n"/>
      <c r="F1209" s="14" t="n"/>
      <c r="G1209" s="14" t="n"/>
      <c r="H1209" s="12" t="str">
        <f>IF(AND(F1209="",G1209=""),"",IF(F1209="",0,F1209)-IF(G1209="",0,G1209))</f>
        <v/>
      </c>
      <c r="I1209" s="14" t="n"/>
      <c r="J1209" s="14" t="n"/>
      <c r="K1209" s="14" t="n"/>
    </row>
    <row r="1210">
      <c r="A1210" s="19" t="n"/>
      <c r="B1210" s="14" t="n"/>
      <c r="C1210" s="12" t="str">
        <f>IF($B1210="","",IFERROR(INDEX(Items!$B$2:$B$501,MATCH($B1210,Items!$A$2:$A$501,0)),"Unknown SKU"))</f>
        <v/>
      </c>
      <c r="D1210" s="14" t="n"/>
      <c r="E1210" s="14" t="n"/>
      <c r="F1210" s="14" t="n"/>
      <c r="G1210" s="14" t="n"/>
      <c r="H1210" s="12" t="str">
        <f>IF(AND(F1210="",G1210=""),"",IF(F1210="",0,F1210)-IF(G1210="",0,G1210))</f>
        <v/>
      </c>
      <c r="I1210" s="14" t="n"/>
      <c r="J1210" s="14" t="n"/>
      <c r="K1210" s="14" t="n"/>
    </row>
    <row r="1211">
      <c r="A1211" s="19" t="n"/>
      <c r="B1211" s="14" t="n"/>
      <c r="C1211" s="12" t="str">
        <f>IF($B1211="","",IFERROR(INDEX(Items!$B$2:$B$501,MATCH($B1211,Items!$A$2:$A$501,0)),"Unknown SKU"))</f>
        <v/>
      </c>
      <c r="D1211" s="14" t="n"/>
      <c r="E1211" s="14" t="n"/>
      <c r="F1211" s="14" t="n"/>
      <c r="G1211" s="14" t="n"/>
      <c r="H1211" s="12" t="str">
        <f>IF(AND(F1211="",G1211=""),"",IF(F1211="",0,F1211)-IF(G1211="",0,G1211))</f>
        <v/>
      </c>
      <c r="I1211" s="14" t="n"/>
      <c r="J1211" s="14" t="n"/>
      <c r="K1211" s="14" t="n"/>
    </row>
    <row r="1212">
      <c r="A1212" s="19" t="n"/>
      <c r="B1212" s="14" t="n"/>
      <c r="C1212" s="12" t="str">
        <f>IF($B1212="","",IFERROR(INDEX(Items!$B$2:$B$501,MATCH($B1212,Items!$A$2:$A$501,0)),"Unknown SKU"))</f>
        <v/>
      </c>
      <c r="D1212" s="14" t="n"/>
      <c r="E1212" s="14" t="n"/>
      <c r="F1212" s="14" t="n"/>
      <c r="G1212" s="14" t="n"/>
      <c r="H1212" s="12" t="str">
        <f>IF(AND(F1212="",G1212=""),"",IF(F1212="",0,F1212)-IF(G1212="",0,G1212))</f>
        <v/>
      </c>
      <c r="I1212" s="14" t="n"/>
      <c r="J1212" s="14" t="n"/>
      <c r="K1212" s="14" t="n"/>
    </row>
    <row r="1213">
      <c r="A1213" s="19" t="n"/>
      <c r="B1213" s="14" t="n"/>
      <c r="C1213" s="12" t="str">
        <f>IF($B1213="","",IFERROR(INDEX(Items!$B$2:$B$501,MATCH($B1213,Items!$A$2:$A$501,0)),"Unknown SKU"))</f>
        <v/>
      </c>
      <c r="D1213" s="14" t="n"/>
      <c r="E1213" s="14" t="n"/>
      <c r="F1213" s="14" t="n"/>
      <c r="G1213" s="14" t="n"/>
      <c r="H1213" s="12" t="str">
        <f>IF(AND(F1213="",G1213=""),"",IF(F1213="",0,F1213)-IF(G1213="",0,G1213))</f>
        <v/>
      </c>
      <c r="I1213" s="14" t="n"/>
      <c r="J1213" s="14" t="n"/>
      <c r="K1213" s="14" t="n"/>
    </row>
    <row r="1214">
      <c r="A1214" s="19" t="n"/>
      <c r="B1214" s="14" t="n"/>
      <c r="C1214" s="12" t="str">
        <f>IF($B1214="","",IFERROR(INDEX(Items!$B$2:$B$501,MATCH($B1214,Items!$A$2:$A$501,0)),"Unknown SKU"))</f>
        <v/>
      </c>
      <c r="D1214" s="14" t="n"/>
      <c r="E1214" s="14" t="n"/>
      <c r="F1214" s="14" t="n"/>
      <c r="G1214" s="14" t="n"/>
      <c r="H1214" s="12" t="str">
        <f>IF(AND(F1214="",G1214=""),"",IF(F1214="",0,F1214)-IF(G1214="",0,G1214))</f>
        <v/>
      </c>
      <c r="I1214" s="14" t="n"/>
      <c r="J1214" s="14" t="n"/>
      <c r="K1214" s="14" t="n"/>
    </row>
    <row r="1215">
      <c r="A1215" s="19" t="n"/>
      <c r="B1215" s="14" t="n"/>
      <c r="C1215" s="12" t="str">
        <f>IF($B1215="","",IFERROR(INDEX(Items!$B$2:$B$501,MATCH($B1215,Items!$A$2:$A$501,0)),"Unknown SKU"))</f>
        <v/>
      </c>
      <c r="D1215" s="14" t="n"/>
      <c r="E1215" s="14" t="n"/>
      <c r="F1215" s="14" t="n"/>
      <c r="G1215" s="14" t="n"/>
      <c r="H1215" s="12" t="str">
        <f>IF(AND(F1215="",G1215=""),"",IF(F1215="",0,F1215)-IF(G1215="",0,G1215))</f>
        <v/>
      </c>
      <c r="I1215" s="14" t="n"/>
      <c r="J1215" s="14" t="n"/>
      <c r="K1215" s="14" t="n"/>
    </row>
    <row r="1216">
      <c r="A1216" s="19" t="n"/>
      <c r="B1216" s="14" t="n"/>
      <c r="C1216" s="12" t="str">
        <f>IF($B1216="","",IFERROR(INDEX(Items!$B$2:$B$501,MATCH($B1216,Items!$A$2:$A$501,0)),"Unknown SKU"))</f>
        <v/>
      </c>
      <c r="D1216" s="14" t="n"/>
      <c r="E1216" s="14" t="n"/>
      <c r="F1216" s="14" t="n"/>
      <c r="G1216" s="14" t="n"/>
      <c r="H1216" s="12" t="str">
        <f>IF(AND(F1216="",G1216=""),"",IF(F1216="",0,F1216)-IF(G1216="",0,G1216))</f>
        <v/>
      </c>
      <c r="I1216" s="14" t="n"/>
      <c r="J1216" s="14" t="n"/>
      <c r="K1216" s="14" t="n"/>
    </row>
    <row r="1217">
      <c r="A1217" s="19" t="n"/>
      <c r="B1217" s="14" t="n"/>
      <c r="C1217" s="12" t="str">
        <f>IF($B1217="","",IFERROR(INDEX(Items!$B$2:$B$501,MATCH($B1217,Items!$A$2:$A$501,0)),"Unknown SKU"))</f>
        <v/>
      </c>
      <c r="D1217" s="14" t="n"/>
      <c r="E1217" s="14" t="n"/>
      <c r="F1217" s="14" t="n"/>
      <c r="G1217" s="14" t="n"/>
      <c r="H1217" s="12" t="str">
        <f>IF(AND(F1217="",G1217=""),"",IF(F1217="",0,F1217)-IF(G1217="",0,G1217))</f>
        <v/>
      </c>
      <c r="I1217" s="14" t="n"/>
      <c r="J1217" s="14" t="n"/>
      <c r="K1217" s="14" t="n"/>
    </row>
    <row r="1218">
      <c r="A1218" s="19" t="n"/>
      <c r="B1218" s="14" t="n"/>
      <c r="C1218" s="12" t="str">
        <f>IF($B1218="","",IFERROR(INDEX(Items!$B$2:$B$501,MATCH($B1218,Items!$A$2:$A$501,0)),"Unknown SKU"))</f>
        <v/>
      </c>
      <c r="D1218" s="14" t="n"/>
      <c r="E1218" s="14" t="n"/>
      <c r="F1218" s="14" t="n"/>
      <c r="G1218" s="14" t="n"/>
      <c r="H1218" s="12" t="str">
        <f>IF(AND(F1218="",G1218=""),"",IF(F1218="",0,F1218)-IF(G1218="",0,G1218))</f>
        <v/>
      </c>
      <c r="I1218" s="14" t="n"/>
      <c r="J1218" s="14" t="n"/>
      <c r="K1218" s="14" t="n"/>
    </row>
    <row r="1219">
      <c r="A1219" s="19" t="n"/>
      <c r="B1219" s="14" t="n"/>
      <c r="C1219" s="12" t="str">
        <f>IF($B1219="","",IFERROR(INDEX(Items!$B$2:$B$501,MATCH($B1219,Items!$A$2:$A$501,0)),"Unknown SKU"))</f>
        <v/>
      </c>
      <c r="D1219" s="14" t="n"/>
      <c r="E1219" s="14" t="n"/>
      <c r="F1219" s="14" t="n"/>
      <c r="G1219" s="14" t="n"/>
      <c r="H1219" s="12" t="str">
        <f>IF(AND(F1219="",G1219=""),"",IF(F1219="",0,F1219)-IF(G1219="",0,G1219))</f>
        <v/>
      </c>
      <c r="I1219" s="14" t="n"/>
      <c r="J1219" s="14" t="n"/>
      <c r="K1219" s="14" t="n"/>
    </row>
    <row r="1220">
      <c r="A1220" s="19" t="n"/>
      <c r="B1220" s="14" t="n"/>
      <c r="C1220" s="12" t="str">
        <f>IF($B1220="","",IFERROR(INDEX(Items!$B$2:$B$501,MATCH($B1220,Items!$A$2:$A$501,0)),"Unknown SKU"))</f>
        <v/>
      </c>
      <c r="D1220" s="14" t="n"/>
      <c r="E1220" s="14" t="n"/>
      <c r="F1220" s="14" t="n"/>
      <c r="G1220" s="14" t="n"/>
      <c r="H1220" s="12" t="str">
        <f>IF(AND(F1220="",G1220=""),"",IF(F1220="",0,F1220)-IF(G1220="",0,G1220))</f>
        <v/>
      </c>
      <c r="I1220" s="14" t="n"/>
      <c r="J1220" s="14" t="n"/>
      <c r="K1220" s="14" t="n"/>
    </row>
    <row r="1221">
      <c r="A1221" s="19" t="n"/>
      <c r="B1221" s="14" t="n"/>
      <c r="C1221" s="12" t="str">
        <f>IF($B1221="","",IFERROR(INDEX(Items!$B$2:$B$501,MATCH($B1221,Items!$A$2:$A$501,0)),"Unknown SKU"))</f>
        <v/>
      </c>
      <c r="D1221" s="14" t="n"/>
      <c r="E1221" s="14" t="n"/>
      <c r="F1221" s="14" t="n"/>
      <c r="G1221" s="14" t="n"/>
      <c r="H1221" s="12" t="str">
        <f>IF(AND(F1221="",G1221=""),"",IF(F1221="",0,F1221)-IF(G1221="",0,G1221))</f>
        <v/>
      </c>
      <c r="I1221" s="14" t="n"/>
      <c r="J1221" s="14" t="n"/>
      <c r="K1221" s="14" t="n"/>
    </row>
    <row r="1222">
      <c r="A1222" s="19" t="n"/>
      <c r="B1222" s="14" t="n"/>
      <c r="C1222" s="12" t="str">
        <f>IF($B1222="","",IFERROR(INDEX(Items!$B$2:$B$501,MATCH($B1222,Items!$A$2:$A$501,0)),"Unknown SKU"))</f>
        <v/>
      </c>
      <c r="D1222" s="14" t="n"/>
      <c r="E1222" s="14" t="n"/>
      <c r="F1222" s="14" t="n"/>
      <c r="G1222" s="14" t="n"/>
      <c r="H1222" s="12" t="str">
        <f>IF(AND(F1222="",G1222=""),"",IF(F1222="",0,F1222)-IF(G1222="",0,G1222))</f>
        <v/>
      </c>
      <c r="I1222" s="14" t="n"/>
      <c r="J1222" s="14" t="n"/>
      <c r="K1222" s="14" t="n"/>
    </row>
    <row r="1223">
      <c r="A1223" s="19" t="n"/>
      <c r="B1223" s="14" t="n"/>
      <c r="C1223" s="12" t="str">
        <f>IF($B1223="","",IFERROR(INDEX(Items!$B$2:$B$501,MATCH($B1223,Items!$A$2:$A$501,0)),"Unknown SKU"))</f>
        <v/>
      </c>
      <c r="D1223" s="14" t="n"/>
      <c r="E1223" s="14" t="n"/>
      <c r="F1223" s="14" t="n"/>
      <c r="G1223" s="14" t="n"/>
      <c r="H1223" s="12" t="str">
        <f>IF(AND(F1223="",G1223=""),"",IF(F1223="",0,F1223)-IF(G1223="",0,G1223))</f>
        <v/>
      </c>
      <c r="I1223" s="14" t="n"/>
      <c r="J1223" s="14" t="n"/>
      <c r="K1223" s="14" t="n"/>
    </row>
    <row r="1224">
      <c r="A1224" s="19" t="n"/>
      <c r="B1224" s="14" t="n"/>
      <c r="C1224" s="12" t="str">
        <f>IF($B1224="","",IFERROR(INDEX(Items!$B$2:$B$501,MATCH($B1224,Items!$A$2:$A$501,0)),"Unknown SKU"))</f>
        <v/>
      </c>
      <c r="D1224" s="14" t="n"/>
      <c r="E1224" s="14" t="n"/>
      <c r="F1224" s="14" t="n"/>
      <c r="G1224" s="14" t="n"/>
      <c r="H1224" s="12" t="str">
        <f>IF(AND(F1224="",G1224=""),"",IF(F1224="",0,F1224)-IF(G1224="",0,G1224))</f>
        <v/>
      </c>
      <c r="I1224" s="14" t="n"/>
      <c r="J1224" s="14" t="n"/>
      <c r="K1224" s="14" t="n"/>
    </row>
    <row r="1225">
      <c r="A1225" s="19" t="n"/>
      <c r="B1225" s="14" t="n"/>
      <c r="C1225" s="12" t="str">
        <f>IF($B1225="","",IFERROR(INDEX(Items!$B$2:$B$501,MATCH($B1225,Items!$A$2:$A$501,0)),"Unknown SKU"))</f>
        <v/>
      </c>
      <c r="D1225" s="14" t="n"/>
      <c r="E1225" s="14" t="n"/>
      <c r="F1225" s="14" t="n"/>
      <c r="G1225" s="14" t="n"/>
      <c r="H1225" s="12" t="str">
        <f>IF(AND(F1225="",G1225=""),"",IF(F1225="",0,F1225)-IF(G1225="",0,G1225))</f>
        <v/>
      </c>
      <c r="I1225" s="14" t="n"/>
      <c r="J1225" s="14" t="n"/>
      <c r="K1225" s="14" t="n"/>
    </row>
    <row r="1226">
      <c r="A1226" s="19" t="n"/>
      <c r="B1226" s="14" t="n"/>
      <c r="C1226" s="12" t="str">
        <f>IF($B1226="","",IFERROR(INDEX(Items!$B$2:$B$501,MATCH($B1226,Items!$A$2:$A$501,0)),"Unknown SKU"))</f>
        <v/>
      </c>
      <c r="D1226" s="14" t="n"/>
      <c r="E1226" s="14" t="n"/>
      <c r="F1226" s="14" t="n"/>
      <c r="G1226" s="14" t="n"/>
      <c r="H1226" s="12" t="str">
        <f>IF(AND(F1226="",G1226=""),"",IF(F1226="",0,F1226)-IF(G1226="",0,G1226))</f>
        <v/>
      </c>
      <c r="I1226" s="14" t="n"/>
      <c r="J1226" s="14" t="n"/>
      <c r="K1226" s="14" t="n"/>
    </row>
    <row r="1227">
      <c r="A1227" s="19" t="n"/>
      <c r="B1227" s="14" t="n"/>
      <c r="C1227" s="12" t="str">
        <f>IF($B1227="","",IFERROR(INDEX(Items!$B$2:$B$501,MATCH($B1227,Items!$A$2:$A$501,0)),"Unknown SKU"))</f>
        <v/>
      </c>
      <c r="D1227" s="14" t="n"/>
      <c r="E1227" s="14" t="n"/>
      <c r="F1227" s="14" t="n"/>
      <c r="G1227" s="14" t="n"/>
      <c r="H1227" s="12" t="str">
        <f>IF(AND(F1227="",G1227=""),"",IF(F1227="",0,F1227)-IF(G1227="",0,G1227))</f>
        <v/>
      </c>
      <c r="I1227" s="14" t="n"/>
      <c r="J1227" s="14" t="n"/>
      <c r="K1227" s="14" t="n"/>
    </row>
    <row r="1228">
      <c r="A1228" s="19" t="n"/>
      <c r="B1228" s="14" t="n"/>
      <c r="C1228" s="12" t="str">
        <f>IF($B1228="","",IFERROR(INDEX(Items!$B$2:$B$501,MATCH($B1228,Items!$A$2:$A$501,0)),"Unknown SKU"))</f>
        <v/>
      </c>
      <c r="D1228" s="14" t="n"/>
      <c r="E1228" s="14" t="n"/>
      <c r="F1228" s="14" t="n"/>
      <c r="G1228" s="14" t="n"/>
      <c r="H1228" s="12" t="str">
        <f>IF(AND(F1228="",G1228=""),"",IF(F1228="",0,F1228)-IF(G1228="",0,G1228))</f>
        <v/>
      </c>
      <c r="I1228" s="14" t="n"/>
      <c r="J1228" s="14" t="n"/>
      <c r="K1228" s="14" t="n"/>
    </row>
    <row r="1229">
      <c r="A1229" s="19" t="n"/>
      <c r="B1229" s="14" t="n"/>
      <c r="C1229" s="12" t="str">
        <f>IF($B1229="","",IFERROR(INDEX(Items!$B$2:$B$501,MATCH($B1229,Items!$A$2:$A$501,0)),"Unknown SKU"))</f>
        <v/>
      </c>
      <c r="D1229" s="14" t="n"/>
      <c r="E1229" s="14" t="n"/>
      <c r="F1229" s="14" t="n"/>
      <c r="G1229" s="14" t="n"/>
      <c r="H1229" s="12" t="str">
        <f>IF(AND(F1229="",G1229=""),"",IF(F1229="",0,F1229)-IF(G1229="",0,G1229))</f>
        <v/>
      </c>
      <c r="I1229" s="14" t="n"/>
      <c r="J1229" s="14" t="n"/>
      <c r="K1229" s="14" t="n"/>
    </row>
    <row r="1230">
      <c r="A1230" s="19" t="n"/>
      <c r="B1230" s="14" t="n"/>
      <c r="C1230" s="12" t="str">
        <f>IF($B1230="","",IFERROR(INDEX(Items!$B$2:$B$501,MATCH($B1230,Items!$A$2:$A$501,0)),"Unknown SKU"))</f>
        <v/>
      </c>
      <c r="D1230" s="14" t="n"/>
      <c r="E1230" s="14" t="n"/>
      <c r="F1230" s="14" t="n"/>
      <c r="G1230" s="14" t="n"/>
      <c r="H1230" s="12" t="str">
        <f>IF(AND(F1230="",G1230=""),"",IF(F1230="",0,F1230)-IF(G1230="",0,G1230))</f>
        <v/>
      </c>
      <c r="I1230" s="14" t="n"/>
      <c r="J1230" s="14" t="n"/>
      <c r="K1230" s="14" t="n"/>
    </row>
    <row r="1231">
      <c r="A1231" s="19" t="n"/>
      <c r="B1231" s="14" t="n"/>
      <c r="C1231" s="12" t="str">
        <f>IF($B1231="","",IFERROR(INDEX(Items!$B$2:$B$501,MATCH($B1231,Items!$A$2:$A$501,0)),"Unknown SKU"))</f>
        <v/>
      </c>
      <c r="D1231" s="14" t="n"/>
      <c r="E1231" s="14" t="n"/>
      <c r="F1231" s="14" t="n"/>
      <c r="G1231" s="14" t="n"/>
      <c r="H1231" s="12" t="str">
        <f>IF(AND(F1231="",G1231=""),"",IF(F1231="",0,F1231)-IF(G1231="",0,G1231))</f>
        <v/>
      </c>
      <c r="I1231" s="14" t="n"/>
      <c r="J1231" s="14" t="n"/>
      <c r="K1231" s="14" t="n"/>
    </row>
    <row r="1232">
      <c r="A1232" s="19" t="n"/>
      <c r="B1232" s="14" t="n"/>
      <c r="C1232" s="12" t="str">
        <f>IF($B1232="","",IFERROR(INDEX(Items!$B$2:$B$501,MATCH($B1232,Items!$A$2:$A$501,0)),"Unknown SKU"))</f>
        <v/>
      </c>
      <c r="D1232" s="14" t="n"/>
      <c r="E1232" s="14" t="n"/>
      <c r="F1232" s="14" t="n"/>
      <c r="G1232" s="14" t="n"/>
      <c r="H1232" s="12" t="str">
        <f>IF(AND(F1232="",G1232=""),"",IF(F1232="",0,F1232)-IF(G1232="",0,G1232))</f>
        <v/>
      </c>
      <c r="I1232" s="14" t="n"/>
      <c r="J1232" s="14" t="n"/>
      <c r="K1232" s="14" t="n"/>
    </row>
    <row r="1233">
      <c r="A1233" s="19" t="n"/>
      <c r="B1233" s="14" t="n"/>
      <c r="C1233" s="12" t="str">
        <f>IF($B1233="","",IFERROR(INDEX(Items!$B$2:$B$501,MATCH($B1233,Items!$A$2:$A$501,0)),"Unknown SKU"))</f>
        <v/>
      </c>
      <c r="D1233" s="14" t="n"/>
      <c r="E1233" s="14" t="n"/>
      <c r="F1233" s="14" t="n"/>
      <c r="G1233" s="14" t="n"/>
      <c r="H1233" s="12" t="str">
        <f>IF(AND(F1233="",G1233=""),"",IF(F1233="",0,F1233)-IF(G1233="",0,G1233))</f>
        <v/>
      </c>
      <c r="I1233" s="14" t="n"/>
      <c r="J1233" s="14" t="n"/>
      <c r="K1233" s="14" t="n"/>
    </row>
    <row r="1234">
      <c r="A1234" s="19" t="n"/>
      <c r="B1234" s="14" t="n"/>
      <c r="C1234" s="12" t="str">
        <f>IF($B1234="","",IFERROR(INDEX(Items!$B$2:$B$501,MATCH($B1234,Items!$A$2:$A$501,0)),"Unknown SKU"))</f>
        <v/>
      </c>
      <c r="D1234" s="14" t="n"/>
      <c r="E1234" s="14" t="n"/>
      <c r="F1234" s="14" t="n"/>
      <c r="G1234" s="14" t="n"/>
      <c r="H1234" s="12" t="str">
        <f>IF(AND(F1234="",G1234=""),"",IF(F1234="",0,F1234)-IF(G1234="",0,G1234))</f>
        <v/>
      </c>
      <c r="I1234" s="14" t="n"/>
      <c r="J1234" s="14" t="n"/>
      <c r="K1234" s="14" t="n"/>
    </row>
    <row r="1235">
      <c r="A1235" s="19" t="n"/>
      <c r="B1235" s="14" t="n"/>
      <c r="C1235" s="12" t="str">
        <f>IF($B1235="","",IFERROR(INDEX(Items!$B$2:$B$501,MATCH($B1235,Items!$A$2:$A$501,0)),"Unknown SKU"))</f>
        <v/>
      </c>
      <c r="D1235" s="14" t="n"/>
      <c r="E1235" s="14" t="n"/>
      <c r="F1235" s="14" t="n"/>
      <c r="G1235" s="14" t="n"/>
      <c r="H1235" s="12" t="str">
        <f>IF(AND(F1235="",G1235=""),"",IF(F1235="",0,F1235)-IF(G1235="",0,G1235))</f>
        <v/>
      </c>
      <c r="I1235" s="14" t="n"/>
      <c r="J1235" s="14" t="n"/>
      <c r="K1235" s="14" t="n"/>
    </row>
    <row r="1236">
      <c r="A1236" s="19" t="n"/>
      <c r="B1236" s="14" t="n"/>
      <c r="C1236" s="12" t="str">
        <f>IF($B1236="","",IFERROR(INDEX(Items!$B$2:$B$501,MATCH($B1236,Items!$A$2:$A$501,0)),"Unknown SKU"))</f>
        <v/>
      </c>
      <c r="D1236" s="14" t="n"/>
      <c r="E1236" s="14" t="n"/>
      <c r="F1236" s="14" t="n"/>
      <c r="G1236" s="14" t="n"/>
      <c r="H1236" s="12" t="str">
        <f>IF(AND(F1236="",G1236=""),"",IF(F1236="",0,F1236)-IF(G1236="",0,G1236))</f>
        <v/>
      </c>
      <c r="I1236" s="14" t="n"/>
      <c r="J1236" s="14" t="n"/>
      <c r="K1236" s="14" t="n"/>
    </row>
    <row r="1237">
      <c r="A1237" s="19" t="n"/>
      <c r="B1237" s="14" t="n"/>
      <c r="C1237" s="12" t="str">
        <f>IF($B1237="","",IFERROR(INDEX(Items!$B$2:$B$501,MATCH($B1237,Items!$A$2:$A$501,0)),"Unknown SKU"))</f>
        <v/>
      </c>
      <c r="D1237" s="14" t="n"/>
      <c r="E1237" s="14" t="n"/>
      <c r="F1237" s="14" t="n"/>
      <c r="G1237" s="14" t="n"/>
      <c r="H1237" s="12" t="str">
        <f>IF(AND(F1237="",G1237=""),"",IF(F1237="",0,F1237)-IF(G1237="",0,G1237))</f>
        <v/>
      </c>
      <c r="I1237" s="14" t="n"/>
      <c r="J1237" s="14" t="n"/>
      <c r="K1237" s="14" t="n"/>
    </row>
    <row r="1238">
      <c r="A1238" s="19" t="n"/>
      <c r="B1238" s="14" t="n"/>
      <c r="C1238" s="12" t="str">
        <f>IF($B1238="","",IFERROR(INDEX(Items!$B$2:$B$501,MATCH($B1238,Items!$A$2:$A$501,0)),"Unknown SKU"))</f>
        <v/>
      </c>
      <c r="D1238" s="14" t="n"/>
      <c r="E1238" s="14" t="n"/>
      <c r="F1238" s="14" t="n"/>
      <c r="G1238" s="14" t="n"/>
      <c r="H1238" s="12" t="str">
        <f>IF(AND(F1238="",G1238=""),"",IF(F1238="",0,F1238)-IF(G1238="",0,G1238))</f>
        <v/>
      </c>
      <c r="I1238" s="14" t="n"/>
      <c r="J1238" s="14" t="n"/>
      <c r="K1238" s="14" t="n"/>
    </row>
    <row r="1239">
      <c r="A1239" s="19" t="n"/>
      <c r="B1239" s="14" t="n"/>
      <c r="C1239" s="12" t="str">
        <f>IF($B1239="","",IFERROR(INDEX(Items!$B$2:$B$501,MATCH($B1239,Items!$A$2:$A$501,0)),"Unknown SKU"))</f>
        <v/>
      </c>
      <c r="D1239" s="14" t="n"/>
      <c r="E1239" s="14" t="n"/>
      <c r="F1239" s="14" t="n"/>
      <c r="G1239" s="14" t="n"/>
      <c r="H1239" s="12" t="str">
        <f>IF(AND(F1239="",G1239=""),"",IF(F1239="",0,F1239)-IF(G1239="",0,G1239))</f>
        <v/>
      </c>
      <c r="I1239" s="14" t="n"/>
      <c r="J1239" s="14" t="n"/>
      <c r="K1239" s="14" t="n"/>
    </row>
    <row r="1240">
      <c r="A1240" s="19" t="n"/>
      <c r="B1240" s="14" t="n"/>
      <c r="C1240" s="12" t="str">
        <f>IF($B1240="","",IFERROR(INDEX(Items!$B$2:$B$501,MATCH($B1240,Items!$A$2:$A$501,0)),"Unknown SKU"))</f>
        <v/>
      </c>
      <c r="D1240" s="14" t="n"/>
      <c r="E1240" s="14" t="n"/>
      <c r="F1240" s="14" t="n"/>
      <c r="G1240" s="14" t="n"/>
      <c r="H1240" s="12" t="str">
        <f>IF(AND(F1240="",G1240=""),"",IF(F1240="",0,F1240)-IF(G1240="",0,G1240))</f>
        <v/>
      </c>
      <c r="I1240" s="14" t="n"/>
      <c r="J1240" s="14" t="n"/>
      <c r="K1240" s="14" t="n"/>
    </row>
    <row r="1241">
      <c r="A1241" s="19" t="n"/>
      <c r="B1241" s="14" t="n"/>
      <c r="C1241" s="12" t="str">
        <f>IF($B1241="","",IFERROR(INDEX(Items!$B$2:$B$501,MATCH($B1241,Items!$A$2:$A$501,0)),"Unknown SKU"))</f>
        <v/>
      </c>
      <c r="D1241" s="14" t="n"/>
      <c r="E1241" s="14" t="n"/>
      <c r="F1241" s="14" t="n"/>
      <c r="G1241" s="14" t="n"/>
      <c r="H1241" s="12" t="str">
        <f>IF(AND(F1241="",G1241=""),"",IF(F1241="",0,F1241)-IF(G1241="",0,G1241))</f>
        <v/>
      </c>
      <c r="I1241" s="14" t="n"/>
      <c r="J1241" s="14" t="n"/>
      <c r="K1241" s="14" t="n"/>
    </row>
    <row r="1242">
      <c r="A1242" s="19" t="n"/>
      <c r="B1242" s="14" t="n"/>
      <c r="C1242" s="12" t="str">
        <f>IF($B1242="","",IFERROR(INDEX(Items!$B$2:$B$501,MATCH($B1242,Items!$A$2:$A$501,0)),"Unknown SKU"))</f>
        <v/>
      </c>
      <c r="D1242" s="14" t="n"/>
      <c r="E1242" s="14" t="n"/>
      <c r="F1242" s="14" t="n"/>
      <c r="G1242" s="14" t="n"/>
      <c r="H1242" s="12" t="str">
        <f>IF(AND(F1242="",G1242=""),"",IF(F1242="",0,F1242)-IF(G1242="",0,G1242))</f>
        <v/>
      </c>
      <c r="I1242" s="14" t="n"/>
      <c r="J1242" s="14" t="n"/>
      <c r="K1242" s="14" t="n"/>
    </row>
    <row r="1243">
      <c r="A1243" s="19" t="n"/>
      <c r="B1243" s="14" t="n"/>
      <c r="C1243" s="12" t="str">
        <f>IF($B1243="","",IFERROR(INDEX(Items!$B$2:$B$501,MATCH($B1243,Items!$A$2:$A$501,0)),"Unknown SKU"))</f>
        <v/>
      </c>
      <c r="D1243" s="14" t="n"/>
      <c r="E1243" s="14" t="n"/>
      <c r="F1243" s="14" t="n"/>
      <c r="G1243" s="14" t="n"/>
      <c r="H1243" s="12" t="str">
        <f>IF(AND(F1243="",G1243=""),"",IF(F1243="",0,F1243)-IF(G1243="",0,G1243))</f>
        <v/>
      </c>
      <c r="I1243" s="14" t="n"/>
      <c r="J1243" s="14" t="n"/>
      <c r="K1243" s="14" t="n"/>
    </row>
    <row r="1244">
      <c r="A1244" s="19" t="n"/>
      <c r="B1244" s="14" t="n"/>
      <c r="C1244" s="12" t="str">
        <f>IF($B1244="","",IFERROR(INDEX(Items!$B$2:$B$501,MATCH($B1244,Items!$A$2:$A$501,0)),"Unknown SKU"))</f>
        <v/>
      </c>
      <c r="D1244" s="14" t="n"/>
      <c r="E1244" s="14" t="n"/>
      <c r="F1244" s="14" t="n"/>
      <c r="G1244" s="14" t="n"/>
      <c r="H1244" s="12" t="str">
        <f>IF(AND(F1244="",G1244=""),"",IF(F1244="",0,F1244)-IF(G1244="",0,G1244))</f>
        <v/>
      </c>
      <c r="I1244" s="14" t="n"/>
      <c r="J1244" s="14" t="n"/>
      <c r="K1244" s="14" t="n"/>
    </row>
    <row r="1245">
      <c r="A1245" s="19" t="n"/>
      <c r="B1245" s="14" t="n"/>
      <c r="C1245" s="12" t="str">
        <f>IF($B1245="","",IFERROR(INDEX(Items!$B$2:$B$501,MATCH($B1245,Items!$A$2:$A$501,0)),"Unknown SKU"))</f>
        <v/>
      </c>
      <c r="D1245" s="14" t="n"/>
      <c r="E1245" s="14" t="n"/>
      <c r="F1245" s="14" t="n"/>
      <c r="G1245" s="14" t="n"/>
      <c r="H1245" s="12" t="str">
        <f>IF(AND(F1245="",G1245=""),"",IF(F1245="",0,F1245)-IF(G1245="",0,G1245))</f>
        <v/>
      </c>
      <c r="I1245" s="14" t="n"/>
      <c r="J1245" s="14" t="n"/>
      <c r="K1245" s="14" t="n"/>
    </row>
    <row r="1246">
      <c r="A1246" s="19" t="n"/>
      <c r="B1246" s="14" t="n"/>
      <c r="C1246" s="12" t="str">
        <f>IF($B1246="","",IFERROR(INDEX(Items!$B$2:$B$501,MATCH($B1246,Items!$A$2:$A$501,0)),"Unknown SKU"))</f>
        <v/>
      </c>
      <c r="D1246" s="14" t="n"/>
      <c r="E1246" s="14" t="n"/>
      <c r="F1246" s="14" t="n"/>
      <c r="G1246" s="14" t="n"/>
      <c r="H1246" s="12" t="str">
        <f>IF(AND(F1246="",G1246=""),"",IF(F1246="",0,F1246)-IF(G1246="",0,G1246))</f>
        <v/>
      </c>
      <c r="I1246" s="14" t="n"/>
      <c r="J1246" s="14" t="n"/>
      <c r="K1246" s="14" t="n"/>
    </row>
    <row r="1247">
      <c r="A1247" s="19" t="n"/>
      <c r="B1247" s="14" t="n"/>
      <c r="C1247" s="12" t="str">
        <f>IF($B1247="","",IFERROR(INDEX(Items!$B$2:$B$501,MATCH($B1247,Items!$A$2:$A$501,0)),"Unknown SKU"))</f>
        <v/>
      </c>
      <c r="D1247" s="14" t="n"/>
      <c r="E1247" s="14" t="n"/>
      <c r="F1247" s="14" t="n"/>
      <c r="G1247" s="14" t="n"/>
      <c r="H1247" s="12" t="str">
        <f>IF(AND(F1247="",G1247=""),"",IF(F1247="",0,F1247)-IF(G1247="",0,G1247))</f>
        <v/>
      </c>
      <c r="I1247" s="14" t="n"/>
      <c r="J1247" s="14" t="n"/>
      <c r="K1247" s="14" t="n"/>
    </row>
    <row r="1248">
      <c r="A1248" s="19" t="n"/>
      <c r="B1248" s="14" t="n"/>
      <c r="C1248" s="12" t="str">
        <f>IF($B1248="","",IFERROR(INDEX(Items!$B$2:$B$501,MATCH($B1248,Items!$A$2:$A$501,0)),"Unknown SKU"))</f>
        <v/>
      </c>
      <c r="D1248" s="14" t="n"/>
      <c r="E1248" s="14" t="n"/>
      <c r="F1248" s="14" t="n"/>
      <c r="G1248" s="14" t="n"/>
      <c r="H1248" s="12" t="str">
        <f>IF(AND(F1248="",G1248=""),"",IF(F1248="",0,F1248)-IF(G1248="",0,G1248))</f>
        <v/>
      </c>
      <c r="I1248" s="14" t="n"/>
      <c r="J1248" s="14" t="n"/>
      <c r="K1248" s="14" t="n"/>
    </row>
    <row r="1249">
      <c r="A1249" s="19" t="n"/>
      <c r="B1249" s="14" t="n"/>
      <c r="C1249" s="12" t="str">
        <f>IF($B1249="","",IFERROR(INDEX(Items!$B$2:$B$501,MATCH($B1249,Items!$A$2:$A$501,0)),"Unknown SKU"))</f>
        <v/>
      </c>
      <c r="D1249" s="14" t="n"/>
      <c r="E1249" s="14" t="n"/>
      <c r="F1249" s="14" t="n"/>
      <c r="G1249" s="14" t="n"/>
      <c r="H1249" s="12" t="str">
        <f>IF(AND(F1249="",G1249=""),"",IF(F1249="",0,F1249)-IF(G1249="",0,G1249))</f>
        <v/>
      </c>
      <c r="I1249" s="14" t="n"/>
      <c r="J1249" s="14" t="n"/>
      <c r="K1249" s="14" t="n"/>
    </row>
    <row r="1250">
      <c r="A1250" s="19" t="n"/>
      <c r="B1250" s="14" t="n"/>
      <c r="C1250" s="12" t="str">
        <f>IF($B1250="","",IFERROR(INDEX(Items!$B$2:$B$501,MATCH($B1250,Items!$A$2:$A$501,0)),"Unknown SKU"))</f>
        <v/>
      </c>
      <c r="D1250" s="14" t="n"/>
      <c r="E1250" s="14" t="n"/>
      <c r="F1250" s="14" t="n"/>
      <c r="G1250" s="14" t="n"/>
      <c r="H1250" s="12" t="str">
        <f>IF(AND(F1250="",G1250=""),"",IF(F1250="",0,F1250)-IF(G1250="",0,G1250))</f>
        <v/>
      </c>
      <c r="I1250" s="14" t="n"/>
      <c r="J1250" s="14" t="n"/>
      <c r="K1250" s="14" t="n"/>
    </row>
    <row r="1251">
      <c r="A1251" s="19" t="n"/>
      <c r="B1251" s="14" t="n"/>
      <c r="C1251" s="12" t="str">
        <f>IF($B1251="","",IFERROR(INDEX(Items!$B$2:$B$501,MATCH($B1251,Items!$A$2:$A$501,0)),"Unknown SKU"))</f>
        <v/>
      </c>
      <c r="D1251" s="14" t="n"/>
      <c r="E1251" s="14" t="n"/>
      <c r="F1251" s="14" t="n"/>
      <c r="G1251" s="14" t="n"/>
      <c r="H1251" s="12" t="str">
        <f>IF(AND(F1251="",G1251=""),"",IF(F1251="",0,F1251)-IF(G1251="",0,G1251))</f>
        <v/>
      </c>
      <c r="I1251" s="14" t="n"/>
      <c r="J1251" s="14" t="n"/>
      <c r="K1251" s="14" t="n"/>
    </row>
    <row r="1252">
      <c r="A1252" s="19" t="n"/>
      <c r="B1252" s="14" t="n"/>
      <c r="C1252" s="12" t="str">
        <f>IF($B1252="","",IFERROR(INDEX(Items!$B$2:$B$501,MATCH($B1252,Items!$A$2:$A$501,0)),"Unknown SKU"))</f>
        <v/>
      </c>
      <c r="D1252" s="14" t="n"/>
      <c r="E1252" s="14" t="n"/>
      <c r="F1252" s="14" t="n"/>
      <c r="G1252" s="14" t="n"/>
      <c r="H1252" s="12" t="str">
        <f>IF(AND(F1252="",G1252=""),"",IF(F1252="",0,F1252)-IF(G1252="",0,G1252))</f>
        <v/>
      </c>
      <c r="I1252" s="14" t="n"/>
      <c r="J1252" s="14" t="n"/>
      <c r="K1252" s="14" t="n"/>
    </row>
    <row r="1253">
      <c r="A1253" s="19" t="n"/>
      <c r="B1253" s="14" t="n"/>
      <c r="C1253" s="12" t="str">
        <f>IF($B1253="","",IFERROR(INDEX(Items!$B$2:$B$501,MATCH($B1253,Items!$A$2:$A$501,0)),"Unknown SKU"))</f>
        <v/>
      </c>
      <c r="D1253" s="14" t="n"/>
      <c r="E1253" s="14" t="n"/>
      <c r="F1253" s="14" t="n"/>
      <c r="G1253" s="14" t="n"/>
      <c r="H1253" s="12" t="str">
        <f>IF(AND(F1253="",G1253=""),"",IF(F1253="",0,F1253)-IF(G1253="",0,G1253))</f>
        <v/>
      </c>
      <c r="I1253" s="14" t="n"/>
      <c r="J1253" s="14" t="n"/>
      <c r="K1253" s="14" t="n"/>
    </row>
    <row r="1254">
      <c r="A1254" s="19" t="n"/>
      <c r="B1254" s="14" t="n"/>
      <c r="C1254" s="12" t="str">
        <f>IF($B1254="","",IFERROR(INDEX(Items!$B$2:$B$501,MATCH($B1254,Items!$A$2:$A$501,0)),"Unknown SKU"))</f>
        <v/>
      </c>
      <c r="D1254" s="14" t="n"/>
      <c r="E1254" s="14" t="n"/>
      <c r="F1254" s="14" t="n"/>
      <c r="G1254" s="14" t="n"/>
      <c r="H1254" s="12" t="str">
        <f>IF(AND(F1254="",G1254=""),"",IF(F1254="",0,F1254)-IF(G1254="",0,G1254))</f>
        <v/>
      </c>
      <c r="I1254" s="14" t="n"/>
      <c r="J1254" s="14" t="n"/>
      <c r="K1254" s="14" t="n"/>
    </row>
    <row r="1255">
      <c r="A1255" s="19" t="n"/>
      <c r="B1255" s="14" t="n"/>
      <c r="C1255" s="12" t="str">
        <f>IF($B1255="","",IFERROR(INDEX(Items!$B$2:$B$501,MATCH($B1255,Items!$A$2:$A$501,0)),"Unknown SKU"))</f>
        <v/>
      </c>
      <c r="D1255" s="14" t="n"/>
      <c r="E1255" s="14" t="n"/>
      <c r="F1255" s="14" t="n"/>
      <c r="G1255" s="14" t="n"/>
      <c r="H1255" s="12" t="str">
        <f>IF(AND(F1255="",G1255=""),"",IF(F1255="",0,F1255)-IF(G1255="",0,G1255))</f>
        <v/>
      </c>
      <c r="I1255" s="14" t="n"/>
      <c r="J1255" s="14" t="n"/>
      <c r="K1255" s="14" t="n"/>
    </row>
    <row r="1256">
      <c r="A1256" s="19" t="n"/>
      <c r="B1256" s="14" t="n"/>
      <c r="C1256" s="12" t="str">
        <f>IF($B1256="","",IFERROR(INDEX(Items!$B$2:$B$501,MATCH($B1256,Items!$A$2:$A$501,0)),"Unknown SKU"))</f>
        <v/>
      </c>
      <c r="D1256" s="14" t="n"/>
      <c r="E1256" s="14" t="n"/>
      <c r="F1256" s="14" t="n"/>
      <c r="G1256" s="14" t="n"/>
      <c r="H1256" s="12" t="str">
        <f>IF(AND(F1256="",G1256=""),"",IF(F1256="",0,F1256)-IF(G1256="",0,G1256))</f>
        <v/>
      </c>
      <c r="I1256" s="14" t="n"/>
      <c r="J1256" s="14" t="n"/>
      <c r="K1256" s="14" t="n"/>
    </row>
    <row r="1257">
      <c r="A1257" s="19" t="n"/>
      <c r="B1257" s="14" t="n"/>
      <c r="C1257" s="12" t="str">
        <f>IF($B1257="","",IFERROR(INDEX(Items!$B$2:$B$501,MATCH($B1257,Items!$A$2:$A$501,0)),"Unknown SKU"))</f>
        <v/>
      </c>
      <c r="D1257" s="14" t="n"/>
      <c r="E1257" s="14" t="n"/>
      <c r="F1257" s="14" t="n"/>
      <c r="G1257" s="14" t="n"/>
      <c r="H1257" s="12" t="str">
        <f>IF(AND(F1257="",G1257=""),"",IF(F1257="",0,F1257)-IF(G1257="",0,G1257))</f>
        <v/>
      </c>
      <c r="I1257" s="14" t="n"/>
      <c r="J1257" s="14" t="n"/>
      <c r="K1257" s="14" t="n"/>
    </row>
    <row r="1258">
      <c r="A1258" s="19" t="n"/>
      <c r="B1258" s="14" t="n"/>
      <c r="C1258" s="12" t="str">
        <f>IF($B1258="","",IFERROR(INDEX(Items!$B$2:$B$501,MATCH($B1258,Items!$A$2:$A$501,0)),"Unknown SKU"))</f>
        <v/>
      </c>
      <c r="D1258" s="14" t="n"/>
      <c r="E1258" s="14" t="n"/>
      <c r="F1258" s="14" t="n"/>
      <c r="G1258" s="14" t="n"/>
      <c r="H1258" s="12" t="str">
        <f>IF(AND(F1258="",G1258=""),"",IF(F1258="",0,F1258)-IF(G1258="",0,G1258))</f>
        <v/>
      </c>
      <c r="I1258" s="14" t="n"/>
      <c r="J1258" s="14" t="n"/>
      <c r="K1258" s="14" t="n"/>
    </row>
    <row r="1259">
      <c r="A1259" s="19" t="n"/>
      <c r="B1259" s="14" t="n"/>
      <c r="C1259" s="12" t="str">
        <f>IF($B1259="","",IFERROR(INDEX(Items!$B$2:$B$501,MATCH($B1259,Items!$A$2:$A$501,0)),"Unknown SKU"))</f>
        <v/>
      </c>
      <c r="D1259" s="14" t="n"/>
      <c r="E1259" s="14" t="n"/>
      <c r="F1259" s="14" t="n"/>
      <c r="G1259" s="14" t="n"/>
      <c r="H1259" s="12" t="str">
        <f>IF(AND(F1259="",G1259=""),"",IF(F1259="",0,F1259)-IF(G1259="",0,G1259))</f>
        <v/>
      </c>
      <c r="I1259" s="14" t="n"/>
      <c r="J1259" s="14" t="n"/>
      <c r="K1259" s="14" t="n"/>
    </row>
    <row r="1260">
      <c r="A1260" s="19" t="n"/>
      <c r="B1260" s="14" t="n"/>
      <c r="C1260" s="12" t="str">
        <f>IF($B1260="","",IFERROR(INDEX(Items!$B$2:$B$501,MATCH($B1260,Items!$A$2:$A$501,0)),"Unknown SKU"))</f>
        <v/>
      </c>
      <c r="D1260" s="14" t="n"/>
      <c r="E1260" s="14" t="n"/>
      <c r="F1260" s="14" t="n"/>
      <c r="G1260" s="14" t="n"/>
      <c r="H1260" s="12" t="str">
        <f>IF(AND(F1260="",G1260=""),"",IF(F1260="",0,F1260)-IF(G1260="",0,G1260))</f>
        <v/>
      </c>
      <c r="I1260" s="14" t="n"/>
      <c r="J1260" s="14" t="n"/>
      <c r="K1260" s="14" t="n"/>
    </row>
    <row r="1261">
      <c r="A1261" s="19" t="n"/>
      <c r="B1261" s="14" t="n"/>
      <c r="C1261" s="12" t="str">
        <f>IF($B1261="","",IFERROR(INDEX(Items!$B$2:$B$501,MATCH($B1261,Items!$A$2:$A$501,0)),"Unknown SKU"))</f>
        <v/>
      </c>
      <c r="D1261" s="14" t="n"/>
      <c r="E1261" s="14" t="n"/>
      <c r="F1261" s="14" t="n"/>
      <c r="G1261" s="14" t="n"/>
      <c r="H1261" s="12" t="str">
        <f>IF(AND(F1261="",G1261=""),"",IF(F1261="",0,F1261)-IF(G1261="",0,G1261))</f>
        <v/>
      </c>
      <c r="I1261" s="14" t="n"/>
      <c r="J1261" s="14" t="n"/>
      <c r="K1261" s="14" t="n"/>
    </row>
    <row r="1262">
      <c r="A1262" s="19" t="n"/>
      <c r="B1262" s="14" t="n"/>
      <c r="C1262" s="12" t="str">
        <f>IF($B1262="","",IFERROR(INDEX(Items!$B$2:$B$501,MATCH($B1262,Items!$A$2:$A$501,0)),"Unknown SKU"))</f>
        <v/>
      </c>
      <c r="D1262" s="14" t="n"/>
      <c r="E1262" s="14" t="n"/>
      <c r="F1262" s="14" t="n"/>
      <c r="G1262" s="14" t="n"/>
      <c r="H1262" s="12" t="str">
        <f>IF(AND(F1262="",G1262=""),"",IF(F1262="",0,F1262)-IF(G1262="",0,G1262))</f>
        <v/>
      </c>
      <c r="I1262" s="14" t="n"/>
      <c r="J1262" s="14" t="n"/>
      <c r="K1262" s="14" t="n"/>
    </row>
    <row r="1263">
      <c r="A1263" s="19" t="n"/>
      <c r="B1263" s="14" t="n"/>
      <c r="C1263" s="12" t="str">
        <f>IF($B1263="","",IFERROR(INDEX(Items!$B$2:$B$501,MATCH($B1263,Items!$A$2:$A$501,0)),"Unknown SKU"))</f>
        <v/>
      </c>
      <c r="D1263" s="14" t="n"/>
      <c r="E1263" s="14" t="n"/>
      <c r="F1263" s="14" t="n"/>
      <c r="G1263" s="14" t="n"/>
      <c r="H1263" s="12" t="str">
        <f>IF(AND(F1263="",G1263=""),"",IF(F1263="",0,F1263)-IF(G1263="",0,G1263))</f>
        <v/>
      </c>
      <c r="I1263" s="14" t="n"/>
      <c r="J1263" s="14" t="n"/>
      <c r="K1263" s="14" t="n"/>
    </row>
    <row r="1264">
      <c r="A1264" s="19" t="n"/>
      <c r="B1264" s="14" t="n"/>
      <c r="C1264" s="12" t="str">
        <f>IF($B1264="","",IFERROR(INDEX(Items!$B$2:$B$501,MATCH($B1264,Items!$A$2:$A$501,0)),"Unknown SKU"))</f>
        <v/>
      </c>
      <c r="D1264" s="14" t="n"/>
      <c r="E1264" s="14" t="n"/>
      <c r="F1264" s="14" t="n"/>
      <c r="G1264" s="14" t="n"/>
      <c r="H1264" s="12" t="str">
        <f>IF(AND(F1264="",G1264=""),"",IF(F1264="",0,F1264)-IF(G1264="",0,G1264))</f>
        <v/>
      </c>
      <c r="I1264" s="14" t="n"/>
      <c r="J1264" s="14" t="n"/>
      <c r="K1264" s="14" t="n"/>
    </row>
    <row r="1265">
      <c r="A1265" s="19" t="n"/>
      <c r="B1265" s="14" t="n"/>
      <c r="C1265" s="12" t="str">
        <f>IF($B1265="","",IFERROR(INDEX(Items!$B$2:$B$501,MATCH($B1265,Items!$A$2:$A$501,0)),"Unknown SKU"))</f>
        <v/>
      </c>
      <c r="D1265" s="14" t="n"/>
      <c r="E1265" s="14" t="n"/>
      <c r="F1265" s="14" t="n"/>
      <c r="G1265" s="14" t="n"/>
      <c r="H1265" s="12" t="str">
        <f>IF(AND(F1265="",G1265=""),"",IF(F1265="",0,F1265)-IF(G1265="",0,G1265))</f>
        <v/>
      </c>
      <c r="I1265" s="14" t="n"/>
      <c r="J1265" s="14" t="n"/>
      <c r="K1265" s="14" t="n"/>
    </row>
    <row r="1266">
      <c r="A1266" s="19" t="n"/>
      <c r="B1266" s="14" t="n"/>
      <c r="C1266" s="12" t="str">
        <f>IF($B1266="","",IFERROR(INDEX(Items!$B$2:$B$501,MATCH($B1266,Items!$A$2:$A$501,0)),"Unknown SKU"))</f>
        <v/>
      </c>
      <c r="D1266" s="14" t="n"/>
      <c r="E1266" s="14" t="n"/>
      <c r="F1266" s="14" t="n"/>
      <c r="G1266" s="14" t="n"/>
      <c r="H1266" s="12" t="str">
        <f>IF(AND(F1266="",G1266=""),"",IF(F1266="",0,F1266)-IF(G1266="",0,G1266))</f>
        <v/>
      </c>
      <c r="I1266" s="14" t="n"/>
      <c r="J1266" s="14" t="n"/>
      <c r="K1266" s="14" t="n"/>
    </row>
    <row r="1267">
      <c r="A1267" s="19" t="n"/>
      <c r="B1267" s="14" t="n"/>
      <c r="C1267" s="12" t="str">
        <f>IF($B1267="","",IFERROR(INDEX(Items!$B$2:$B$501,MATCH($B1267,Items!$A$2:$A$501,0)),"Unknown SKU"))</f>
        <v/>
      </c>
      <c r="D1267" s="14" t="n"/>
      <c r="E1267" s="14" t="n"/>
      <c r="F1267" s="14" t="n"/>
      <c r="G1267" s="14" t="n"/>
      <c r="H1267" s="12" t="str">
        <f>IF(AND(F1267="",G1267=""),"",IF(F1267="",0,F1267)-IF(G1267="",0,G1267))</f>
        <v/>
      </c>
      <c r="I1267" s="14" t="n"/>
      <c r="J1267" s="14" t="n"/>
      <c r="K1267" s="14" t="n"/>
    </row>
    <row r="1268">
      <c r="A1268" s="19" t="n"/>
      <c r="B1268" s="14" t="n"/>
      <c r="C1268" s="12" t="str">
        <f>IF($B1268="","",IFERROR(INDEX(Items!$B$2:$B$501,MATCH($B1268,Items!$A$2:$A$501,0)),"Unknown SKU"))</f>
        <v/>
      </c>
      <c r="D1268" s="14" t="n"/>
      <c r="E1268" s="14" t="n"/>
      <c r="F1268" s="14" t="n"/>
      <c r="G1268" s="14" t="n"/>
      <c r="H1268" s="12" t="str">
        <f>IF(AND(F1268="",G1268=""),"",IF(F1268="",0,F1268)-IF(G1268="",0,G1268))</f>
        <v/>
      </c>
      <c r="I1268" s="14" t="n"/>
      <c r="J1268" s="14" t="n"/>
      <c r="K1268" s="14" t="n"/>
    </row>
    <row r="1269">
      <c r="A1269" s="19" t="n"/>
      <c r="B1269" s="14" t="n"/>
      <c r="C1269" s="12" t="str">
        <f>IF($B1269="","",IFERROR(INDEX(Items!$B$2:$B$501,MATCH($B1269,Items!$A$2:$A$501,0)),"Unknown SKU"))</f>
        <v/>
      </c>
      <c r="D1269" s="14" t="n"/>
      <c r="E1269" s="14" t="n"/>
      <c r="F1269" s="14" t="n"/>
      <c r="G1269" s="14" t="n"/>
      <c r="H1269" s="12" t="str">
        <f>IF(AND(F1269="",G1269=""),"",IF(F1269="",0,F1269)-IF(G1269="",0,G1269))</f>
        <v/>
      </c>
      <c r="I1269" s="14" t="n"/>
      <c r="J1269" s="14" t="n"/>
      <c r="K1269" s="14" t="n"/>
    </row>
    <row r="1270">
      <c r="A1270" s="19" t="n"/>
      <c r="B1270" s="14" t="n"/>
      <c r="C1270" s="12" t="str">
        <f>IF($B1270="","",IFERROR(INDEX(Items!$B$2:$B$501,MATCH($B1270,Items!$A$2:$A$501,0)),"Unknown SKU"))</f>
        <v/>
      </c>
      <c r="D1270" s="14" t="n"/>
      <c r="E1270" s="14" t="n"/>
      <c r="F1270" s="14" t="n"/>
      <c r="G1270" s="14" t="n"/>
      <c r="H1270" s="12" t="str">
        <f>IF(AND(F1270="",G1270=""),"",IF(F1270="",0,F1270)-IF(G1270="",0,G1270))</f>
        <v/>
      </c>
      <c r="I1270" s="14" t="n"/>
      <c r="J1270" s="14" t="n"/>
      <c r="K1270" s="14" t="n"/>
    </row>
    <row r="1271">
      <c r="A1271" s="19" t="n"/>
      <c r="B1271" s="14" t="n"/>
      <c r="C1271" s="12" t="str">
        <f>IF($B1271="","",IFERROR(INDEX(Items!$B$2:$B$501,MATCH($B1271,Items!$A$2:$A$501,0)),"Unknown SKU"))</f>
        <v/>
      </c>
      <c r="D1271" s="14" t="n"/>
      <c r="E1271" s="14" t="n"/>
      <c r="F1271" s="14" t="n"/>
      <c r="G1271" s="14" t="n"/>
      <c r="H1271" s="12" t="str">
        <f>IF(AND(F1271="",G1271=""),"",IF(F1271="",0,F1271)-IF(G1271="",0,G1271))</f>
        <v/>
      </c>
      <c r="I1271" s="14" t="n"/>
      <c r="J1271" s="14" t="n"/>
      <c r="K1271" s="14" t="n"/>
    </row>
    <row r="1272">
      <c r="A1272" s="19" t="n"/>
      <c r="B1272" s="14" t="n"/>
      <c r="C1272" s="12" t="str">
        <f>IF($B1272="","",IFERROR(INDEX(Items!$B$2:$B$501,MATCH($B1272,Items!$A$2:$A$501,0)),"Unknown SKU"))</f>
        <v/>
      </c>
      <c r="D1272" s="14" t="n"/>
      <c r="E1272" s="14" t="n"/>
      <c r="F1272" s="14" t="n"/>
      <c r="G1272" s="14" t="n"/>
      <c r="H1272" s="12" t="str">
        <f>IF(AND(F1272="",G1272=""),"",IF(F1272="",0,F1272)-IF(G1272="",0,G1272))</f>
        <v/>
      </c>
      <c r="I1272" s="14" t="n"/>
      <c r="J1272" s="14" t="n"/>
      <c r="K1272" s="14" t="n"/>
    </row>
    <row r="1273">
      <c r="A1273" s="19" t="n"/>
      <c r="B1273" s="14" t="n"/>
      <c r="C1273" s="12" t="str">
        <f>IF($B1273="","",IFERROR(INDEX(Items!$B$2:$B$501,MATCH($B1273,Items!$A$2:$A$501,0)),"Unknown SKU"))</f>
        <v/>
      </c>
      <c r="D1273" s="14" t="n"/>
      <c r="E1273" s="14" t="n"/>
      <c r="F1273" s="14" t="n"/>
      <c r="G1273" s="14" t="n"/>
      <c r="H1273" s="12" t="str">
        <f>IF(AND(F1273="",G1273=""),"",IF(F1273="",0,F1273)-IF(G1273="",0,G1273))</f>
        <v/>
      </c>
      <c r="I1273" s="14" t="n"/>
      <c r="J1273" s="14" t="n"/>
      <c r="K1273" s="14" t="n"/>
    </row>
    <row r="1274">
      <c r="A1274" s="19" t="n"/>
      <c r="B1274" s="14" t="n"/>
      <c r="C1274" s="12" t="str">
        <f>IF($B1274="","",IFERROR(INDEX(Items!$B$2:$B$501,MATCH($B1274,Items!$A$2:$A$501,0)),"Unknown SKU"))</f>
        <v/>
      </c>
      <c r="D1274" s="14" t="n"/>
      <c r="E1274" s="14" t="n"/>
      <c r="F1274" s="14" t="n"/>
      <c r="G1274" s="14" t="n"/>
      <c r="H1274" s="12" t="str">
        <f>IF(AND(F1274="",G1274=""),"",IF(F1274="",0,F1274)-IF(G1274="",0,G1274))</f>
        <v/>
      </c>
      <c r="I1274" s="14" t="n"/>
      <c r="J1274" s="14" t="n"/>
      <c r="K1274" s="14" t="n"/>
    </row>
    <row r="1275">
      <c r="A1275" s="19" t="n"/>
      <c r="B1275" s="14" t="n"/>
      <c r="C1275" s="12" t="str">
        <f>IF($B1275="","",IFERROR(INDEX(Items!$B$2:$B$501,MATCH($B1275,Items!$A$2:$A$501,0)),"Unknown SKU"))</f>
        <v/>
      </c>
      <c r="D1275" s="14" t="n"/>
      <c r="E1275" s="14" t="n"/>
      <c r="F1275" s="14" t="n"/>
      <c r="G1275" s="14" t="n"/>
      <c r="H1275" s="12" t="str">
        <f>IF(AND(F1275="",G1275=""),"",IF(F1275="",0,F1275)-IF(G1275="",0,G1275))</f>
        <v/>
      </c>
      <c r="I1275" s="14" t="n"/>
      <c r="J1275" s="14" t="n"/>
      <c r="K1275" s="14" t="n"/>
    </row>
    <row r="1276">
      <c r="A1276" s="19" t="n"/>
      <c r="B1276" s="14" t="n"/>
      <c r="C1276" s="12" t="str">
        <f>IF($B1276="","",IFERROR(INDEX(Items!$B$2:$B$501,MATCH($B1276,Items!$A$2:$A$501,0)),"Unknown SKU"))</f>
        <v/>
      </c>
      <c r="D1276" s="14" t="n"/>
      <c r="E1276" s="14" t="n"/>
      <c r="F1276" s="14" t="n"/>
      <c r="G1276" s="14" t="n"/>
      <c r="H1276" s="12" t="str">
        <f>IF(AND(F1276="",G1276=""),"",IF(F1276="",0,F1276)-IF(G1276="",0,G1276))</f>
        <v/>
      </c>
      <c r="I1276" s="14" t="n"/>
      <c r="J1276" s="14" t="n"/>
      <c r="K1276" s="14" t="n"/>
    </row>
    <row r="1277">
      <c r="A1277" s="19" t="n"/>
      <c r="B1277" s="14" t="n"/>
      <c r="C1277" s="12" t="str">
        <f>IF($B1277="","",IFERROR(INDEX(Items!$B$2:$B$501,MATCH($B1277,Items!$A$2:$A$501,0)),"Unknown SKU"))</f>
        <v/>
      </c>
      <c r="D1277" s="14" t="n"/>
      <c r="E1277" s="14" t="n"/>
      <c r="F1277" s="14" t="n"/>
      <c r="G1277" s="14" t="n"/>
      <c r="H1277" s="12" t="str">
        <f>IF(AND(F1277="",G1277=""),"",IF(F1277="",0,F1277)-IF(G1277="",0,G1277))</f>
        <v/>
      </c>
      <c r="I1277" s="14" t="n"/>
      <c r="J1277" s="14" t="n"/>
      <c r="K1277" s="14" t="n"/>
    </row>
    <row r="1278">
      <c r="A1278" s="19" t="n"/>
      <c r="B1278" s="14" t="n"/>
      <c r="C1278" s="12" t="str">
        <f>IF($B1278="","",IFERROR(INDEX(Items!$B$2:$B$501,MATCH($B1278,Items!$A$2:$A$501,0)),"Unknown SKU"))</f>
        <v/>
      </c>
      <c r="D1278" s="14" t="n"/>
      <c r="E1278" s="14" t="n"/>
      <c r="F1278" s="14" t="n"/>
      <c r="G1278" s="14" t="n"/>
      <c r="H1278" s="12" t="str">
        <f>IF(AND(F1278="",G1278=""),"",IF(F1278="",0,F1278)-IF(G1278="",0,G1278))</f>
        <v/>
      </c>
      <c r="I1278" s="14" t="n"/>
      <c r="J1278" s="14" t="n"/>
      <c r="K1278" s="14" t="n"/>
    </row>
    <row r="1279">
      <c r="A1279" s="19" t="n"/>
      <c r="B1279" s="14" t="n"/>
      <c r="C1279" s="12" t="str">
        <f>IF($B1279="","",IFERROR(INDEX(Items!$B$2:$B$501,MATCH($B1279,Items!$A$2:$A$501,0)),"Unknown SKU"))</f>
        <v/>
      </c>
      <c r="D1279" s="14" t="n"/>
      <c r="E1279" s="14" t="n"/>
      <c r="F1279" s="14" t="n"/>
      <c r="G1279" s="14" t="n"/>
      <c r="H1279" s="12" t="str">
        <f>IF(AND(F1279="",G1279=""),"",IF(F1279="",0,F1279)-IF(G1279="",0,G1279))</f>
        <v/>
      </c>
      <c r="I1279" s="14" t="n"/>
      <c r="J1279" s="14" t="n"/>
      <c r="K1279" s="14" t="n"/>
    </row>
    <row r="1280">
      <c r="A1280" s="19" t="n"/>
      <c r="B1280" s="14" t="n"/>
      <c r="C1280" s="12" t="str">
        <f>IF($B1280="","",IFERROR(INDEX(Items!$B$2:$B$501,MATCH($B1280,Items!$A$2:$A$501,0)),"Unknown SKU"))</f>
        <v/>
      </c>
      <c r="D1280" s="14" t="n"/>
      <c r="E1280" s="14" t="n"/>
      <c r="F1280" s="14" t="n"/>
      <c r="G1280" s="14" t="n"/>
      <c r="H1280" s="12" t="str">
        <f>IF(AND(F1280="",G1280=""),"",IF(F1280="",0,F1280)-IF(G1280="",0,G1280))</f>
        <v/>
      </c>
      <c r="I1280" s="14" t="n"/>
      <c r="J1280" s="14" t="n"/>
      <c r="K1280" s="14" t="n"/>
    </row>
    <row r="1281">
      <c r="A1281" s="19" t="n"/>
      <c r="B1281" s="14" t="n"/>
      <c r="C1281" s="12" t="str">
        <f>IF($B1281="","",IFERROR(INDEX(Items!$B$2:$B$501,MATCH($B1281,Items!$A$2:$A$501,0)),"Unknown SKU"))</f>
        <v/>
      </c>
      <c r="D1281" s="14" t="n"/>
      <c r="E1281" s="14" t="n"/>
      <c r="F1281" s="14" t="n"/>
      <c r="G1281" s="14" t="n"/>
      <c r="H1281" s="12" t="str">
        <f>IF(AND(F1281="",G1281=""),"",IF(F1281="",0,F1281)-IF(G1281="",0,G1281))</f>
        <v/>
      </c>
      <c r="I1281" s="14" t="n"/>
      <c r="J1281" s="14" t="n"/>
      <c r="K1281" s="14" t="n"/>
    </row>
    <row r="1282">
      <c r="A1282" s="19" t="n"/>
      <c r="B1282" s="14" t="n"/>
      <c r="C1282" s="12" t="str">
        <f>IF($B1282="","",IFERROR(INDEX(Items!$B$2:$B$501,MATCH($B1282,Items!$A$2:$A$501,0)),"Unknown SKU"))</f>
        <v/>
      </c>
      <c r="D1282" s="14" t="n"/>
      <c r="E1282" s="14" t="n"/>
      <c r="F1282" s="14" t="n"/>
      <c r="G1282" s="14" t="n"/>
      <c r="H1282" s="12" t="str">
        <f>IF(AND(F1282="",G1282=""),"",IF(F1282="",0,F1282)-IF(G1282="",0,G1282))</f>
        <v/>
      </c>
      <c r="I1282" s="14" t="n"/>
      <c r="J1282" s="14" t="n"/>
      <c r="K1282" s="14" t="n"/>
    </row>
    <row r="1283">
      <c r="A1283" s="19" t="n"/>
      <c r="B1283" s="14" t="n"/>
      <c r="C1283" s="12" t="str">
        <f>IF($B1283="","",IFERROR(INDEX(Items!$B$2:$B$501,MATCH($B1283,Items!$A$2:$A$501,0)),"Unknown SKU"))</f>
        <v/>
      </c>
      <c r="D1283" s="14" t="n"/>
      <c r="E1283" s="14" t="n"/>
      <c r="F1283" s="14" t="n"/>
      <c r="G1283" s="14" t="n"/>
      <c r="H1283" s="12" t="str">
        <f>IF(AND(F1283="",G1283=""),"",IF(F1283="",0,F1283)-IF(G1283="",0,G1283))</f>
        <v/>
      </c>
      <c r="I1283" s="14" t="n"/>
      <c r="J1283" s="14" t="n"/>
      <c r="K1283" s="14" t="n"/>
    </row>
    <row r="1284">
      <c r="A1284" s="19" t="n"/>
      <c r="B1284" s="14" t="n"/>
      <c r="C1284" s="12" t="str">
        <f>IF($B1284="","",IFERROR(INDEX(Items!$B$2:$B$501,MATCH($B1284,Items!$A$2:$A$501,0)),"Unknown SKU"))</f>
        <v/>
      </c>
      <c r="D1284" s="14" t="n"/>
      <c r="E1284" s="14" t="n"/>
      <c r="F1284" s="14" t="n"/>
      <c r="G1284" s="14" t="n"/>
      <c r="H1284" s="12" t="str">
        <f>IF(AND(F1284="",G1284=""),"",IF(F1284="",0,F1284)-IF(G1284="",0,G1284))</f>
        <v/>
      </c>
      <c r="I1284" s="14" t="n"/>
      <c r="J1284" s="14" t="n"/>
      <c r="K1284" s="14" t="n"/>
    </row>
    <row r="1285">
      <c r="A1285" s="19" t="n"/>
      <c r="B1285" s="14" t="n"/>
      <c r="C1285" s="12" t="str">
        <f>IF($B1285="","",IFERROR(INDEX(Items!$B$2:$B$501,MATCH($B1285,Items!$A$2:$A$501,0)),"Unknown SKU"))</f>
        <v/>
      </c>
      <c r="D1285" s="14" t="n"/>
      <c r="E1285" s="14" t="n"/>
      <c r="F1285" s="14" t="n"/>
      <c r="G1285" s="14" t="n"/>
      <c r="H1285" s="12" t="str">
        <f>IF(AND(F1285="",G1285=""),"",IF(F1285="",0,F1285)-IF(G1285="",0,G1285))</f>
        <v/>
      </c>
      <c r="I1285" s="14" t="n"/>
      <c r="J1285" s="14" t="n"/>
      <c r="K1285" s="14" t="n"/>
    </row>
    <row r="1286">
      <c r="A1286" s="19" t="n"/>
      <c r="B1286" s="14" t="n"/>
      <c r="C1286" s="12" t="str">
        <f>IF($B1286="","",IFERROR(INDEX(Items!$B$2:$B$501,MATCH($B1286,Items!$A$2:$A$501,0)),"Unknown SKU"))</f>
        <v/>
      </c>
      <c r="D1286" s="14" t="n"/>
      <c r="E1286" s="14" t="n"/>
      <c r="F1286" s="14" t="n"/>
      <c r="G1286" s="14" t="n"/>
      <c r="H1286" s="12" t="str">
        <f>IF(AND(F1286="",G1286=""),"",IF(F1286="",0,F1286)-IF(G1286="",0,G1286))</f>
        <v/>
      </c>
      <c r="I1286" s="14" t="n"/>
      <c r="J1286" s="14" t="n"/>
      <c r="K1286" s="14" t="n"/>
    </row>
    <row r="1287">
      <c r="A1287" s="19" t="n"/>
      <c r="B1287" s="14" t="n"/>
      <c r="C1287" s="12" t="str">
        <f>IF($B1287="","",IFERROR(INDEX(Items!$B$2:$B$501,MATCH($B1287,Items!$A$2:$A$501,0)),"Unknown SKU"))</f>
        <v/>
      </c>
      <c r="D1287" s="14" t="n"/>
      <c r="E1287" s="14" t="n"/>
      <c r="F1287" s="14" t="n"/>
      <c r="G1287" s="14" t="n"/>
      <c r="H1287" s="12" t="str">
        <f>IF(AND(F1287="",G1287=""),"",IF(F1287="",0,F1287)-IF(G1287="",0,G1287))</f>
        <v/>
      </c>
      <c r="I1287" s="14" t="n"/>
      <c r="J1287" s="14" t="n"/>
      <c r="K1287" s="14" t="n"/>
    </row>
    <row r="1288">
      <c r="A1288" s="19" t="n"/>
      <c r="B1288" s="14" t="n"/>
      <c r="C1288" s="12" t="str">
        <f>IF($B1288="","",IFERROR(INDEX(Items!$B$2:$B$501,MATCH($B1288,Items!$A$2:$A$501,0)),"Unknown SKU"))</f>
        <v/>
      </c>
      <c r="D1288" s="14" t="n"/>
      <c r="E1288" s="14" t="n"/>
      <c r="F1288" s="14" t="n"/>
      <c r="G1288" s="14" t="n"/>
      <c r="H1288" s="12" t="str">
        <f>IF(AND(F1288="",G1288=""),"",IF(F1288="",0,F1288)-IF(G1288="",0,G1288))</f>
        <v/>
      </c>
      <c r="I1288" s="14" t="n"/>
      <c r="J1288" s="14" t="n"/>
      <c r="K1288" s="14" t="n"/>
    </row>
    <row r="1289">
      <c r="A1289" s="19" t="n"/>
      <c r="B1289" s="14" t="n"/>
      <c r="C1289" s="12" t="str">
        <f>IF($B1289="","",IFERROR(INDEX(Items!$B$2:$B$501,MATCH($B1289,Items!$A$2:$A$501,0)),"Unknown SKU"))</f>
        <v/>
      </c>
      <c r="D1289" s="14" t="n"/>
      <c r="E1289" s="14" t="n"/>
      <c r="F1289" s="14" t="n"/>
      <c r="G1289" s="14" t="n"/>
      <c r="H1289" s="12" t="str">
        <f>IF(AND(F1289="",G1289=""),"",IF(F1289="",0,F1289)-IF(G1289="",0,G1289))</f>
        <v/>
      </c>
      <c r="I1289" s="14" t="n"/>
      <c r="J1289" s="14" t="n"/>
      <c r="K1289" s="14" t="n"/>
    </row>
    <row r="1290">
      <c r="A1290" s="19" t="n"/>
      <c r="B1290" s="14" t="n"/>
      <c r="C1290" s="12" t="str">
        <f>IF($B1290="","",IFERROR(INDEX(Items!$B$2:$B$501,MATCH($B1290,Items!$A$2:$A$501,0)),"Unknown SKU"))</f>
        <v/>
      </c>
      <c r="D1290" s="14" t="n"/>
      <c r="E1290" s="14" t="n"/>
      <c r="F1290" s="14" t="n"/>
      <c r="G1290" s="14" t="n"/>
      <c r="H1290" s="12" t="str">
        <f>IF(AND(F1290="",G1290=""),"",IF(F1290="",0,F1290)-IF(G1290="",0,G1290))</f>
        <v/>
      </c>
      <c r="I1290" s="14" t="n"/>
      <c r="J1290" s="14" t="n"/>
      <c r="K1290" s="14" t="n"/>
    </row>
    <row r="1291">
      <c r="A1291" s="19" t="n"/>
      <c r="B1291" s="14" t="n"/>
      <c r="C1291" s="12" t="str">
        <f>IF($B1291="","",IFERROR(INDEX(Items!$B$2:$B$501,MATCH($B1291,Items!$A$2:$A$501,0)),"Unknown SKU"))</f>
        <v/>
      </c>
      <c r="D1291" s="14" t="n"/>
      <c r="E1291" s="14" t="n"/>
      <c r="F1291" s="14" t="n"/>
      <c r="G1291" s="14" t="n"/>
      <c r="H1291" s="12" t="str">
        <f>IF(AND(F1291="",G1291=""),"",IF(F1291="",0,F1291)-IF(G1291="",0,G1291))</f>
        <v/>
      </c>
      <c r="I1291" s="14" t="n"/>
      <c r="J1291" s="14" t="n"/>
      <c r="K1291" s="14" t="n"/>
    </row>
    <row r="1292">
      <c r="A1292" s="19" t="n"/>
      <c r="B1292" s="14" t="n"/>
      <c r="C1292" s="12" t="str">
        <f>IF($B1292="","",IFERROR(INDEX(Items!$B$2:$B$501,MATCH($B1292,Items!$A$2:$A$501,0)),"Unknown SKU"))</f>
        <v/>
      </c>
      <c r="D1292" s="14" t="n"/>
      <c r="E1292" s="14" t="n"/>
      <c r="F1292" s="14" t="n"/>
      <c r="G1292" s="14" t="n"/>
      <c r="H1292" s="12" t="str">
        <f>IF(AND(F1292="",G1292=""),"",IF(F1292="",0,F1292)-IF(G1292="",0,G1292))</f>
        <v/>
      </c>
      <c r="I1292" s="14" t="n"/>
      <c r="J1292" s="14" t="n"/>
      <c r="K1292" s="14" t="n"/>
    </row>
    <row r="1293">
      <c r="A1293" s="19" t="n"/>
      <c r="B1293" s="14" t="n"/>
      <c r="C1293" s="12" t="str">
        <f>IF($B1293="","",IFERROR(INDEX(Items!$B$2:$B$501,MATCH($B1293,Items!$A$2:$A$501,0)),"Unknown SKU"))</f>
        <v/>
      </c>
      <c r="D1293" s="14" t="n"/>
      <c r="E1293" s="14" t="n"/>
      <c r="F1293" s="14" t="n"/>
      <c r="G1293" s="14" t="n"/>
      <c r="H1293" s="12" t="str">
        <f>IF(AND(F1293="",G1293=""),"",IF(F1293="",0,F1293)-IF(G1293="",0,G1293))</f>
        <v/>
      </c>
      <c r="I1293" s="14" t="n"/>
      <c r="J1293" s="14" t="n"/>
      <c r="K1293" s="14" t="n"/>
    </row>
    <row r="1294">
      <c r="A1294" s="19" t="n"/>
      <c r="B1294" s="14" t="n"/>
      <c r="C1294" s="12" t="str">
        <f>IF($B1294="","",IFERROR(INDEX(Items!$B$2:$B$501,MATCH($B1294,Items!$A$2:$A$501,0)),"Unknown SKU"))</f>
        <v/>
      </c>
      <c r="D1294" s="14" t="n"/>
      <c r="E1294" s="14" t="n"/>
      <c r="F1294" s="14" t="n"/>
      <c r="G1294" s="14" t="n"/>
      <c r="H1294" s="12" t="str">
        <f>IF(AND(F1294="",G1294=""),"",IF(F1294="",0,F1294)-IF(G1294="",0,G1294))</f>
        <v/>
      </c>
      <c r="I1294" s="14" t="n"/>
      <c r="J1294" s="14" t="n"/>
      <c r="K1294" s="14" t="n"/>
    </row>
    <row r="1295">
      <c r="A1295" s="19" t="n"/>
      <c r="B1295" s="14" t="n"/>
      <c r="C1295" s="12" t="str">
        <f>IF($B1295="","",IFERROR(INDEX(Items!$B$2:$B$501,MATCH($B1295,Items!$A$2:$A$501,0)),"Unknown SKU"))</f>
        <v/>
      </c>
      <c r="D1295" s="14" t="n"/>
      <c r="E1295" s="14" t="n"/>
      <c r="F1295" s="14" t="n"/>
      <c r="G1295" s="14" t="n"/>
      <c r="H1295" s="12" t="str">
        <f>IF(AND(F1295="",G1295=""),"",IF(F1295="",0,F1295)-IF(G1295="",0,G1295))</f>
        <v/>
      </c>
      <c r="I1295" s="14" t="n"/>
      <c r="J1295" s="14" t="n"/>
      <c r="K1295" s="14" t="n"/>
    </row>
    <row r="1296">
      <c r="A1296" s="19" t="n"/>
      <c r="B1296" s="14" t="n"/>
      <c r="C1296" s="12" t="str">
        <f>IF($B1296="","",IFERROR(INDEX(Items!$B$2:$B$501,MATCH($B1296,Items!$A$2:$A$501,0)),"Unknown SKU"))</f>
        <v/>
      </c>
      <c r="D1296" s="14" t="n"/>
      <c r="E1296" s="14" t="n"/>
      <c r="F1296" s="14" t="n"/>
      <c r="G1296" s="14" t="n"/>
      <c r="H1296" s="12" t="str">
        <f>IF(AND(F1296="",G1296=""),"",IF(F1296="",0,F1296)-IF(G1296="",0,G1296))</f>
        <v/>
      </c>
      <c r="I1296" s="14" t="n"/>
      <c r="J1296" s="14" t="n"/>
      <c r="K1296" s="14" t="n"/>
    </row>
    <row r="1297">
      <c r="A1297" s="19" t="n"/>
      <c r="B1297" s="14" t="n"/>
      <c r="C1297" s="12" t="str">
        <f>IF($B1297="","",IFERROR(INDEX(Items!$B$2:$B$501,MATCH($B1297,Items!$A$2:$A$501,0)),"Unknown SKU"))</f>
        <v/>
      </c>
      <c r="D1297" s="14" t="n"/>
      <c r="E1297" s="14" t="n"/>
      <c r="F1297" s="14" t="n"/>
      <c r="G1297" s="14" t="n"/>
      <c r="H1297" s="12" t="str">
        <f>IF(AND(F1297="",G1297=""),"",IF(F1297="",0,F1297)-IF(G1297="",0,G1297))</f>
        <v/>
      </c>
      <c r="I1297" s="14" t="n"/>
      <c r="J1297" s="14" t="n"/>
      <c r="K1297" s="14" t="n"/>
    </row>
    <row r="1298">
      <c r="A1298" s="19" t="n"/>
      <c r="B1298" s="14" t="n"/>
      <c r="C1298" s="12" t="str">
        <f>IF($B1298="","",IFERROR(INDEX(Items!$B$2:$B$501,MATCH($B1298,Items!$A$2:$A$501,0)),"Unknown SKU"))</f>
        <v/>
      </c>
      <c r="D1298" s="14" t="n"/>
      <c r="E1298" s="14" t="n"/>
      <c r="F1298" s="14" t="n"/>
      <c r="G1298" s="14" t="n"/>
      <c r="H1298" s="12" t="str">
        <f>IF(AND(F1298="",G1298=""),"",IF(F1298="",0,F1298)-IF(G1298="",0,G1298))</f>
        <v/>
      </c>
      <c r="I1298" s="14" t="n"/>
      <c r="J1298" s="14" t="n"/>
      <c r="K1298" s="14" t="n"/>
    </row>
    <row r="1299">
      <c r="A1299" s="19" t="n"/>
      <c r="B1299" s="14" t="n"/>
      <c r="C1299" s="12" t="str">
        <f>IF($B1299="","",IFERROR(INDEX(Items!$B$2:$B$501,MATCH($B1299,Items!$A$2:$A$501,0)),"Unknown SKU"))</f>
        <v/>
      </c>
      <c r="D1299" s="14" t="n"/>
      <c r="E1299" s="14" t="n"/>
      <c r="F1299" s="14" t="n"/>
      <c r="G1299" s="14" t="n"/>
      <c r="H1299" s="12" t="str">
        <f>IF(AND(F1299="",G1299=""),"",IF(F1299="",0,F1299)-IF(G1299="",0,G1299))</f>
        <v/>
      </c>
      <c r="I1299" s="14" t="n"/>
      <c r="J1299" s="14" t="n"/>
      <c r="K1299" s="14" t="n"/>
    </row>
    <row r="1300">
      <c r="A1300" s="19" t="n"/>
      <c r="B1300" s="14" t="n"/>
      <c r="C1300" s="12" t="str">
        <f>IF($B1300="","",IFERROR(INDEX(Items!$B$2:$B$501,MATCH($B1300,Items!$A$2:$A$501,0)),"Unknown SKU"))</f>
        <v/>
      </c>
      <c r="D1300" s="14" t="n"/>
      <c r="E1300" s="14" t="n"/>
      <c r="F1300" s="14" t="n"/>
      <c r="G1300" s="14" t="n"/>
      <c r="H1300" s="12" t="str">
        <f>IF(AND(F1300="",G1300=""),"",IF(F1300="",0,F1300)-IF(G1300="",0,G1300))</f>
        <v/>
      </c>
      <c r="I1300" s="14" t="n"/>
      <c r="J1300" s="14" t="n"/>
      <c r="K1300" s="14" t="n"/>
    </row>
    <row r="1301">
      <c r="A1301" s="19" t="n"/>
      <c r="B1301" s="14" t="n"/>
      <c r="C1301" s="12" t="str">
        <f>IF($B1301="","",IFERROR(INDEX(Items!$B$2:$B$501,MATCH($B1301,Items!$A$2:$A$501,0)),"Unknown SKU"))</f>
        <v/>
      </c>
      <c r="D1301" s="14" t="n"/>
      <c r="E1301" s="14" t="n"/>
      <c r="F1301" s="14" t="n"/>
      <c r="G1301" s="14" t="n"/>
      <c r="H1301" s="12" t="str">
        <f>IF(AND(F1301="",G1301=""),"",IF(F1301="",0,F1301)-IF(G1301="",0,G1301))</f>
        <v/>
      </c>
      <c r="I1301" s="14" t="n"/>
      <c r="J1301" s="14" t="n"/>
      <c r="K1301" s="14" t="n"/>
    </row>
    <row r="1302">
      <c r="A1302" s="19" t="n"/>
      <c r="B1302" s="14" t="n"/>
      <c r="C1302" s="12" t="str">
        <f>IF($B1302="","",IFERROR(INDEX(Items!$B$2:$B$501,MATCH($B1302,Items!$A$2:$A$501,0)),"Unknown SKU"))</f>
        <v/>
      </c>
      <c r="D1302" s="14" t="n"/>
      <c r="E1302" s="14" t="n"/>
      <c r="F1302" s="14" t="n"/>
      <c r="G1302" s="14" t="n"/>
      <c r="H1302" s="12" t="str">
        <f>IF(AND(F1302="",G1302=""),"",IF(F1302="",0,F1302)-IF(G1302="",0,G1302))</f>
        <v/>
      </c>
      <c r="I1302" s="14" t="n"/>
      <c r="J1302" s="14" t="n"/>
      <c r="K1302" s="14" t="n"/>
    </row>
    <row r="1303">
      <c r="A1303" s="19" t="n"/>
      <c r="B1303" s="14" t="n"/>
      <c r="C1303" s="12" t="str">
        <f>IF($B1303="","",IFERROR(INDEX(Items!$B$2:$B$501,MATCH($B1303,Items!$A$2:$A$501,0)),"Unknown SKU"))</f>
        <v/>
      </c>
      <c r="D1303" s="14" t="n"/>
      <c r="E1303" s="14" t="n"/>
      <c r="F1303" s="14" t="n"/>
      <c r="G1303" s="14" t="n"/>
      <c r="H1303" s="12" t="str">
        <f>IF(AND(F1303="",G1303=""),"",IF(F1303="",0,F1303)-IF(G1303="",0,G1303))</f>
        <v/>
      </c>
      <c r="I1303" s="14" t="n"/>
      <c r="J1303" s="14" t="n"/>
      <c r="K1303" s="14" t="n"/>
    </row>
    <row r="1304">
      <c r="A1304" s="19" t="n"/>
      <c r="B1304" s="14" t="n"/>
      <c r="C1304" s="12" t="str">
        <f>IF($B1304="","",IFERROR(INDEX(Items!$B$2:$B$501,MATCH($B1304,Items!$A$2:$A$501,0)),"Unknown SKU"))</f>
        <v/>
      </c>
      <c r="D1304" s="14" t="n"/>
      <c r="E1304" s="14" t="n"/>
      <c r="F1304" s="14" t="n"/>
      <c r="G1304" s="14" t="n"/>
      <c r="H1304" s="12" t="str">
        <f>IF(AND(F1304="",G1304=""),"",IF(F1304="",0,F1304)-IF(G1304="",0,G1304))</f>
        <v/>
      </c>
      <c r="I1304" s="14" t="n"/>
      <c r="J1304" s="14" t="n"/>
      <c r="K1304" s="14" t="n"/>
    </row>
    <row r="1305">
      <c r="A1305" s="19" t="n"/>
      <c r="B1305" s="14" t="n"/>
      <c r="C1305" s="12" t="str">
        <f>IF($B1305="","",IFERROR(INDEX(Items!$B$2:$B$501,MATCH($B1305,Items!$A$2:$A$501,0)),"Unknown SKU"))</f>
        <v/>
      </c>
      <c r="D1305" s="14" t="n"/>
      <c r="E1305" s="14" t="n"/>
      <c r="F1305" s="14" t="n"/>
      <c r="G1305" s="14" t="n"/>
      <c r="H1305" s="12" t="str">
        <f>IF(AND(F1305="",G1305=""),"",IF(F1305="",0,F1305)-IF(G1305="",0,G1305))</f>
        <v/>
      </c>
      <c r="I1305" s="14" t="n"/>
      <c r="J1305" s="14" t="n"/>
      <c r="K1305" s="14" t="n"/>
    </row>
    <row r="1306">
      <c r="A1306" s="19" t="n"/>
      <c r="B1306" s="14" t="n"/>
      <c r="C1306" s="12" t="str">
        <f>IF($B1306="","",IFERROR(INDEX(Items!$B$2:$B$501,MATCH($B1306,Items!$A$2:$A$501,0)),"Unknown SKU"))</f>
        <v/>
      </c>
      <c r="D1306" s="14" t="n"/>
      <c r="E1306" s="14" t="n"/>
      <c r="F1306" s="14" t="n"/>
      <c r="G1306" s="14" t="n"/>
      <c r="H1306" s="12" t="str">
        <f>IF(AND(F1306="",G1306=""),"",IF(F1306="",0,F1306)-IF(G1306="",0,G1306))</f>
        <v/>
      </c>
      <c r="I1306" s="14" t="n"/>
      <c r="J1306" s="14" t="n"/>
      <c r="K1306" s="14" t="n"/>
    </row>
    <row r="1307">
      <c r="A1307" s="19" t="n"/>
      <c r="B1307" s="14" t="n"/>
      <c r="C1307" s="12" t="str">
        <f>IF($B1307="","",IFERROR(INDEX(Items!$B$2:$B$501,MATCH($B1307,Items!$A$2:$A$501,0)),"Unknown SKU"))</f>
        <v/>
      </c>
      <c r="D1307" s="14" t="n"/>
      <c r="E1307" s="14" t="n"/>
      <c r="F1307" s="14" t="n"/>
      <c r="G1307" s="14" t="n"/>
      <c r="H1307" s="12" t="str">
        <f>IF(AND(F1307="",G1307=""),"",IF(F1307="",0,F1307)-IF(G1307="",0,G1307))</f>
        <v/>
      </c>
      <c r="I1307" s="14" t="n"/>
      <c r="J1307" s="14" t="n"/>
      <c r="K1307" s="14" t="n"/>
    </row>
    <row r="1308">
      <c r="A1308" s="19" t="n"/>
      <c r="B1308" s="14" t="n"/>
      <c r="C1308" s="12" t="str">
        <f>IF($B1308="","",IFERROR(INDEX(Items!$B$2:$B$501,MATCH($B1308,Items!$A$2:$A$501,0)),"Unknown SKU"))</f>
        <v/>
      </c>
      <c r="D1308" s="14" t="n"/>
      <c r="E1308" s="14" t="n"/>
      <c r="F1308" s="14" t="n"/>
      <c r="G1308" s="14" t="n"/>
      <c r="H1308" s="12" t="str">
        <f>IF(AND(F1308="",G1308=""),"",IF(F1308="",0,F1308)-IF(G1308="",0,G1308))</f>
        <v/>
      </c>
      <c r="I1308" s="14" t="n"/>
      <c r="J1308" s="14" t="n"/>
      <c r="K1308" s="14" t="n"/>
    </row>
    <row r="1309">
      <c r="A1309" s="19" t="n"/>
      <c r="B1309" s="14" t="n"/>
      <c r="C1309" s="12" t="str">
        <f>IF($B1309="","",IFERROR(INDEX(Items!$B$2:$B$501,MATCH($B1309,Items!$A$2:$A$501,0)),"Unknown SKU"))</f>
        <v/>
      </c>
      <c r="D1309" s="14" t="n"/>
      <c r="E1309" s="14" t="n"/>
      <c r="F1309" s="14" t="n"/>
      <c r="G1309" s="14" t="n"/>
      <c r="H1309" s="12" t="str">
        <f>IF(AND(F1309="",G1309=""),"",IF(F1309="",0,F1309)-IF(G1309="",0,G1309))</f>
        <v/>
      </c>
      <c r="I1309" s="14" t="n"/>
      <c r="J1309" s="14" t="n"/>
      <c r="K1309" s="14" t="n"/>
    </row>
    <row r="1310">
      <c r="A1310" s="19" t="n"/>
      <c r="B1310" s="14" t="n"/>
      <c r="C1310" s="12" t="str">
        <f>IF($B1310="","",IFERROR(INDEX(Items!$B$2:$B$501,MATCH($B1310,Items!$A$2:$A$501,0)),"Unknown SKU"))</f>
        <v/>
      </c>
      <c r="D1310" s="14" t="n"/>
      <c r="E1310" s="14" t="n"/>
      <c r="F1310" s="14" t="n"/>
      <c r="G1310" s="14" t="n"/>
      <c r="H1310" s="12" t="str">
        <f>IF(AND(F1310="",G1310=""),"",IF(F1310="",0,F1310)-IF(G1310="",0,G1310))</f>
        <v/>
      </c>
      <c r="I1310" s="14" t="n"/>
      <c r="J1310" s="14" t="n"/>
      <c r="K1310" s="14" t="n"/>
    </row>
    <row r="1311">
      <c r="A1311" s="19" t="n"/>
      <c r="B1311" s="14" t="n"/>
      <c r="C1311" s="12" t="str">
        <f>IF($B1311="","",IFERROR(INDEX(Items!$B$2:$B$501,MATCH($B1311,Items!$A$2:$A$501,0)),"Unknown SKU"))</f>
        <v/>
      </c>
      <c r="D1311" s="14" t="n"/>
      <c r="E1311" s="14" t="n"/>
      <c r="F1311" s="14" t="n"/>
      <c r="G1311" s="14" t="n"/>
      <c r="H1311" s="12" t="str">
        <f>IF(AND(F1311="",G1311=""),"",IF(F1311="",0,F1311)-IF(G1311="",0,G1311))</f>
        <v/>
      </c>
      <c r="I1311" s="14" t="n"/>
      <c r="J1311" s="14" t="n"/>
      <c r="K1311" s="14" t="n"/>
    </row>
    <row r="1312">
      <c r="A1312" s="19" t="n"/>
      <c r="B1312" s="14" t="n"/>
      <c r="C1312" s="12" t="str">
        <f>IF($B1312="","",IFERROR(INDEX(Items!$B$2:$B$501,MATCH($B1312,Items!$A$2:$A$501,0)),"Unknown SKU"))</f>
        <v/>
      </c>
      <c r="D1312" s="14" t="n"/>
      <c r="E1312" s="14" t="n"/>
      <c r="F1312" s="14" t="n"/>
      <c r="G1312" s="14" t="n"/>
      <c r="H1312" s="12" t="str">
        <f>IF(AND(F1312="",G1312=""),"",IF(F1312="",0,F1312)-IF(G1312="",0,G1312))</f>
        <v/>
      </c>
      <c r="I1312" s="14" t="n"/>
      <c r="J1312" s="14" t="n"/>
      <c r="K1312" s="14" t="n"/>
    </row>
    <row r="1313">
      <c r="A1313" s="19" t="n"/>
      <c r="B1313" s="14" t="n"/>
      <c r="C1313" s="12" t="str">
        <f>IF($B1313="","",IFERROR(INDEX(Items!$B$2:$B$501,MATCH($B1313,Items!$A$2:$A$501,0)),"Unknown SKU"))</f>
        <v/>
      </c>
      <c r="D1313" s="14" t="n"/>
      <c r="E1313" s="14" t="n"/>
      <c r="F1313" s="14" t="n"/>
      <c r="G1313" s="14" t="n"/>
      <c r="H1313" s="12" t="str">
        <f>IF(AND(F1313="",G1313=""),"",IF(F1313="",0,F1313)-IF(G1313="",0,G1313))</f>
        <v/>
      </c>
      <c r="I1313" s="14" t="n"/>
      <c r="J1313" s="14" t="n"/>
      <c r="K1313" s="14" t="n"/>
    </row>
    <row r="1314">
      <c r="A1314" s="19" t="n"/>
      <c r="B1314" s="14" t="n"/>
      <c r="C1314" s="12" t="str">
        <f>IF($B1314="","",IFERROR(INDEX(Items!$B$2:$B$501,MATCH($B1314,Items!$A$2:$A$501,0)),"Unknown SKU"))</f>
        <v/>
      </c>
      <c r="D1314" s="14" t="n"/>
      <c r="E1314" s="14" t="n"/>
      <c r="F1314" s="14" t="n"/>
      <c r="G1314" s="14" t="n"/>
      <c r="H1314" s="12" t="str">
        <f>IF(AND(F1314="",G1314=""),"",IF(F1314="",0,F1314)-IF(G1314="",0,G1314))</f>
        <v/>
      </c>
      <c r="I1314" s="14" t="n"/>
      <c r="J1314" s="14" t="n"/>
      <c r="K1314" s="14" t="n"/>
    </row>
    <row r="1315">
      <c r="A1315" s="19" t="n"/>
      <c r="B1315" s="14" t="n"/>
      <c r="C1315" s="12" t="str">
        <f>IF($B1315="","",IFERROR(INDEX(Items!$B$2:$B$501,MATCH($B1315,Items!$A$2:$A$501,0)),"Unknown SKU"))</f>
        <v/>
      </c>
      <c r="D1315" s="14" t="n"/>
      <c r="E1315" s="14" t="n"/>
      <c r="F1315" s="14" t="n"/>
      <c r="G1315" s="14" t="n"/>
      <c r="H1315" s="12" t="str">
        <f>IF(AND(F1315="",G1315=""),"",IF(F1315="",0,F1315)-IF(G1315="",0,G1315))</f>
        <v/>
      </c>
      <c r="I1315" s="14" t="n"/>
      <c r="J1315" s="14" t="n"/>
      <c r="K1315" s="14" t="n"/>
    </row>
    <row r="1316">
      <c r="A1316" s="19" t="n"/>
      <c r="B1316" s="14" t="n"/>
      <c r="C1316" s="12" t="str">
        <f>IF($B1316="","",IFERROR(INDEX(Items!$B$2:$B$501,MATCH($B1316,Items!$A$2:$A$501,0)),"Unknown SKU"))</f>
        <v/>
      </c>
      <c r="D1316" s="14" t="n"/>
      <c r="E1316" s="14" t="n"/>
      <c r="F1316" s="14" t="n"/>
      <c r="G1316" s="14" t="n"/>
      <c r="H1316" s="12" t="str">
        <f>IF(AND(F1316="",G1316=""),"",IF(F1316="",0,F1316)-IF(G1316="",0,G1316))</f>
        <v/>
      </c>
      <c r="I1316" s="14" t="n"/>
      <c r="J1316" s="14" t="n"/>
      <c r="K1316" s="14" t="n"/>
    </row>
    <row r="1317">
      <c r="A1317" s="19" t="n"/>
      <c r="B1317" s="14" t="n"/>
      <c r="C1317" s="12" t="str">
        <f>IF($B1317="","",IFERROR(INDEX(Items!$B$2:$B$501,MATCH($B1317,Items!$A$2:$A$501,0)),"Unknown SKU"))</f>
        <v/>
      </c>
      <c r="D1317" s="14" t="n"/>
      <c r="E1317" s="14" t="n"/>
      <c r="F1317" s="14" t="n"/>
      <c r="G1317" s="14" t="n"/>
      <c r="H1317" s="12" t="str">
        <f>IF(AND(F1317="",G1317=""),"",IF(F1317="",0,F1317)-IF(G1317="",0,G1317))</f>
        <v/>
      </c>
      <c r="I1317" s="14" t="n"/>
      <c r="J1317" s="14" t="n"/>
      <c r="K1317" s="14" t="n"/>
    </row>
    <row r="1318">
      <c r="A1318" s="19" t="n"/>
      <c r="B1318" s="14" t="n"/>
      <c r="C1318" s="12" t="str">
        <f>IF($B1318="","",IFERROR(INDEX(Items!$B$2:$B$501,MATCH($B1318,Items!$A$2:$A$501,0)),"Unknown SKU"))</f>
        <v/>
      </c>
      <c r="D1318" s="14" t="n"/>
      <c r="E1318" s="14" t="n"/>
      <c r="F1318" s="14" t="n"/>
      <c r="G1318" s="14" t="n"/>
      <c r="H1318" s="12" t="str">
        <f>IF(AND(F1318="",G1318=""),"",IF(F1318="",0,F1318)-IF(G1318="",0,G1318))</f>
        <v/>
      </c>
      <c r="I1318" s="14" t="n"/>
      <c r="J1318" s="14" t="n"/>
      <c r="K1318" s="14" t="n"/>
    </row>
    <row r="1319">
      <c r="A1319" s="19" t="n"/>
      <c r="B1319" s="14" t="n"/>
      <c r="C1319" s="12" t="str">
        <f>IF($B1319="","",IFERROR(INDEX(Items!$B$2:$B$501,MATCH($B1319,Items!$A$2:$A$501,0)),"Unknown SKU"))</f>
        <v/>
      </c>
      <c r="D1319" s="14" t="n"/>
      <c r="E1319" s="14" t="n"/>
      <c r="F1319" s="14" t="n"/>
      <c r="G1319" s="14" t="n"/>
      <c r="H1319" s="12" t="str">
        <f>IF(AND(F1319="",G1319=""),"",IF(F1319="",0,F1319)-IF(G1319="",0,G1319))</f>
        <v/>
      </c>
      <c r="I1319" s="14" t="n"/>
      <c r="J1319" s="14" t="n"/>
      <c r="K1319" s="14" t="n"/>
    </row>
    <row r="1320">
      <c r="A1320" s="19" t="n"/>
      <c r="B1320" s="14" t="n"/>
      <c r="C1320" s="12" t="str">
        <f>IF($B1320="","",IFERROR(INDEX(Items!$B$2:$B$501,MATCH($B1320,Items!$A$2:$A$501,0)),"Unknown SKU"))</f>
        <v/>
      </c>
      <c r="D1320" s="14" t="n"/>
      <c r="E1320" s="14" t="n"/>
      <c r="F1320" s="14" t="n"/>
      <c r="G1320" s="14" t="n"/>
      <c r="H1320" s="12" t="str">
        <f>IF(AND(F1320="",G1320=""),"",IF(F1320="",0,F1320)-IF(G1320="",0,G1320))</f>
        <v/>
      </c>
      <c r="I1320" s="14" t="n"/>
      <c r="J1320" s="14" t="n"/>
      <c r="K1320" s="14" t="n"/>
    </row>
    <row r="1321">
      <c r="A1321" s="19" t="n"/>
      <c r="B1321" s="14" t="n"/>
      <c r="C1321" s="12" t="str">
        <f>IF($B1321="","",IFERROR(INDEX(Items!$B$2:$B$501,MATCH($B1321,Items!$A$2:$A$501,0)),"Unknown SKU"))</f>
        <v/>
      </c>
      <c r="D1321" s="14" t="n"/>
      <c r="E1321" s="14" t="n"/>
      <c r="F1321" s="14" t="n"/>
      <c r="G1321" s="14" t="n"/>
      <c r="H1321" s="12" t="str">
        <f>IF(AND(F1321="",G1321=""),"",IF(F1321="",0,F1321)-IF(G1321="",0,G1321))</f>
        <v/>
      </c>
      <c r="I1321" s="14" t="n"/>
      <c r="J1321" s="14" t="n"/>
      <c r="K1321" s="14" t="n"/>
    </row>
    <row r="1322">
      <c r="A1322" s="19" t="n"/>
      <c r="B1322" s="14" t="n"/>
      <c r="C1322" s="12" t="str">
        <f>IF($B1322="","",IFERROR(INDEX(Items!$B$2:$B$501,MATCH($B1322,Items!$A$2:$A$501,0)),"Unknown SKU"))</f>
        <v/>
      </c>
      <c r="D1322" s="14" t="n"/>
      <c r="E1322" s="14" t="n"/>
      <c r="F1322" s="14" t="n"/>
      <c r="G1322" s="14" t="n"/>
      <c r="H1322" s="12" t="str">
        <f>IF(AND(F1322="",G1322=""),"",IF(F1322="",0,F1322)-IF(G1322="",0,G1322))</f>
        <v/>
      </c>
      <c r="I1322" s="14" t="n"/>
      <c r="J1322" s="14" t="n"/>
      <c r="K1322" s="14" t="n"/>
    </row>
    <row r="1323">
      <c r="A1323" s="19" t="n"/>
      <c r="B1323" s="14" t="n"/>
      <c r="C1323" s="12" t="str">
        <f>IF($B1323="","",IFERROR(INDEX(Items!$B$2:$B$501,MATCH($B1323,Items!$A$2:$A$501,0)),"Unknown SKU"))</f>
        <v/>
      </c>
      <c r="D1323" s="14" t="n"/>
      <c r="E1323" s="14" t="n"/>
      <c r="F1323" s="14" t="n"/>
      <c r="G1323" s="14" t="n"/>
      <c r="H1323" s="12" t="str">
        <f>IF(AND(F1323="",G1323=""),"",IF(F1323="",0,F1323)-IF(G1323="",0,G1323))</f>
        <v/>
      </c>
      <c r="I1323" s="14" t="n"/>
      <c r="J1323" s="14" t="n"/>
      <c r="K1323" s="14" t="n"/>
    </row>
    <row r="1324">
      <c r="A1324" s="19" t="n"/>
      <c r="B1324" s="14" t="n"/>
      <c r="C1324" s="12" t="str">
        <f>IF($B1324="","",IFERROR(INDEX(Items!$B$2:$B$501,MATCH($B1324,Items!$A$2:$A$501,0)),"Unknown SKU"))</f>
        <v/>
      </c>
      <c r="D1324" s="14" t="n"/>
      <c r="E1324" s="14" t="n"/>
      <c r="F1324" s="14" t="n"/>
      <c r="G1324" s="14" t="n"/>
      <c r="H1324" s="12" t="str">
        <f>IF(AND(F1324="",G1324=""),"",IF(F1324="",0,F1324)-IF(G1324="",0,G1324))</f>
        <v/>
      </c>
      <c r="I1324" s="14" t="n"/>
      <c r="J1324" s="14" t="n"/>
      <c r="K1324" s="14" t="n"/>
    </row>
    <row r="1325">
      <c r="A1325" s="19" t="n"/>
      <c r="B1325" s="14" t="n"/>
      <c r="C1325" s="12" t="str">
        <f>IF($B1325="","",IFERROR(INDEX(Items!$B$2:$B$501,MATCH($B1325,Items!$A$2:$A$501,0)),"Unknown SKU"))</f>
        <v/>
      </c>
      <c r="D1325" s="14" t="n"/>
      <c r="E1325" s="14" t="n"/>
      <c r="F1325" s="14" t="n"/>
      <c r="G1325" s="14" t="n"/>
      <c r="H1325" s="12" t="str">
        <f>IF(AND(F1325="",G1325=""),"",IF(F1325="",0,F1325)-IF(G1325="",0,G1325))</f>
        <v/>
      </c>
      <c r="I1325" s="14" t="n"/>
      <c r="J1325" s="14" t="n"/>
      <c r="K1325" s="14" t="n"/>
    </row>
    <row r="1326">
      <c r="A1326" s="19" t="n"/>
      <c r="B1326" s="14" t="n"/>
      <c r="C1326" s="12" t="str">
        <f>IF($B1326="","",IFERROR(INDEX(Items!$B$2:$B$501,MATCH($B1326,Items!$A$2:$A$501,0)),"Unknown SKU"))</f>
        <v/>
      </c>
      <c r="D1326" s="14" t="n"/>
      <c r="E1326" s="14" t="n"/>
      <c r="F1326" s="14" t="n"/>
      <c r="G1326" s="14" t="n"/>
      <c r="H1326" s="12" t="str">
        <f>IF(AND(F1326="",G1326=""),"",IF(F1326="",0,F1326)-IF(G1326="",0,G1326))</f>
        <v/>
      </c>
      <c r="I1326" s="14" t="n"/>
      <c r="J1326" s="14" t="n"/>
      <c r="K1326" s="14" t="n"/>
    </row>
    <row r="1327">
      <c r="A1327" s="19" t="n"/>
      <c r="B1327" s="14" t="n"/>
      <c r="C1327" s="12" t="str">
        <f>IF($B1327="","",IFERROR(INDEX(Items!$B$2:$B$501,MATCH($B1327,Items!$A$2:$A$501,0)),"Unknown SKU"))</f>
        <v/>
      </c>
      <c r="D1327" s="14" t="n"/>
      <c r="E1327" s="14" t="n"/>
      <c r="F1327" s="14" t="n"/>
      <c r="G1327" s="14" t="n"/>
      <c r="H1327" s="12" t="str">
        <f>IF(AND(F1327="",G1327=""),"",IF(F1327="",0,F1327)-IF(G1327="",0,G1327))</f>
        <v/>
      </c>
      <c r="I1327" s="14" t="n"/>
      <c r="J1327" s="14" t="n"/>
      <c r="K1327" s="14" t="n"/>
    </row>
    <row r="1328">
      <c r="A1328" s="19" t="n"/>
      <c r="B1328" s="14" t="n"/>
      <c r="C1328" s="12" t="str">
        <f>IF($B1328="","",IFERROR(INDEX(Items!$B$2:$B$501,MATCH($B1328,Items!$A$2:$A$501,0)),"Unknown SKU"))</f>
        <v/>
      </c>
      <c r="D1328" s="14" t="n"/>
      <c r="E1328" s="14" t="n"/>
      <c r="F1328" s="14" t="n"/>
      <c r="G1328" s="14" t="n"/>
      <c r="H1328" s="12" t="str">
        <f>IF(AND(F1328="",G1328=""),"",IF(F1328="",0,F1328)-IF(G1328="",0,G1328))</f>
        <v/>
      </c>
      <c r="I1328" s="14" t="n"/>
      <c r="J1328" s="14" t="n"/>
      <c r="K1328" s="14" t="n"/>
    </row>
    <row r="1329">
      <c r="A1329" s="19" t="n"/>
      <c r="B1329" s="14" t="n"/>
      <c r="C1329" s="12" t="str">
        <f>IF($B1329="","",IFERROR(INDEX(Items!$B$2:$B$501,MATCH($B1329,Items!$A$2:$A$501,0)),"Unknown SKU"))</f>
        <v/>
      </c>
      <c r="D1329" s="14" t="n"/>
      <c r="E1329" s="14" t="n"/>
      <c r="F1329" s="14" t="n"/>
      <c r="G1329" s="14" t="n"/>
      <c r="H1329" s="12" t="str">
        <f>IF(AND(F1329="",G1329=""),"",IF(F1329="",0,F1329)-IF(G1329="",0,G1329))</f>
        <v/>
      </c>
      <c r="I1329" s="14" t="n"/>
      <c r="J1329" s="14" t="n"/>
      <c r="K1329" s="14" t="n"/>
    </row>
    <row r="1330">
      <c r="A1330" s="19" t="n"/>
      <c r="B1330" s="14" t="n"/>
      <c r="C1330" s="12" t="str">
        <f>IF($B1330="","",IFERROR(INDEX(Items!$B$2:$B$501,MATCH($B1330,Items!$A$2:$A$501,0)),"Unknown SKU"))</f>
        <v/>
      </c>
      <c r="D1330" s="14" t="n"/>
      <c r="E1330" s="14" t="n"/>
      <c r="F1330" s="14" t="n"/>
      <c r="G1330" s="14" t="n"/>
      <c r="H1330" s="12" t="str">
        <f>IF(AND(F1330="",G1330=""),"",IF(F1330="",0,F1330)-IF(G1330="",0,G1330))</f>
        <v/>
      </c>
      <c r="I1330" s="14" t="n"/>
      <c r="J1330" s="14" t="n"/>
      <c r="K1330" s="14" t="n"/>
    </row>
    <row r="1331">
      <c r="A1331" s="19" t="n"/>
      <c r="B1331" s="14" t="n"/>
      <c r="C1331" s="12" t="str">
        <f>IF($B1331="","",IFERROR(INDEX(Items!$B$2:$B$501,MATCH($B1331,Items!$A$2:$A$501,0)),"Unknown SKU"))</f>
        <v/>
      </c>
      <c r="D1331" s="14" t="n"/>
      <c r="E1331" s="14" t="n"/>
      <c r="F1331" s="14" t="n"/>
      <c r="G1331" s="14" t="n"/>
      <c r="H1331" s="12" t="str">
        <f>IF(AND(F1331="",G1331=""),"",IF(F1331="",0,F1331)-IF(G1331="",0,G1331))</f>
        <v/>
      </c>
      <c r="I1331" s="14" t="n"/>
      <c r="J1331" s="14" t="n"/>
      <c r="K1331" s="14" t="n"/>
    </row>
    <row r="1332">
      <c r="A1332" s="19" t="n"/>
      <c r="B1332" s="14" t="n"/>
      <c r="C1332" s="12" t="str">
        <f>IF($B1332="","",IFERROR(INDEX(Items!$B$2:$B$501,MATCH($B1332,Items!$A$2:$A$501,0)),"Unknown SKU"))</f>
        <v/>
      </c>
      <c r="D1332" s="14" t="n"/>
      <c r="E1332" s="14" t="n"/>
      <c r="F1332" s="14" t="n"/>
      <c r="G1332" s="14" t="n"/>
      <c r="H1332" s="12" t="str">
        <f>IF(AND(F1332="",G1332=""),"",IF(F1332="",0,F1332)-IF(G1332="",0,G1332))</f>
        <v/>
      </c>
      <c r="I1332" s="14" t="n"/>
      <c r="J1332" s="14" t="n"/>
      <c r="K1332" s="14" t="n"/>
    </row>
    <row r="1333">
      <c r="A1333" s="19" t="n"/>
      <c r="B1333" s="14" t="n"/>
      <c r="C1333" s="12" t="str">
        <f>IF($B1333="","",IFERROR(INDEX(Items!$B$2:$B$501,MATCH($B1333,Items!$A$2:$A$501,0)),"Unknown SKU"))</f>
        <v/>
      </c>
      <c r="D1333" s="14" t="n"/>
      <c r="E1333" s="14" t="n"/>
      <c r="F1333" s="14" t="n"/>
      <c r="G1333" s="14" t="n"/>
      <c r="H1333" s="12" t="str">
        <f>IF(AND(F1333="",G1333=""),"",IF(F1333="",0,F1333)-IF(G1333="",0,G1333))</f>
        <v/>
      </c>
      <c r="I1333" s="14" t="n"/>
      <c r="J1333" s="14" t="n"/>
      <c r="K1333" s="14" t="n"/>
    </row>
    <row r="1334">
      <c r="A1334" s="19" t="n"/>
      <c r="B1334" s="14" t="n"/>
      <c r="C1334" s="12" t="str">
        <f>IF($B1334="","",IFERROR(INDEX(Items!$B$2:$B$501,MATCH($B1334,Items!$A$2:$A$501,0)),"Unknown SKU"))</f>
        <v/>
      </c>
      <c r="D1334" s="14" t="n"/>
      <c r="E1334" s="14" t="n"/>
      <c r="F1334" s="14" t="n"/>
      <c r="G1334" s="14" t="n"/>
      <c r="H1334" s="12" t="str">
        <f>IF(AND(F1334="",G1334=""),"",IF(F1334="",0,F1334)-IF(G1334="",0,G1334))</f>
        <v/>
      </c>
      <c r="I1334" s="14" t="n"/>
      <c r="J1334" s="14" t="n"/>
      <c r="K1334" s="14" t="n"/>
    </row>
    <row r="1335">
      <c r="A1335" s="19" t="n"/>
      <c r="B1335" s="14" t="n"/>
      <c r="C1335" s="12" t="str">
        <f>IF($B1335="","",IFERROR(INDEX(Items!$B$2:$B$501,MATCH($B1335,Items!$A$2:$A$501,0)),"Unknown SKU"))</f>
        <v/>
      </c>
      <c r="D1335" s="14" t="n"/>
      <c r="E1335" s="14" t="n"/>
      <c r="F1335" s="14" t="n"/>
      <c r="G1335" s="14" t="n"/>
      <c r="H1335" s="12" t="str">
        <f>IF(AND(F1335="",G1335=""),"",IF(F1335="",0,F1335)-IF(G1335="",0,G1335))</f>
        <v/>
      </c>
      <c r="I1335" s="14" t="n"/>
      <c r="J1335" s="14" t="n"/>
      <c r="K1335" s="14" t="n"/>
    </row>
    <row r="1336">
      <c r="A1336" s="19" t="n"/>
      <c r="B1336" s="14" t="n"/>
      <c r="C1336" s="12" t="str">
        <f>IF($B1336="","",IFERROR(INDEX(Items!$B$2:$B$501,MATCH($B1336,Items!$A$2:$A$501,0)),"Unknown SKU"))</f>
        <v/>
      </c>
      <c r="D1336" s="14" t="n"/>
      <c r="E1336" s="14" t="n"/>
      <c r="F1336" s="14" t="n"/>
      <c r="G1336" s="14" t="n"/>
      <c r="H1336" s="12" t="str">
        <f>IF(AND(F1336="",G1336=""),"",IF(F1336="",0,F1336)-IF(G1336="",0,G1336))</f>
        <v/>
      </c>
      <c r="I1336" s="14" t="n"/>
      <c r="J1336" s="14" t="n"/>
      <c r="K1336" s="14" t="n"/>
    </row>
    <row r="1337">
      <c r="A1337" s="19" t="n"/>
      <c r="B1337" s="14" t="n"/>
      <c r="C1337" s="12" t="str">
        <f>IF($B1337="","",IFERROR(INDEX(Items!$B$2:$B$501,MATCH($B1337,Items!$A$2:$A$501,0)),"Unknown SKU"))</f>
        <v/>
      </c>
      <c r="D1337" s="14" t="n"/>
      <c r="E1337" s="14" t="n"/>
      <c r="F1337" s="14" t="n"/>
      <c r="G1337" s="14" t="n"/>
      <c r="H1337" s="12" t="str">
        <f>IF(AND(F1337="",G1337=""),"",IF(F1337="",0,F1337)-IF(G1337="",0,G1337))</f>
        <v/>
      </c>
      <c r="I1337" s="14" t="n"/>
      <c r="J1337" s="14" t="n"/>
      <c r="K1337" s="14" t="n"/>
    </row>
    <row r="1338">
      <c r="A1338" s="19" t="n"/>
      <c r="B1338" s="14" t="n"/>
      <c r="C1338" s="12" t="str">
        <f>IF($B1338="","",IFERROR(INDEX(Items!$B$2:$B$501,MATCH($B1338,Items!$A$2:$A$501,0)),"Unknown SKU"))</f>
        <v/>
      </c>
      <c r="D1338" s="14" t="n"/>
      <c r="E1338" s="14" t="n"/>
      <c r="F1338" s="14" t="n"/>
      <c r="G1338" s="14" t="n"/>
      <c r="H1338" s="12" t="str">
        <f>IF(AND(F1338="",G1338=""),"",IF(F1338="",0,F1338)-IF(G1338="",0,G1338))</f>
        <v/>
      </c>
      <c r="I1338" s="14" t="n"/>
      <c r="J1338" s="14" t="n"/>
      <c r="K1338" s="14" t="n"/>
    </row>
    <row r="1339">
      <c r="A1339" s="19" t="n"/>
      <c r="B1339" s="14" t="n"/>
      <c r="C1339" s="12" t="str">
        <f>IF($B1339="","",IFERROR(INDEX(Items!$B$2:$B$501,MATCH($B1339,Items!$A$2:$A$501,0)),"Unknown SKU"))</f>
        <v/>
      </c>
      <c r="D1339" s="14" t="n"/>
      <c r="E1339" s="14" t="n"/>
      <c r="F1339" s="14" t="n"/>
      <c r="G1339" s="14" t="n"/>
      <c r="H1339" s="12" t="str">
        <f>IF(AND(F1339="",G1339=""),"",IF(F1339="",0,F1339)-IF(G1339="",0,G1339))</f>
        <v/>
      </c>
      <c r="I1339" s="14" t="n"/>
      <c r="J1339" s="14" t="n"/>
      <c r="K1339" s="14" t="n"/>
    </row>
    <row r="1340">
      <c r="A1340" s="19" t="n"/>
      <c r="B1340" s="14" t="n"/>
      <c r="C1340" s="12" t="str">
        <f>IF($B1340="","",IFERROR(INDEX(Items!$B$2:$B$501,MATCH($B1340,Items!$A$2:$A$501,0)),"Unknown SKU"))</f>
        <v/>
      </c>
      <c r="D1340" s="14" t="n"/>
      <c r="E1340" s="14" t="n"/>
      <c r="F1340" s="14" t="n"/>
      <c r="G1340" s="14" t="n"/>
      <c r="H1340" s="12" t="str">
        <f>IF(AND(F1340="",G1340=""),"",IF(F1340="",0,F1340)-IF(G1340="",0,G1340))</f>
        <v/>
      </c>
      <c r="I1340" s="14" t="n"/>
      <c r="J1340" s="14" t="n"/>
      <c r="K1340" s="14" t="n"/>
    </row>
    <row r="1341">
      <c r="A1341" s="19" t="n"/>
      <c r="B1341" s="14" t="n"/>
      <c r="C1341" s="12" t="str">
        <f>IF($B1341="","",IFERROR(INDEX(Items!$B$2:$B$501,MATCH($B1341,Items!$A$2:$A$501,0)),"Unknown SKU"))</f>
        <v/>
      </c>
      <c r="D1341" s="14" t="n"/>
      <c r="E1341" s="14" t="n"/>
      <c r="F1341" s="14" t="n"/>
      <c r="G1341" s="14" t="n"/>
      <c r="H1341" s="12" t="str">
        <f>IF(AND(F1341="",G1341=""),"",IF(F1341="",0,F1341)-IF(G1341="",0,G1341))</f>
        <v/>
      </c>
      <c r="I1341" s="14" t="n"/>
      <c r="J1341" s="14" t="n"/>
      <c r="K1341" s="14" t="n"/>
    </row>
    <row r="1342">
      <c r="A1342" s="19" t="n"/>
      <c r="B1342" s="14" t="n"/>
      <c r="C1342" s="12" t="str">
        <f>IF($B1342="","",IFERROR(INDEX(Items!$B$2:$B$501,MATCH($B1342,Items!$A$2:$A$501,0)),"Unknown SKU"))</f>
        <v/>
      </c>
      <c r="D1342" s="14" t="n"/>
      <c r="E1342" s="14" t="n"/>
      <c r="F1342" s="14" t="n"/>
      <c r="G1342" s="14" t="n"/>
      <c r="H1342" s="12" t="str">
        <f>IF(AND(F1342="",G1342=""),"",IF(F1342="",0,F1342)-IF(G1342="",0,G1342))</f>
        <v/>
      </c>
      <c r="I1342" s="14" t="n"/>
      <c r="J1342" s="14" t="n"/>
      <c r="K1342" s="14" t="n"/>
    </row>
    <row r="1343">
      <c r="A1343" s="19" t="n"/>
      <c r="B1343" s="14" t="n"/>
      <c r="C1343" s="12" t="str">
        <f>IF($B1343="","",IFERROR(INDEX(Items!$B$2:$B$501,MATCH($B1343,Items!$A$2:$A$501,0)),"Unknown SKU"))</f>
        <v/>
      </c>
      <c r="D1343" s="14" t="n"/>
      <c r="E1343" s="14" t="n"/>
      <c r="F1343" s="14" t="n"/>
      <c r="G1343" s="14" t="n"/>
      <c r="H1343" s="12" t="str">
        <f>IF(AND(F1343="",G1343=""),"",IF(F1343="",0,F1343)-IF(G1343="",0,G1343))</f>
        <v/>
      </c>
      <c r="I1343" s="14" t="n"/>
      <c r="J1343" s="14" t="n"/>
      <c r="K1343" s="14" t="n"/>
    </row>
    <row r="1344">
      <c r="A1344" s="19" t="n"/>
      <c r="B1344" s="14" t="n"/>
      <c r="C1344" s="12" t="str">
        <f>IF($B1344="","",IFERROR(INDEX(Items!$B$2:$B$501,MATCH($B1344,Items!$A$2:$A$501,0)),"Unknown SKU"))</f>
        <v/>
      </c>
      <c r="D1344" s="14" t="n"/>
      <c r="E1344" s="14" t="n"/>
      <c r="F1344" s="14" t="n"/>
      <c r="G1344" s="14" t="n"/>
      <c r="H1344" s="12" t="str">
        <f>IF(AND(F1344="",G1344=""),"",IF(F1344="",0,F1344)-IF(G1344="",0,G1344))</f>
        <v/>
      </c>
      <c r="I1344" s="14" t="n"/>
      <c r="J1344" s="14" t="n"/>
      <c r="K1344" s="14" t="n"/>
    </row>
    <row r="1345">
      <c r="A1345" s="19" t="n"/>
      <c r="B1345" s="14" t="n"/>
      <c r="C1345" s="12" t="str">
        <f>IF($B1345="","",IFERROR(INDEX(Items!$B$2:$B$501,MATCH($B1345,Items!$A$2:$A$501,0)),"Unknown SKU"))</f>
        <v/>
      </c>
      <c r="D1345" s="14" t="n"/>
      <c r="E1345" s="14" t="n"/>
      <c r="F1345" s="14" t="n"/>
      <c r="G1345" s="14" t="n"/>
      <c r="H1345" s="12" t="str">
        <f>IF(AND(F1345="",G1345=""),"",IF(F1345="",0,F1345)-IF(G1345="",0,G1345))</f>
        <v/>
      </c>
      <c r="I1345" s="14" t="n"/>
      <c r="J1345" s="14" t="n"/>
      <c r="K1345" s="14" t="n"/>
    </row>
    <row r="1346">
      <c r="A1346" s="19" t="n"/>
      <c r="B1346" s="14" t="n"/>
      <c r="C1346" s="12" t="str">
        <f>IF($B1346="","",IFERROR(INDEX(Items!$B$2:$B$501,MATCH($B1346,Items!$A$2:$A$501,0)),"Unknown SKU"))</f>
        <v/>
      </c>
      <c r="D1346" s="14" t="n"/>
      <c r="E1346" s="14" t="n"/>
      <c r="F1346" s="14" t="n"/>
      <c r="G1346" s="14" t="n"/>
      <c r="H1346" s="12" t="str">
        <f>IF(AND(F1346="",G1346=""),"",IF(F1346="",0,F1346)-IF(G1346="",0,G1346))</f>
        <v/>
      </c>
      <c r="I1346" s="14" t="n"/>
      <c r="J1346" s="14" t="n"/>
      <c r="K1346" s="14" t="n"/>
    </row>
    <row r="1347">
      <c r="A1347" s="19" t="n"/>
      <c r="B1347" s="14" t="n"/>
      <c r="C1347" s="12" t="str">
        <f>IF($B1347="","",IFERROR(INDEX(Items!$B$2:$B$501,MATCH($B1347,Items!$A$2:$A$501,0)),"Unknown SKU"))</f>
        <v/>
      </c>
      <c r="D1347" s="14" t="n"/>
      <c r="E1347" s="14" t="n"/>
      <c r="F1347" s="14" t="n"/>
      <c r="G1347" s="14" t="n"/>
      <c r="H1347" s="12" t="str">
        <f>IF(AND(F1347="",G1347=""),"",IF(F1347="",0,F1347)-IF(G1347="",0,G1347))</f>
        <v/>
      </c>
      <c r="I1347" s="14" t="n"/>
      <c r="J1347" s="14" t="n"/>
      <c r="K1347" s="14" t="n"/>
    </row>
    <row r="1348">
      <c r="A1348" s="19" t="n"/>
      <c r="B1348" s="14" t="n"/>
      <c r="C1348" s="12" t="str">
        <f>IF($B1348="","",IFERROR(INDEX(Items!$B$2:$B$501,MATCH($B1348,Items!$A$2:$A$501,0)),"Unknown SKU"))</f>
        <v/>
      </c>
      <c r="D1348" s="14" t="n"/>
      <c r="E1348" s="14" t="n"/>
      <c r="F1348" s="14" t="n"/>
      <c r="G1348" s="14" t="n"/>
      <c r="H1348" s="12" t="str">
        <f>IF(AND(F1348="",G1348=""),"",IF(F1348="",0,F1348)-IF(G1348="",0,G1348))</f>
        <v/>
      </c>
      <c r="I1348" s="14" t="n"/>
      <c r="J1348" s="14" t="n"/>
      <c r="K1348" s="14" t="n"/>
    </row>
    <row r="1349">
      <c r="A1349" s="19" t="n"/>
      <c r="B1349" s="14" t="n"/>
      <c r="C1349" s="12" t="str">
        <f>IF($B1349="","",IFERROR(INDEX(Items!$B$2:$B$501,MATCH($B1349,Items!$A$2:$A$501,0)),"Unknown SKU"))</f>
        <v/>
      </c>
      <c r="D1349" s="14" t="n"/>
      <c r="E1349" s="14" t="n"/>
      <c r="F1349" s="14" t="n"/>
      <c r="G1349" s="14" t="n"/>
      <c r="H1349" s="12" t="str">
        <f>IF(AND(F1349="",G1349=""),"",IF(F1349="",0,F1349)-IF(G1349="",0,G1349))</f>
        <v/>
      </c>
      <c r="I1349" s="14" t="n"/>
      <c r="J1349" s="14" t="n"/>
      <c r="K1349" s="14" t="n"/>
    </row>
    <row r="1350">
      <c r="A1350" s="19" t="n"/>
      <c r="B1350" s="14" t="n"/>
      <c r="C1350" s="12" t="str">
        <f>IF($B1350="","",IFERROR(INDEX(Items!$B$2:$B$501,MATCH($B1350,Items!$A$2:$A$501,0)),"Unknown SKU"))</f>
        <v/>
      </c>
      <c r="D1350" s="14" t="n"/>
      <c r="E1350" s="14" t="n"/>
      <c r="F1350" s="14" t="n"/>
      <c r="G1350" s="14" t="n"/>
      <c r="H1350" s="12" t="str">
        <f>IF(AND(F1350="",G1350=""),"",IF(F1350="",0,F1350)-IF(G1350="",0,G1350))</f>
        <v/>
      </c>
      <c r="I1350" s="14" t="n"/>
      <c r="J1350" s="14" t="n"/>
      <c r="K1350" s="14" t="n"/>
    </row>
    <row r="1351">
      <c r="A1351" s="19" t="n"/>
      <c r="B1351" s="14" t="n"/>
      <c r="C1351" s="12" t="str">
        <f>IF($B1351="","",IFERROR(INDEX(Items!$B$2:$B$501,MATCH($B1351,Items!$A$2:$A$501,0)),"Unknown SKU"))</f>
        <v/>
      </c>
      <c r="D1351" s="14" t="n"/>
      <c r="E1351" s="14" t="n"/>
      <c r="F1351" s="14" t="n"/>
      <c r="G1351" s="14" t="n"/>
      <c r="H1351" s="12" t="str">
        <f>IF(AND(F1351="",G1351=""),"",IF(F1351="",0,F1351)-IF(G1351="",0,G1351))</f>
        <v/>
      </c>
      <c r="I1351" s="14" t="n"/>
      <c r="J1351" s="14" t="n"/>
      <c r="K1351" s="14" t="n"/>
    </row>
    <row r="1352">
      <c r="A1352" s="19" t="n"/>
      <c r="B1352" s="14" t="n"/>
      <c r="C1352" s="12" t="str">
        <f>IF($B1352="","",IFERROR(INDEX(Items!$B$2:$B$501,MATCH($B1352,Items!$A$2:$A$501,0)),"Unknown SKU"))</f>
        <v/>
      </c>
      <c r="D1352" s="14" t="n"/>
      <c r="E1352" s="14" t="n"/>
      <c r="F1352" s="14" t="n"/>
      <c r="G1352" s="14" t="n"/>
      <c r="H1352" s="12" t="str">
        <f>IF(AND(F1352="",G1352=""),"",IF(F1352="",0,F1352)-IF(G1352="",0,G1352))</f>
        <v/>
      </c>
      <c r="I1352" s="14" t="n"/>
      <c r="J1352" s="14" t="n"/>
      <c r="K1352" s="14" t="n"/>
    </row>
    <row r="1353">
      <c r="A1353" s="19" t="n"/>
      <c r="B1353" s="14" t="n"/>
      <c r="C1353" s="12" t="str">
        <f>IF($B1353="","",IFERROR(INDEX(Items!$B$2:$B$501,MATCH($B1353,Items!$A$2:$A$501,0)),"Unknown SKU"))</f>
        <v/>
      </c>
      <c r="D1353" s="14" t="n"/>
      <c r="E1353" s="14" t="n"/>
      <c r="F1353" s="14" t="n"/>
      <c r="G1353" s="14" t="n"/>
      <c r="H1353" s="12" t="str">
        <f>IF(AND(F1353="",G1353=""),"",IF(F1353="",0,F1353)-IF(G1353="",0,G1353))</f>
        <v/>
      </c>
      <c r="I1353" s="14" t="n"/>
      <c r="J1353" s="14" t="n"/>
      <c r="K1353" s="14" t="n"/>
    </row>
    <row r="1354">
      <c r="A1354" s="19" t="n"/>
      <c r="B1354" s="14" t="n"/>
      <c r="C1354" s="12" t="str">
        <f>IF($B1354="","",IFERROR(INDEX(Items!$B$2:$B$501,MATCH($B1354,Items!$A$2:$A$501,0)),"Unknown SKU"))</f>
        <v/>
      </c>
      <c r="D1354" s="14" t="n"/>
      <c r="E1354" s="14" t="n"/>
      <c r="F1354" s="14" t="n"/>
      <c r="G1354" s="14" t="n"/>
      <c r="H1354" s="12" t="str">
        <f>IF(AND(F1354="",G1354=""),"",IF(F1354="",0,F1354)-IF(G1354="",0,G1354))</f>
        <v/>
      </c>
      <c r="I1354" s="14" t="n"/>
      <c r="J1354" s="14" t="n"/>
      <c r="K1354" s="14" t="n"/>
    </row>
    <row r="1355">
      <c r="A1355" s="19" t="n"/>
      <c r="B1355" s="14" t="n"/>
      <c r="C1355" s="12" t="str">
        <f>IF($B1355="","",IFERROR(INDEX(Items!$B$2:$B$501,MATCH($B1355,Items!$A$2:$A$501,0)),"Unknown SKU"))</f>
        <v/>
      </c>
      <c r="D1355" s="14" t="n"/>
      <c r="E1355" s="14" t="n"/>
      <c r="F1355" s="14" t="n"/>
      <c r="G1355" s="14" t="n"/>
      <c r="H1355" s="12" t="str">
        <f>IF(AND(F1355="",G1355=""),"",IF(F1355="",0,F1355)-IF(G1355="",0,G1355))</f>
        <v/>
      </c>
      <c r="I1355" s="14" t="n"/>
      <c r="J1355" s="14" t="n"/>
      <c r="K1355" s="14" t="n"/>
    </row>
    <row r="1356">
      <c r="A1356" s="19" t="n"/>
      <c r="B1356" s="14" t="n"/>
      <c r="C1356" s="12" t="str">
        <f>IF($B1356="","",IFERROR(INDEX(Items!$B$2:$B$501,MATCH($B1356,Items!$A$2:$A$501,0)),"Unknown SKU"))</f>
        <v/>
      </c>
      <c r="D1356" s="14" t="n"/>
      <c r="E1356" s="14" t="n"/>
      <c r="F1356" s="14" t="n"/>
      <c r="G1356" s="14" t="n"/>
      <c r="H1356" s="12" t="str">
        <f>IF(AND(F1356="",G1356=""),"",IF(F1356="",0,F1356)-IF(G1356="",0,G1356))</f>
        <v/>
      </c>
      <c r="I1356" s="14" t="n"/>
      <c r="J1356" s="14" t="n"/>
      <c r="K1356" s="14" t="n"/>
    </row>
    <row r="1357">
      <c r="A1357" s="19" t="n"/>
      <c r="B1357" s="14" t="n"/>
      <c r="C1357" s="12" t="str">
        <f>IF($B1357="","",IFERROR(INDEX(Items!$B$2:$B$501,MATCH($B1357,Items!$A$2:$A$501,0)),"Unknown SKU"))</f>
        <v/>
      </c>
      <c r="D1357" s="14" t="n"/>
      <c r="E1357" s="14" t="n"/>
      <c r="F1357" s="14" t="n"/>
      <c r="G1357" s="14" t="n"/>
      <c r="H1357" s="12" t="str">
        <f>IF(AND(F1357="",G1357=""),"",IF(F1357="",0,F1357)-IF(G1357="",0,G1357))</f>
        <v/>
      </c>
      <c r="I1357" s="14" t="n"/>
      <c r="J1357" s="14" t="n"/>
      <c r="K1357" s="14" t="n"/>
    </row>
    <row r="1358">
      <c r="A1358" s="19" t="n"/>
      <c r="B1358" s="14" t="n"/>
      <c r="C1358" s="12" t="str">
        <f>IF($B1358="","",IFERROR(INDEX(Items!$B$2:$B$501,MATCH($B1358,Items!$A$2:$A$501,0)),"Unknown SKU"))</f>
        <v/>
      </c>
      <c r="D1358" s="14" t="n"/>
      <c r="E1358" s="14" t="n"/>
      <c r="F1358" s="14" t="n"/>
      <c r="G1358" s="14" t="n"/>
      <c r="H1358" s="12" t="str">
        <f>IF(AND(F1358="",G1358=""),"",IF(F1358="",0,F1358)-IF(G1358="",0,G1358))</f>
        <v/>
      </c>
      <c r="I1358" s="14" t="n"/>
      <c r="J1358" s="14" t="n"/>
      <c r="K1358" s="14" t="n"/>
    </row>
    <row r="1359">
      <c r="A1359" s="19" t="n"/>
      <c r="B1359" s="14" t="n"/>
      <c r="C1359" s="12" t="str">
        <f>IF($B1359="","",IFERROR(INDEX(Items!$B$2:$B$501,MATCH($B1359,Items!$A$2:$A$501,0)),"Unknown SKU"))</f>
        <v/>
      </c>
      <c r="D1359" s="14" t="n"/>
      <c r="E1359" s="14" t="n"/>
      <c r="F1359" s="14" t="n"/>
      <c r="G1359" s="14" t="n"/>
      <c r="H1359" s="12" t="str">
        <f>IF(AND(F1359="",G1359=""),"",IF(F1359="",0,F1359)-IF(G1359="",0,G1359))</f>
        <v/>
      </c>
      <c r="I1359" s="14" t="n"/>
      <c r="J1359" s="14" t="n"/>
      <c r="K1359" s="14" t="n"/>
    </row>
    <row r="1360">
      <c r="A1360" s="19" t="n"/>
      <c r="B1360" s="14" t="n"/>
      <c r="C1360" s="12" t="str">
        <f>IF($B1360="","",IFERROR(INDEX(Items!$B$2:$B$501,MATCH($B1360,Items!$A$2:$A$501,0)),"Unknown SKU"))</f>
        <v/>
      </c>
      <c r="D1360" s="14" t="n"/>
      <c r="E1360" s="14" t="n"/>
      <c r="F1360" s="14" t="n"/>
      <c r="G1360" s="14" t="n"/>
      <c r="H1360" s="12" t="str">
        <f>IF(AND(F1360="",G1360=""),"",IF(F1360="",0,F1360)-IF(G1360="",0,G1360))</f>
        <v/>
      </c>
      <c r="I1360" s="14" t="n"/>
      <c r="J1360" s="14" t="n"/>
      <c r="K1360" s="14" t="n"/>
    </row>
    <row r="1361">
      <c r="A1361" s="19" t="n"/>
      <c r="B1361" s="14" t="n"/>
      <c r="C1361" s="12" t="str">
        <f>IF($B1361="","",IFERROR(INDEX(Items!$B$2:$B$501,MATCH($B1361,Items!$A$2:$A$501,0)),"Unknown SKU"))</f>
        <v/>
      </c>
      <c r="D1361" s="14" t="n"/>
      <c r="E1361" s="14" t="n"/>
      <c r="F1361" s="14" t="n"/>
      <c r="G1361" s="14" t="n"/>
      <c r="H1361" s="12" t="str">
        <f>IF(AND(F1361="",G1361=""),"",IF(F1361="",0,F1361)-IF(G1361="",0,G1361))</f>
        <v/>
      </c>
      <c r="I1361" s="14" t="n"/>
      <c r="J1361" s="14" t="n"/>
      <c r="K1361" s="14" t="n"/>
    </row>
    <row r="1362">
      <c r="A1362" s="19" t="n"/>
      <c r="B1362" s="14" t="n"/>
      <c r="C1362" s="12" t="str">
        <f>IF($B1362="","",IFERROR(INDEX(Items!$B$2:$B$501,MATCH($B1362,Items!$A$2:$A$501,0)),"Unknown SKU"))</f>
        <v/>
      </c>
      <c r="D1362" s="14" t="n"/>
      <c r="E1362" s="14" t="n"/>
      <c r="F1362" s="14" t="n"/>
      <c r="G1362" s="14" t="n"/>
      <c r="H1362" s="12" t="str">
        <f>IF(AND(F1362="",G1362=""),"",IF(F1362="",0,F1362)-IF(G1362="",0,G1362))</f>
        <v/>
      </c>
      <c r="I1362" s="14" t="n"/>
      <c r="J1362" s="14" t="n"/>
      <c r="K1362" s="14" t="n"/>
    </row>
    <row r="1363">
      <c r="A1363" s="19" t="n"/>
      <c r="B1363" s="14" t="n"/>
      <c r="C1363" s="12" t="str">
        <f>IF($B1363="","",IFERROR(INDEX(Items!$B$2:$B$501,MATCH($B1363,Items!$A$2:$A$501,0)),"Unknown SKU"))</f>
        <v/>
      </c>
      <c r="D1363" s="14" t="n"/>
      <c r="E1363" s="14" t="n"/>
      <c r="F1363" s="14" t="n"/>
      <c r="G1363" s="14" t="n"/>
      <c r="H1363" s="12" t="str">
        <f>IF(AND(F1363="",G1363=""),"",IF(F1363="",0,F1363)-IF(G1363="",0,G1363))</f>
        <v/>
      </c>
      <c r="I1363" s="14" t="n"/>
      <c r="J1363" s="14" t="n"/>
      <c r="K1363" s="14" t="n"/>
    </row>
    <row r="1364">
      <c r="A1364" s="19" t="n"/>
      <c r="B1364" s="14" t="n"/>
      <c r="C1364" s="12" t="str">
        <f>IF($B1364="","",IFERROR(INDEX(Items!$B$2:$B$501,MATCH($B1364,Items!$A$2:$A$501,0)),"Unknown SKU"))</f>
        <v/>
      </c>
      <c r="D1364" s="14" t="n"/>
      <c r="E1364" s="14" t="n"/>
      <c r="F1364" s="14" t="n"/>
      <c r="G1364" s="14" t="n"/>
      <c r="H1364" s="12" t="str">
        <f>IF(AND(F1364="",G1364=""),"",IF(F1364="",0,F1364)-IF(G1364="",0,G1364))</f>
        <v/>
      </c>
      <c r="I1364" s="14" t="n"/>
      <c r="J1364" s="14" t="n"/>
      <c r="K1364" s="14" t="n"/>
    </row>
    <row r="1365">
      <c r="A1365" s="19" t="n"/>
      <c r="B1365" s="14" t="n"/>
      <c r="C1365" s="12" t="str">
        <f>IF($B1365="","",IFERROR(INDEX(Items!$B$2:$B$501,MATCH($B1365,Items!$A$2:$A$501,0)),"Unknown SKU"))</f>
        <v/>
      </c>
      <c r="D1365" s="14" t="n"/>
      <c r="E1365" s="14" t="n"/>
      <c r="F1365" s="14" t="n"/>
      <c r="G1365" s="14" t="n"/>
      <c r="H1365" s="12" t="str">
        <f>IF(AND(F1365="",G1365=""),"",IF(F1365="",0,F1365)-IF(G1365="",0,G1365))</f>
        <v/>
      </c>
      <c r="I1365" s="14" t="n"/>
      <c r="J1365" s="14" t="n"/>
      <c r="K1365" s="14" t="n"/>
    </row>
    <row r="1366">
      <c r="A1366" s="19" t="n"/>
      <c r="B1366" s="14" t="n"/>
      <c r="C1366" s="12" t="str">
        <f>IF($B1366="","",IFERROR(INDEX(Items!$B$2:$B$501,MATCH($B1366,Items!$A$2:$A$501,0)),"Unknown SKU"))</f>
        <v/>
      </c>
      <c r="D1366" s="14" t="n"/>
      <c r="E1366" s="14" t="n"/>
      <c r="F1366" s="14" t="n"/>
      <c r="G1366" s="14" t="n"/>
      <c r="H1366" s="12" t="str">
        <f>IF(AND(F1366="",G1366=""),"",IF(F1366="",0,F1366)-IF(G1366="",0,G1366))</f>
        <v/>
      </c>
      <c r="I1366" s="14" t="n"/>
      <c r="J1366" s="14" t="n"/>
      <c r="K1366" s="14" t="n"/>
    </row>
    <row r="1367">
      <c r="A1367" s="19" t="n"/>
      <c r="B1367" s="14" t="n"/>
      <c r="C1367" s="12" t="str">
        <f>IF($B1367="","",IFERROR(INDEX(Items!$B$2:$B$501,MATCH($B1367,Items!$A$2:$A$501,0)),"Unknown SKU"))</f>
        <v/>
      </c>
      <c r="D1367" s="14" t="n"/>
      <c r="E1367" s="14" t="n"/>
      <c r="F1367" s="14" t="n"/>
      <c r="G1367" s="14" t="n"/>
      <c r="H1367" s="12" t="str">
        <f>IF(AND(F1367="",G1367=""),"",IF(F1367="",0,F1367)-IF(G1367="",0,G1367))</f>
        <v/>
      </c>
      <c r="I1367" s="14" t="n"/>
      <c r="J1367" s="14" t="n"/>
      <c r="K1367" s="14" t="n"/>
    </row>
    <row r="1368">
      <c r="A1368" s="19" t="n"/>
      <c r="B1368" s="14" t="n"/>
      <c r="C1368" s="12" t="str">
        <f>IF($B1368="","",IFERROR(INDEX(Items!$B$2:$B$501,MATCH($B1368,Items!$A$2:$A$501,0)),"Unknown SKU"))</f>
        <v/>
      </c>
      <c r="D1368" s="14" t="n"/>
      <c r="E1368" s="14" t="n"/>
      <c r="F1368" s="14" t="n"/>
      <c r="G1368" s="14" t="n"/>
      <c r="H1368" s="12" t="str">
        <f>IF(AND(F1368="",G1368=""),"",IF(F1368="",0,F1368)-IF(G1368="",0,G1368))</f>
        <v/>
      </c>
      <c r="I1368" s="14" t="n"/>
      <c r="J1368" s="14" t="n"/>
      <c r="K1368" s="14" t="n"/>
    </row>
    <row r="1369">
      <c r="A1369" s="19" t="n"/>
      <c r="B1369" s="14" t="n"/>
      <c r="C1369" s="12" t="str">
        <f>IF($B1369="","",IFERROR(INDEX(Items!$B$2:$B$501,MATCH($B1369,Items!$A$2:$A$501,0)),"Unknown SKU"))</f>
        <v/>
      </c>
      <c r="D1369" s="14" t="n"/>
      <c r="E1369" s="14" t="n"/>
      <c r="F1369" s="14" t="n"/>
      <c r="G1369" s="14" t="n"/>
      <c r="H1369" s="12" t="str">
        <f>IF(AND(F1369="",G1369=""),"",IF(F1369="",0,F1369)-IF(G1369="",0,G1369))</f>
        <v/>
      </c>
      <c r="I1369" s="14" t="n"/>
      <c r="J1369" s="14" t="n"/>
      <c r="K1369" s="14" t="n"/>
    </row>
    <row r="1370">
      <c r="A1370" s="19" t="n"/>
      <c r="B1370" s="14" t="n"/>
      <c r="C1370" s="12" t="str">
        <f>IF($B1370="","",IFERROR(INDEX(Items!$B$2:$B$501,MATCH($B1370,Items!$A$2:$A$501,0)),"Unknown SKU"))</f>
        <v/>
      </c>
      <c r="D1370" s="14" t="n"/>
      <c r="E1370" s="14" t="n"/>
      <c r="F1370" s="14" t="n"/>
      <c r="G1370" s="14" t="n"/>
      <c r="H1370" s="12" t="str">
        <f>IF(AND(F1370="",G1370=""),"",IF(F1370="",0,F1370)-IF(G1370="",0,G1370))</f>
        <v/>
      </c>
      <c r="I1370" s="14" t="n"/>
      <c r="J1370" s="14" t="n"/>
      <c r="K1370" s="14" t="n"/>
    </row>
    <row r="1371">
      <c r="A1371" s="19" t="n"/>
      <c r="B1371" s="14" t="n"/>
      <c r="C1371" s="12" t="str">
        <f>IF($B1371="","",IFERROR(INDEX(Items!$B$2:$B$501,MATCH($B1371,Items!$A$2:$A$501,0)),"Unknown SKU"))</f>
        <v/>
      </c>
      <c r="D1371" s="14" t="n"/>
      <c r="E1371" s="14" t="n"/>
      <c r="F1371" s="14" t="n"/>
      <c r="G1371" s="14" t="n"/>
      <c r="H1371" s="12" t="str">
        <f>IF(AND(F1371="",G1371=""),"",IF(F1371="",0,F1371)-IF(G1371="",0,G1371))</f>
        <v/>
      </c>
      <c r="I1371" s="14" t="n"/>
      <c r="J1371" s="14" t="n"/>
      <c r="K1371" s="14" t="n"/>
    </row>
    <row r="1372">
      <c r="A1372" s="19" t="n"/>
      <c r="B1372" s="14" t="n"/>
      <c r="C1372" s="12" t="str">
        <f>IF($B1372="","",IFERROR(INDEX(Items!$B$2:$B$501,MATCH($B1372,Items!$A$2:$A$501,0)),"Unknown SKU"))</f>
        <v/>
      </c>
      <c r="D1372" s="14" t="n"/>
      <c r="E1372" s="14" t="n"/>
      <c r="F1372" s="14" t="n"/>
      <c r="G1372" s="14" t="n"/>
      <c r="H1372" s="12" t="str">
        <f>IF(AND(F1372="",G1372=""),"",IF(F1372="",0,F1372)-IF(G1372="",0,G1372))</f>
        <v/>
      </c>
      <c r="I1372" s="14" t="n"/>
      <c r="J1372" s="14" t="n"/>
      <c r="K1372" s="14" t="n"/>
    </row>
    <row r="1373">
      <c r="A1373" s="19" t="n"/>
      <c r="B1373" s="14" t="n"/>
      <c r="C1373" s="12" t="str">
        <f>IF($B1373="","",IFERROR(INDEX(Items!$B$2:$B$501,MATCH($B1373,Items!$A$2:$A$501,0)),"Unknown SKU"))</f>
        <v/>
      </c>
      <c r="D1373" s="14" t="n"/>
      <c r="E1373" s="14" t="n"/>
      <c r="F1373" s="14" t="n"/>
      <c r="G1373" s="14" t="n"/>
      <c r="H1373" s="12" t="str">
        <f>IF(AND(F1373="",G1373=""),"",IF(F1373="",0,F1373)-IF(G1373="",0,G1373))</f>
        <v/>
      </c>
      <c r="I1373" s="14" t="n"/>
      <c r="J1373" s="14" t="n"/>
      <c r="K1373" s="14" t="n"/>
    </row>
    <row r="1374">
      <c r="A1374" s="19" t="n"/>
      <c r="B1374" s="14" t="n"/>
      <c r="C1374" s="12" t="str">
        <f>IF($B1374="","",IFERROR(INDEX(Items!$B$2:$B$501,MATCH($B1374,Items!$A$2:$A$501,0)),"Unknown SKU"))</f>
        <v/>
      </c>
      <c r="D1374" s="14" t="n"/>
      <c r="E1374" s="14" t="n"/>
      <c r="F1374" s="14" t="n"/>
      <c r="G1374" s="14" t="n"/>
      <c r="H1374" s="12" t="str">
        <f>IF(AND(F1374="",G1374=""),"",IF(F1374="",0,F1374)-IF(G1374="",0,G1374))</f>
        <v/>
      </c>
      <c r="I1374" s="14" t="n"/>
      <c r="J1374" s="14" t="n"/>
      <c r="K1374" s="14" t="n"/>
    </row>
    <row r="1375">
      <c r="A1375" s="19" t="n"/>
      <c r="B1375" s="14" t="n"/>
      <c r="C1375" s="12" t="str">
        <f>IF($B1375="","",IFERROR(INDEX(Items!$B$2:$B$501,MATCH($B1375,Items!$A$2:$A$501,0)),"Unknown SKU"))</f>
        <v/>
      </c>
      <c r="D1375" s="14" t="n"/>
      <c r="E1375" s="14" t="n"/>
      <c r="F1375" s="14" t="n"/>
      <c r="G1375" s="14" t="n"/>
      <c r="H1375" s="12" t="str">
        <f>IF(AND(F1375="",G1375=""),"",IF(F1375="",0,F1375)-IF(G1375="",0,G1375))</f>
        <v/>
      </c>
      <c r="I1375" s="14" t="n"/>
      <c r="J1375" s="14" t="n"/>
      <c r="K1375" s="14" t="n"/>
    </row>
    <row r="1376">
      <c r="A1376" s="19" t="n"/>
      <c r="B1376" s="14" t="n"/>
      <c r="C1376" s="12" t="str">
        <f>IF($B1376="","",IFERROR(INDEX(Items!$B$2:$B$501,MATCH($B1376,Items!$A$2:$A$501,0)),"Unknown SKU"))</f>
        <v/>
      </c>
      <c r="D1376" s="14" t="n"/>
      <c r="E1376" s="14" t="n"/>
      <c r="F1376" s="14" t="n"/>
      <c r="G1376" s="14" t="n"/>
      <c r="H1376" s="12" t="str">
        <f>IF(AND(F1376="",G1376=""),"",IF(F1376="",0,F1376)-IF(G1376="",0,G1376))</f>
        <v/>
      </c>
      <c r="I1376" s="14" t="n"/>
      <c r="J1376" s="14" t="n"/>
      <c r="K1376" s="14" t="n"/>
    </row>
    <row r="1377">
      <c r="A1377" s="19" t="n"/>
      <c r="B1377" s="14" t="n"/>
      <c r="C1377" s="12" t="str">
        <f>IF($B1377="","",IFERROR(INDEX(Items!$B$2:$B$501,MATCH($B1377,Items!$A$2:$A$501,0)),"Unknown SKU"))</f>
        <v/>
      </c>
      <c r="D1377" s="14" t="n"/>
      <c r="E1377" s="14" t="n"/>
      <c r="F1377" s="14" t="n"/>
      <c r="G1377" s="14" t="n"/>
      <c r="H1377" s="12" t="str">
        <f>IF(AND(F1377="",G1377=""),"",IF(F1377="",0,F1377)-IF(G1377="",0,G1377))</f>
        <v/>
      </c>
      <c r="I1377" s="14" t="n"/>
      <c r="J1377" s="14" t="n"/>
      <c r="K1377" s="14" t="n"/>
    </row>
    <row r="1378">
      <c r="A1378" s="19" t="n"/>
      <c r="B1378" s="14" t="n"/>
      <c r="C1378" s="12" t="str">
        <f>IF($B1378="","",IFERROR(INDEX(Items!$B$2:$B$501,MATCH($B1378,Items!$A$2:$A$501,0)),"Unknown SKU"))</f>
        <v/>
      </c>
      <c r="D1378" s="14" t="n"/>
      <c r="E1378" s="14" t="n"/>
      <c r="F1378" s="14" t="n"/>
      <c r="G1378" s="14" t="n"/>
      <c r="H1378" s="12" t="str">
        <f>IF(AND(F1378="",G1378=""),"",IF(F1378="",0,F1378)-IF(G1378="",0,G1378))</f>
        <v/>
      </c>
      <c r="I1378" s="14" t="n"/>
      <c r="J1378" s="14" t="n"/>
      <c r="K1378" s="14" t="n"/>
    </row>
    <row r="1379">
      <c r="A1379" s="19" t="n"/>
      <c r="B1379" s="14" t="n"/>
      <c r="C1379" s="12" t="str">
        <f>IF($B1379="","",IFERROR(INDEX(Items!$B$2:$B$501,MATCH($B1379,Items!$A$2:$A$501,0)),"Unknown SKU"))</f>
        <v/>
      </c>
      <c r="D1379" s="14" t="n"/>
      <c r="E1379" s="14" t="n"/>
      <c r="F1379" s="14" t="n"/>
      <c r="G1379" s="14" t="n"/>
      <c r="H1379" s="12" t="str">
        <f>IF(AND(F1379="",G1379=""),"",IF(F1379="",0,F1379)-IF(G1379="",0,G1379))</f>
        <v/>
      </c>
      <c r="I1379" s="14" t="n"/>
      <c r="J1379" s="14" t="n"/>
      <c r="K1379" s="14" t="n"/>
    </row>
    <row r="1380">
      <c r="A1380" s="19" t="n"/>
      <c r="B1380" s="14" t="n"/>
      <c r="C1380" s="12" t="str">
        <f>IF($B1380="","",IFERROR(INDEX(Items!$B$2:$B$501,MATCH($B1380,Items!$A$2:$A$501,0)),"Unknown SKU"))</f>
        <v/>
      </c>
      <c r="D1380" s="14" t="n"/>
      <c r="E1380" s="14" t="n"/>
      <c r="F1380" s="14" t="n"/>
      <c r="G1380" s="14" t="n"/>
      <c r="H1380" s="12" t="str">
        <f>IF(AND(F1380="",G1380=""),"",IF(F1380="",0,F1380)-IF(G1380="",0,G1380))</f>
        <v/>
      </c>
      <c r="I1380" s="14" t="n"/>
      <c r="J1380" s="14" t="n"/>
      <c r="K1380" s="14" t="n"/>
    </row>
    <row r="1381">
      <c r="A1381" s="19" t="n"/>
      <c r="B1381" s="14" t="n"/>
      <c r="C1381" s="12" t="str">
        <f>IF($B1381="","",IFERROR(INDEX(Items!$B$2:$B$501,MATCH($B1381,Items!$A$2:$A$501,0)),"Unknown SKU"))</f>
        <v/>
      </c>
      <c r="D1381" s="14" t="n"/>
      <c r="E1381" s="14" t="n"/>
      <c r="F1381" s="14" t="n"/>
      <c r="G1381" s="14" t="n"/>
      <c r="H1381" s="12" t="str">
        <f>IF(AND(F1381="",G1381=""),"",IF(F1381="",0,F1381)-IF(G1381="",0,G1381))</f>
        <v/>
      </c>
      <c r="I1381" s="14" t="n"/>
      <c r="J1381" s="14" t="n"/>
      <c r="K1381" s="14" t="n"/>
    </row>
    <row r="1382">
      <c r="A1382" s="19" t="n"/>
      <c r="B1382" s="14" t="n"/>
      <c r="C1382" s="12" t="str">
        <f>IF($B1382="","",IFERROR(INDEX(Items!$B$2:$B$501,MATCH($B1382,Items!$A$2:$A$501,0)),"Unknown SKU"))</f>
        <v/>
      </c>
      <c r="D1382" s="14" t="n"/>
      <c r="E1382" s="14" t="n"/>
      <c r="F1382" s="14" t="n"/>
      <c r="G1382" s="14" t="n"/>
      <c r="H1382" s="12" t="str">
        <f>IF(AND(F1382="",G1382=""),"",IF(F1382="",0,F1382)-IF(G1382="",0,G1382))</f>
        <v/>
      </c>
      <c r="I1382" s="14" t="n"/>
      <c r="J1382" s="14" t="n"/>
      <c r="K1382" s="14" t="n"/>
    </row>
    <row r="1383">
      <c r="A1383" s="19" t="n"/>
      <c r="B1383" s="14" t="n"/>
      <c r="C1383" s="12" t="str">
        <f>IF($B1383="","",IFERROR(INDEX(Items!$B$2:$B$501,MATCH($B1383,Items!$A$2:$A$501,0)),"Unknown SKU"))</f>
        <v/>
      </c>
      <c r="D1383" s="14" t="n"/>
      <c r="E1383" s="14" t="n"/>
      <c r="F1383" s="14" t="n"/>
      <c r="G1383" s="14" t="n"/>
      <c r="H1383" s="12" t="str">
        <f>IF(AND(F1383="",G1383=""),"",IF(F1383="",0,F1383)-IF(G1383="",0,G1383))</f>
        <v/>
      </c>
      <c r="I1383" s="14" t="n"/>
      <c r="J1383" s="14" t="n"/>
      <c r="K1383" s="14" t="n"/>
    </row>
    <row r="1384">
      <c r="A1384" s="19" t="n"/>
      <c r="B1384" s="14" t="n"/>
      <c r="C1384" s="12" t="str">
        <f>IF($B1384="","",IFERROR(INDEX(Items!$B$2:$B$501,MATCH($B1384,Items!$A$2:$A$501,0)),"Unknown SKU"))</f>
        <v/>
      </c>
      <c r="D1384" s="14" t="n"/>
      <c r="E1384" s="14" t="n"/>
      <c r="F1384" s="14" t="n"/>
      <c r="G1384" s="14" t="n"/>
      <c r="H1384" s="12" t="str">
        <f>IF(AND(F1384="",G1384=""),"",IF(F1384="",0,F1384)-IF(G1384="",0,G1384))</f>
        <v/>
      </c>
      <c r="I1384" s="14" t="n"/>
      <c r="J1384" s="14" t="n"/>
      <c r="K1384" s="14" t="n"/>
    </row>
    <row r="1385">
      <c r="A1385" s="19" t="n"/>
      <c r="B1385" s="14" t="n"/>
      <c r="C1385" s="12" t="str">
        <f>IF($B1385="","",IFERROR(INDEX(Items!$B$2:$B$501,MATCH($B1385,Items!$A$2:$A$501,0)),"Unknown SKU"))</f>
        <v/>
      </c>
      <c r="D1385" s="14" t="n"/>
      <c r="E1385" s="14" t="n"/>
      <c r="F1385" s="14" t="n"/>
      <c r="G1385" s="14" t="n"/>
      <c r="H1385" s="12" t="str">
        <f>IF(AND(F1385="",G1385=""),"",IF(F1385="",0,F1385)-IF(G1385="",0,G1385))</f>
        <v/>
      </c>
      <c r="I1385" s="14" t="n"/>
      <c r="J1385" s="14" t="n"/>
      <c r="K1385" s="14" t="n"/>
    </row>
    <row r="1386">
      <c r="A1386" s="19" t="n"/>
      <c r="B1386" s="14" t="n"/>
      <c r="C1386" s="12" t="str">
        <f>IF($B1386="","",IFERROR(INDEX(Items!$B$2:$B$501,MATCH($B1386,Items!$A$2:$A$501,0)),"Unknown SKU"))</f>
        <v/>
      </c>
      <c r="D1386" s="14" t="n"/>
      <c r="E1386" s="14" t="n"/>
      <c r="F1386" s="14" t="n"/>
      <c r="G1386" s="14" t="n"/>
      <c r="H1386" s="12" t="str">
        <f>IF(AND(F1386="",G1386=""),"",IF(F1386="",0,F1386)-IF(G1386="",0,G1386))</f>
        <v/>
      </c>
      <c r="I1386" s="14" t="n"/>
      <c r="J1386" s="14" t="n"/>
      <c r="K1386" s="14" t="n"/>
    </row>
    <row r="1387">
      <c r="A1387" s="19" t="n"/>
      <c r="B1387" s="14" t="n"/>
      <c r="C1387" s="12" t="str">
        <f>IF($B1387="","",IFERROR(INDEX(Items!$B$2:$B$501,MATCH($B1387,Items!$A$2:$A$501,0)),"Unknown SKU"))</f>
        <v/>
      </c>
      <c r="D1387" s="14" t="n"/>
      <c r="E1387" s="14" t="n"/>
      <c r="F1387" s="14" t="n"/>
      <c r="G1387" s="14" t="n"/>
      <c r="H1387" s="12" t="str">
        <f>IF(AND(F1387="",G1387=""),"",IF(F1387="",0,F1387)-IF(G1387="",0,G1387))</f>
        <v/>
      </c>
      <c r="I1387" s="14" t="n"/>
      <c r="J1387" s="14" t="n"/>
      <c r="K1387" s="14" t="n"/>
    </row>
    <row r="1388">
      <c r="A1388" s="19" t="n"/>
      <c r="B1388" s="14" t="n"/>
      <c r="C1388" s="12" t="str">
        <f>IF($B1388="","",IFERROR(INDEX(Items!$B$2:$B$501,MATCH($B1388,Items!$A$2:$A$501,0)),"Unknown SKU"))</f>
        <v/>
      </c>
      <c r="D1388" s="14" t="n"/>
      <c r="E1388" s="14" t="n"/>
      <c r="F1388" s="14" t="n"/>
      <c r="G1388" s="14" t="n"/>
      <c r="H1388" s="12" t="str">
        <f>IF(AND(F1388="",G1388=""),"",IF(F1388="",0,F1388)-IF(G1388="",0,G1388))</f>
        <v/>
      </c>
      <c r="I1388" s="14" t="n"/>
      <c r="J1388" s="14" t="n"/>
      <c r="K1388" s="14" t="n"/>
    </row>
    <row r="1389">
      <c r="A1389" s="19" t="n"/>
      <c r="B1389" s="14" t="n"/>
      <c r="C1389" s="12" t="str">
        <f>IF($B1389="","",IFERROR(INDEX(Items!$B$2:$B$501,MATCH($B1389,Items!$A$2:$A$501,0)),"Unknown SKU"))</f>
        <v/>
      </c>
      <c r="D1389" s="14" t="n"/>
      <c r="E1389" s="14" t="n"/>
      <c r="F1389" s="14" t="n"/>
      <c r="G1389" s="14" t="n"/>
      <c r="H1389" s="12" t="str">
        <f>IF(AND(F1389="",G1389=""),"",IF(F1389="",0,F1389)-IF(G1389="",0,G1389))</f>
        <v/>
      </c>
      <c r="I1389" s="14" t="n"/>
      <c r="J1389" s="14" t="n"/>
      <c r="K1389" s="14" t="n"/>
    </row>
    <row r="1390">
      <c r="A1390" s="19" t="n"/>
      <c r="B1390" s="14" t="n"/>
      <c r="C1390" s="12" t="str">
        <f>IF($B1390="","",IFERROR(INDEX(Items!$B$2:$B$501,MATCH($B1390,Items!$A$2:$A$501,0)),"Unknown SKU"))</f>
        <v/>
      </c>
      <c r="D1390" s="14" t="n"/>
      <c r="E1390" s="14" t="n"/>
      <c r="F1390" s="14" t="n"/>
      <c r="G1390" s="14" t="n"/>
      <c r="H1390" s="12" t="str">
        <f>IF(AND(F1390="",G1390=""),"",IF(F1390="",0,F1390)-IF(G1390="",0,G1390))</f>
        <v/>
      </c>
      <c r="I1390" s="14" t="n"/>
      <c r="J1390" s="14" t="n"/>
      <c r="K1390" s="14" t="n"/>
    </row>
    <row r="1391">
      <c r="A1391" s="19" t="n"/>
      <c r="B1391" s="14" t="n"/>
      <c r="C1391" s="12" t="str">
        <f>IF($B1391="","",IFERROR(INDEX(Items!$B$2:$B$501,MATCH($B1391,Items!$A$2:$A$501,0)),"Unknown SKU"))</f>
        <v/>
      </c>
      <c r="D1391" s="14" t="n"/>
      <c r="E1391" s="14" t="n"/>
      <c r="F1391" s="14" t="n"/>
      <c r="G1391" s="14" t="n"/>
      <c r="H1391" s="12" t="str">
        <f>IF(AND(F1391="",G1391=""),"",IF(F1391="",0,F1391)-IF(G1391="",0,G1391))</f>
        <v/>
      </c>
      <c r="I1391" s="14" t="n"/>
      <c r="J1391" s="14" t="n"/>
      <c r="K1391" s="14" t="n"/>
    </row>
    <row r="1392">
      <c r="A1392" s="19" t="n"/>
      <c r="B1392" s="14" t="n"/>
      <c r="C1392" s="12" t="str">
        <f>IF($B1392="","",IFERROR(INDEX(Items!$B$2:$B$501,MATCH($B1392,Items!$A$2:$A$501,0)),"Unknown SKU"))</f>
        <v/>
      </c>
      <c r="D1392" s="14" t="n"/>
      <c r="E1392" s="14" t="n"/>
      <c r="F1392" s="14" t="n"/>
      <c r="G1392" s="14" t="n"/>
      <c r="H1392" s="12" t="str">
        <f>IF(AND(F1392="",G1392=""),"",IF(F1392="",0,F1392)-IF(G1392="",0,G1392))</f>
        <v/>
      </c>
      <c r="I1392" s="14" t="n"/>
      <c r="J1392" s="14" t="n"/>
      <c r="K1392" s="14" t="n"/>
    </row>
    <row r="1393">
      <c r="A1393" s="19" t="n"/>
      <c r="B1393" s="14" t="n"/>
      <c r="C1393" s="12" t="str">
        <f>IF($B1393="","",IFERROR(INDEX(Items!$B$2:$B$501,MATCH($B1393,Items!$A$2:$A$501,0)),"Unknown SKU"))</f>
        <v/>
      </c>
      <c r="D1393" s="14" t="n"/>
      <c r="E1393" s="14" t="n"/>
      <c r="F1393" s="14" t="n"/>
      <c r="G1393" s="14" t="n"/>
      <c r="H1393" s="12" t="str">
        <f>IF(AND(F1393="",G1393=""),"",IF(F1393="",0,F1393)-IF(G1393="",0,G1393))</f>
        <v/>
      </c>
      <c r="I1393" s="14" t="n"/>
      <c r="J1393" s="14" t="n"/>
      <c r="K1393" s="14" t="n"/>
    </row>
    <row r="1394">
      <c r="A1394" s="19" t="n"/>
      <c r="B1394" s="14" t="n"/>
      <c r="C1394" s="12" t="str">
        <f>IF($B1394="","",IFERROR(INDEX(Items!$B$2:$B$501,MATCH($B1394,Items!$A$2:$A$501,0)),"Unknown SKU"))</f>
        <v/>
      </c>
      <c r="D1394" s="14" t="n"/>
      <c r="E1394" s="14" t="n"/>
      <c r="F1394" s="14" t="n"/>
      <c r="G1394" s="14" t="n"/>
      <c r="H1394" s="12" t="str">
        <f>IF(AND(F1394="",G1394=""),"",IF(F1394="",0,F1394)-IF(G1394="",0,G1394))</f>
        <v/>
      </c>
      <c r="I1394" s="14" t="n"/>
      <c r="J1394" s="14" t="n"/>
      <c r="K1394" s="14" t="n"/>
    </row>
    <row r="1395">
      <c r="A1395" s="19" t="n"/>
      <c r="B1395" s="14" t="n"/>
      <c r="C1395" s="12" t="str">
        <f>IF($B1395="","",IFERROR(INDEX(Items!$B$2:$B$501,MATCH($B1395,Items!$A$2:$A$501,0)),"Unknown SKU"))</f>
        <v/>
      </c>
      <c r="D1395" s="14" t="n"/>
      <c r="E1395" s="14" t="n"/>
      <c r="F1395" s="14" t="n"/>
      <c r="G1395" s="14" t="n"/>
      <c r="H1395" s="12" t="str">
        <f>IF(AND(F1395="",G1395=""),"",IF(F1395="",0,F1395)-IF(G1395="",0,G1395))</f>
        <v/>
      </c>
      <c r="I1395" s="14" t="n"/>
      <c r="J1395" s="14" t="n"/>
      <c r="K1395" s="14" t="n"/>
    </row>
    <row r="1396">
      <c r="A1396" s="19" t="n"/>
      <c r="B1396" s="14" t="n"/>
      <c r="C1396" s="12" t="str">
        <f>IF($B1396="","",IFERROR(INDEX(Items!$B$2:$B$501,MATCH($B1396,Items!$A$2:$A$501,0)),"Unknown SKU"))</f>
        <v/>
      </c>
      <c r="D1396" s="14" t="n"/>
      <c r="E1396" s="14" t="n"/>
      <c r="F1396" s="14" t="n"/>
      <c r="G1396" s="14" t="n"/>
      <c r="H1396" s="12" t="str">
        <f>IF(AND(F1396="",G1396=""),"",IF(F1396="",0,F1396)-IF(G1396="",0,G1396))</f>
        <v/>
      </c>
      <c r="I1396" s="14" t="n"/>
      <c r="J1396" s="14" t="n"/>
      <c r="K1396" s="14" t="n"/>
    </row>
    <row r="1397">
      <c r="A1397" s="19" t="n"/>
      <c r="B1397" s="14" t="n"/>
      <c r="C1397" s="12" t="str">
        <f>IF($B1397="","",IFERROR(INDEX(Items!$B$2:$B$501,MATCH($B1397,Items!$A$2:$A$501,0)),"Unknown SKU"))</f>
        <v/>
      </c>
      <c r="D1397" s="14" t="n"/>
      <c r="E1397" s="14" t="n"/>
      <c r="F1397" s="14" t="n"/>
      <c r="G1397" s="14" t="n"/>
      <c r="H1397" s="12" t="str">
        <f>IF(AND(F1397="",G1397=""),"",IF(F1397="",0,F1397)-IF(G1397="",0,G1397))</f>
        <v/>
      </c>
      <c r="I1397" s="14" t="n"/>
      <c r="J1397" s="14" t="n"/>
      <c r="K1397" s="14" t="n"/>
    </row>
    <row r="1398">
      <c r="A1398" s="19" t="n"/>
      <c r="B1398" s="14" t="n"/>
      <c r="C1398" s="12" t="str">
        <f>IF($B1398="","",IFERROR(INDEX(Items!$B$2:$B$501,MATCH($B1398,Items!$A$2:$A$501,0)),"Unknown SKU"))</f>
        <v/>
      </c>
      <c r="D1398" s="14" t="n"/>
      <c r="E1398" s="14" t="n"/>
      <c r="F1398" s="14" t="n"/>
      <c r="G1398" s="14" t="n"/>
      <c r="H1398" s="12" t="str">
        <f>IF(AND(F1398="",G1398=""),"",IF(F1398="",0,F1398)-IF(G1398="",0,G1398))</f>
        <v/>
      </c>
      <c r="I1398" s="14" t="n"/>
      <c r="J1398" s="14" t="n"/>
      <c r="K1398" s="14" t="n"/>
    </row>
    <row r="1399">
      <c r="A1399" s="19" t="n"/>
      <c r="B1399" s="14" t="n"/>
      <c r="C1399" s="12" t="str">
        <f>IF($B1399="","",IFERROR(INDEX(Items!$B$2:$B$501,MATCH($B1399,Items!$A$2:$A$501,0)),"Unknown SKU"))</f>
        <v/>
      </c>
      <c r="D1399" s="14" t="n"/>
      <c r="E1399" s="14" t="n"/>
      <c r="F1399" s="14" t="n"/>
      <c r="G1399" s="14" t="n"/>
      <c r="H1399" s="12" t="str">
        <f>IF(AND(F1399="",G1399=""),"",IF(F1399="",0,F1399)-IF(G1399="",0,G1399))</f>
        <v/>
      </c>
      <c r="I1399" s="14" t="n"/>
      <c r="J1399" s="14" t="n"/>
      <c r="K1399" s="14" t="n"/>
    </row>
    <row r="1400">
      <c r="A1400" s="19" t="n"/>
      <c r="B1400" s="14" t="n"/>
      <c r="C1400" s="12" t="str">
        <f>IF($B1400="","",IFERROR(INDEX(Items!$B$2:$B$501,MATCH($B1400,Items!$A$2:$A$501,0)),"Unknown SKU"))</f>
        <v/>
      </c>
      <c r="D1400" s="14" t="n"/>
      <c r="E1400" s="14" t="n"/>
      <c r="F1400" s="14" t="n"/>
      <c r="G1400" s="14" t="n"/>
      <c r="H1400" s="12" t="str">
        <f>IF(AND(F1400="",G1400=""),"",IF(F1400="",0,F1400)-IF(G1400="",0,G1400))</f>
        <v/>
      </c>
      <c r="I1400" s="14" t="n"/>
      <c r="J1400" s="14" t="n"/>
      <c r="K1400" s="14" t="n"/>
    </row>
    <row r="1401">
      <c r="A1401" s="19" t="n"/>
      <c r="B1401" s="14" t="n"/>
      <c r="C1401" s="12" t="str">
        <f>IF($B1401="","",IFERROR(INDEX(Items!$B$2:$B$501,MATCH($B1401,Items!$A$2:$A$501,0)),"Unknown SKU"))</f>
        <v/>
      </c>
      <c r="D1401" s="14" t="n"/>
      <c r="E1401" s="14" t="n"/>
      <c r="F1401" s="14" t="n"/>
      <c r="G1401" s="14" t="n"/>
      <c r="H1401" s="12" t="str">
        <f>IF(AND(F1401="",G1401=""),"",IF(F1401="",0,F1401)-IF(G1401="",0,G1401))</f>
        <v/>
      </c>
      <c r="I1401" s="14" t="n"/>
      <c r="J1401" s="14" t="n"/>
      <c r="K1401" s="14" t="n"/>
    </row>
    <row r="1402">
      <c r="A1402" s="19" t="n"/>
      <c r="B1402" s="14" t="n"/>
      <c r="C1402" s="12" t="str">
        <f>IF($B1402="","",IFERROR(INDEX(Items!$B$2:$B$501,MATCH($B1402,Items!$A$2:$A$501,0)),"Unknown SKU"))</f>
        <v/>
      </c>
      <c r="D1402" s="14" t="n"/>
      <c r="E1402" s="14" t="n"/>
      <c r="F1402" s="14" t="n"/>
      <c r="G1402" s="14" t="n"/>
      <c r="H1402" s="12" t="str">
        <f>IF(AND(F1402="",G1402=""),"",IF(F1402="",0,F1402)-IF(G1402="",0,G1402))</f>
        <v/>
      </c>
      <c r="I1402" s="14" t="n"/>
      <c r="J1402" s="14" t="n"/>
      <c r="K1402" s="14" t="n"/>
    </row>
    <row r="1403">
      <c r="A1403" s="19" t="n"/>
      <c r="B1403" s="14" t="n"/>
      <c r="C1403" s="12" t="str">
        <f>IF($B1403="","",IFERROR(INDEX(Items!$B$2:$B$501,MATCH($B1403,Items!$A$2:$A$501,0)),"Unknown SKU"))</f>
        <v/>
      </c>
      <c r="D1403" s="14" t="n"/>
      <c r="E1403" s="14" t="n"/>
      <c r="F1403" s="14" t="n"/>
      <c r="G1403" s="14" t="n"/>
      <c r="H1403" s="12" t="str">
        <f>IF(AND(F1403="",G1403=""),"",IF(F1403="",0,F1403)-IF(G1403="",0,G1403))</f>
        <v/>
      </c>
      <c r="I1403" s="14" t="n"/>
      <c r="J1403" s="14" t="n"/>
      <c r="K1403" s="14" t="n"/>
    </row>
    <row r="1404">
      <c r="A1404" s="19" t="n"/>
      <c r="B1404" s="14" t="n"/>
      <c r="C1404" s="12" t="str">
        <f>IF($B1404="","",IFERROR(INDEX(Items!$B$2:$B$501,MATCH($B1404,Items!$A$2:$A$501,0)),"Unknown SKU"))</f>
        <v/>
      </c>
      <c r="D1404" s="14" t="n"/>
      <c r="E1404" s="14" t="n"/>
      <c r="F1404" s="14" t="n"/>
      <c r="G1404" s="14" t="n"/>
      <c r="H1404" s="12" t="str">
        <f>IF(AND(F1404="",G1404=""),"",IF(F1404="",0,F1404)-IF(G1404="",0,G1404))</f>
        <v/>
      </c>
      <c r="I1404" s="14" t="n"/>
      <c r="J1404" s="14" t="n"/>
      <c r="K1404" s="14" t="n"/>
    </row>
    <row r="1405">
      <c r="A1405" s="19" t="n"/>
      <c r="B1405" s="14" t="n"/>
      <c r="C1405" s="12" t="str">
        <f>IF($B1405="","",IFERROR(INDEX(Items!$B$2:$B$501,MATCH($B1405,Items!$A$2:$A$501,0)),"Unknown SKU"))</f>
        <v/>
      </c>
      <c r="D1405" s="14" t="n"/>
      <c r="E1405" s="14" t="n"/>
      <c r="F1405" s="14" t="n"/>
      <c r="G1405" s="14" t="n"/>
      <c r="H1405" s="12" t="str">
        <f>IF(AND(F1405="",G1405=""),"",IF(F1405="",0,F1405)-IF(G1405="",0,G1405))</f>
        <v/>
      </c>
      <c r="I1405" s="14" t="n"/>
      <c r="J1405" s="14" t="n"/>
      <c r="K1405" s="14" t="n"/>
    </row>
    <row r="1406">
      <c r="A1406" s="19" t="n"/>
      <c r="B1406" s="14" t="n"/>
      <c r="C1406" s="12" t="str">
        <f>IF($B1406="","",IFERROR(INDEX(Items!$B$2:$B$501,MATCH($B1406,Items!$A$2:$A$501,0)),"Unknown SKU"))</f>
        <v/>
      </c>
      <c r="D1406" s="14" t="n"/>
      <c r="E1406" s="14" t="n"/>
      <c r="F1406" s="14" t="n"/>
      <c r="G1406" s="14" t="n"/>
      <c r="H1406" s="12" t="str">
        <f>IF(AND(F1406="",G1406=""),"",IF(F1406="",0,F1406)-IF(G1406="",0,G1406))</f>
        <v/>
      </c>
      <c r="I1406" s="14" t="n"/>
      <c r="J1406" s="14" t="n"/>
      <c r="K1406" s="14" t="n"/>
    </row>
    <row r="1407">
      <c r="A1407" s="19" t="n"/>
      <c r="B1407" s="14" t="n"/>
      <c r="C1407" s="12" t="str">
        <f>IF($B1407="","",IFERROR(INDEX(Items!$B$2:$B$501,MATCH($B1407,Items!$A$2:$A$501,0)),"Unknown SKU"))</f>
        <v/>
      </c>
      <c r="D1407" s="14" t="n"/>
      <c r="E1407" s="14" t="n"/>
      <c r="F1407" s="14" t="n"/>
      <c r="G1407" s="14" t="n"/>
      <c r="H1407" s="12" t="str">
        <f>IF(AND(F1407="",G1407=""),"",IF(F1407="",0,F1407)-IF(G1407="",0,G1407))</f>
        <v/>
      </c>
      <c r="I1407" s="14" t="n"/>
      <c r="J1407" s="14" t="n"/>
      <c r="K1407" s="14" t="n"/>
    </row>
    <row r="1408">
      <c r="A1408" s="19" t="n"/>
      <c r="B1408" s="14" t="n"/>
      <c r="C1408" s="12" t="str">
        <f>IF($B1408="","",IFERROR(INDEX(Items!$B$2:$B$501,MATCH($B1408,Items!$A$2:$A$501,0)),"Unknown SKU"))</f>
        <v/>
      </c>
      <c r="D1408" s="14" t="n"/>
      <c r="E1408" s="14" t="n"/>
      <c r="F1408" s="14" t="n"/>
      <c r="G1408" s="14" t="n"/>
      <c r="H1408" s="12" t="str">
        <f>IF(AND(F1408="",G1408=""),"",IF(F1408="",0,F1408)-IF(G1408="",0,G1408))</f>
        <v/>
      </c>
      <c r="I1408" s="14" t="n"/>
      <c r="J1408" s="14" t="n"/>
      <c r="K1408" s="14" t="n"/>
    </row>
    <row r="1409">
      <c r="A1409" s="19" t="n"/>
      <c r="B1409" s="14" t="n"/>
      <c r="C1409" s="12" t="str">
        <f>IF($B1409="","",IFERROR(INDEX(Items!$B$2:$B$501,MATCH($B1409,Items!$A$2:$A$501,0)),"Unknown SKU"))</f>
        <v/>
      </c>
      <c r="D1409" s="14" t="n"/>
      <c r="E1409" s="14" t="n"/>
      <c r="F1409" s="14" t="n"/>
      <c r="G1409" s="14" t="n"/>
      <c r="H1409" s="12" t="str">
        <f>IF(AND(F1409="",G1409=""),"",IF(F1409="",0,F1409)-IF(G1409="",0,G1409))</f>
        <v/>
      </c>
      <c r="I1409" s="14" t="n"/>
      <c r="J1409" s="14" t="n"/>
      <c r="K1409" s="14" t="n"/>
    </row>
    <row r="1410">
      <c r="A1410" s="19" t="n"/>
      <c r="B1410" s="14" t="n"/>
      <c r="C1410" s="12" t="str">
        <f>IF($B1410="","",IFERROR(INDEX(Items!$B$2:$B$501,MATCH($B1410,Items!$A$2:$A$501,0)),"Unknown SKU"))</f>
        <v/>
      </c>
      <c r="D1410" s="14" t="n"/>
      <c r="E1410" s="14" t="n"/>
      <c r="F1410" s="14" t="n"/>
      <c r="G1410" s="14" t="n"/>
      <c r="H1410" s="12" t="str">
        <f>IF(AND(F1410="",G1410=""),"",IF(F1410="",0,F1410)-IF(G1410="",0,G1410))</f>
        <v/>
      </c>
      <c r="I1410" s="14" t="n"/>
      <c r="J1410" s="14" t="n"/>
      <c r="K1410" s="14" t="n"/>
    </row>
    <row r="1411">
      <c r="A1411" s="19" t="n"/>
      <c r="B1411" s="14" t="n"/>
      <c r="C1411" s="12" t="str">
        <f>IF($B1411="","",IFERROR(INDEX(Items!$B$2:$B$501,MATCH($B1411,Items!$A$2:$A$501,0)),"Unknown SKU"))</f>
        <v/>
      </c>
      <c r="D1411" s="14" t="n"/>
      <c r="E1411" s="14" t="n"/>
      <c r="F1411" s="14" t="n"/>
      <c r="G1411" s="14" t="n"/>
      <c r="H1411" s="12" t="str">
        <f>IF(AND(F1411="",G1411=""),"",IF(F1411="",0,F1411)-IF(G1411="",0,G1411))</f>
        <v/>
      </c>
      <c r="I1411" s="14" t="n"/>
      <c r="J1411" s="14" t="n"/>
      <c r="K1411" s="14" t="n"/>
    </row>
    <row r="1412">
      <c r="A1412" s="19" t="n"/>
      <c r="B1412" s="14" t="n"/>
      <c r="C1412" s="12" t="str">
        <f>IF($B1412="","",IFERROR(INDEX(Items!$B$2:$B$501,MATCH($B1412,Items!$A$2:$A$501,0)),"Unknown SKU"))</f>
        <v/>
      </c>
      <c r="D1412" s="14" t="n"/>
      <c r="E1412" s="14" t="n"/>
      <c r="F1412" s="14" t="n"/>
      <c r="G1412" s="14" t="n"/>
      <c r="H1412" s="12" t="str">
        <f>IF(AND(F1412="",G1412=""),"",IF(F1412="",0,F1412)-IF(G1412="",0,G1412))</f>
        <v/>
      </c>
      <c r="I1412" s="14" t="n"/>
      <c r="J1412" s="14" t="n"/>
      <c r="K1412" s="14" t="n"/>
    </row>
    <row r="1413">
      <c r="A1413" s="19" t="n"/>
      <c r="B1413" s="14" t="n"/>
      <c r="C1413" s="12" t="str">
        <f>IF($B1413="","",IFERROR(INDEX(Items!$B$2:$B$501,MATCH($B1413,Items!$A$2:$A$501,0)),"Unknown SKU"))</f>
        <v/>
      </c>
      <c r="D1413" s="14" t="n"/>
      <c r="E1413" s="14" t="n"/>
      <c r="F1413" s="14" t="n"/>
      <c r="G1413" s="14" t="n"/>
      <c r="H1413" s="12" t="str">
        <f>IF(AND(F1413="",G1413=""),"",IF(F1413="",0,F1413)-IF(G1413="",0,G1413))</f>
        <v/>
      </c>
      <c r="I1413" s="14" t="n"/>
      <c r="J1413" s="14" t="n"/>
      <c r="K1413" s="14" t="n"/>
    </row>
    <row r="1414">
      <c r="A1414" s="19" t="n"/>
      <c r="B1414" s="14" t="n"/>
      <c r="C1414" s="12" t="str">
        <f>IF($B1414="","",IFERROR(INDEX(Items!$B$2:$B$501,MATCH($B1414,Items!$A$2:$A$501,0)),"Unknown SKU"))</f>
        <v/>
      </c>
      <c r="D1414" s="14" t="n"/>
      <c r="E1414" s="14" t="n"/>
      <c r="F1414" s="14" t="n"/>
      <c r="G1414" s="14" t="n"/>
      <c r="H1414" s="12" t="str">
        <f>IF(AND(F1414="",G1414=""),"",IF(F1414="",0,F1414)-IF(G1414="",0,G1414))</f>
        <v/>
      </c>
      <c r="I1414" s="14" t="n"/>
      <c r="J1414" s="14" t="n"/>
      <c r="K1414" s="14" t="n"/>
    </row>
    <row r="1415">
      <c r="A1415" s="19" t="n"/>
      <c r="B1415" s="14" t="n"/>
      <c r="C1415" s="12" t="str">
        <f>IF($B1415="","",IFERROR(INDEX(Items!$B$2:$B$501,MATCH($B1415,Items!$A$2:$A$501,0)),"Unknown SKU"))</f>
        <v/>
      </c>
      <c r="D1415" s="14" t="n"/>
      <c r="E1415" s="14" t="n"/>
      <c r="F1415" s="14" t="n"/>
      <c r="G1415" s="14" t="n"/>
      <c r="H1415" s="12" t="str">
        <f>IF(AND(F1415="",G1415=""),"",IF(F1415="",0,F1415)-IF(G1415="",0,G1415))</f>
        <v/>
      </c>
      <c r="I1415" s="14" t="n"/>
      <c r="J1415" s="14" t="n"/>
      <c r="K1415" s="14" t="n"/>
    </row>
    <row r="1416">
      <c r="A1416" s="19" t="n"/>
      <c r="B1416" s="14" t="n"/>
      <c r="C1416" s="12" t="str">
        <f>IF($B1416="","",IFERROR(INDEX(Items!$B$2:$B$501,MATCH($B1416,Items!$A$2:$A$501,0)),"Unknown SKU"))</f>
        <v/>
      </c>
      <c r="D1416" s="14" t="n"/>
      <c r="E1416" s="14" t="n"/>
      <c r="F1416" s="14" t="n"/>
      <c r="G1416" s="14" t="n"/>
      <c r="H1416" s="12" t="str">
        <f>IF(AND(F1416="",G1416=""),"",IF(F1416="",0,F1416)-IF(G1416="",0,G1416))</f>
        <v/>
      </c>
      <c r="I1416" s="14" t="n"/>
      <c r="J1416" s="14" t="n"/>
      <c r="K1416" s="14" t="n"/>
    </row>
    <row r="1417">
      <c r="A1417" s="19" t="n"/>
      <c r="B1417" s="14" t="n"/>
      <c r="C1417" s="12" t="str">
        <f>IF($B1417="","",IFERROR(INDEX(Items!$B$2:$B$501,MATCH($B1417,Items!$A$2:$A$501,0)),"Unknown SKU"))</f>
        <v/>
      </c>
      <c r="D1417" s="14" t="n"/>
      <c r="E1417" s="14" t="n"/>
      <c r="F1417" s="14" t="n"/>
      <c r="G1417" s="14" t="n"/>
      <c r="H1417" s="12" t="str">
        <f>IF(AND(F1417="",G1417=""),"",IF(F1417="",0,F1417)-IF(G1417="",0,G1417))</f>
        <v/>
      </c>
      <c r="I1417" s="14" t="n"/>
      <c r="J1417" s="14" t="n"/>
      <c r="K1417" s="14" t="n"/>
    </row>
    <row r="1418">
      <c r="A1418" s="19" t="n"/>
      <c r="B1418" s="14" t="n"/>
      <c r="C1418" s="12" t="str">
        <f>IF($B1418="","",IFERROR(INDEX(Items!$B$2:$B$501,MATCH($B1418,Items!$A$2:$A$501,0)),"Unknown SKU"))</f>
        <v/>
      </c>
      <c r="D1418" s="14" t="n"/>
      <c r="E1418" s="14" t="n"/>
      <c r="F1418" s="14" t="n"/>
      <c r="G1418" s="14" t="n"/>
      <c r="H1418" s="12" t="str">
        <f>IF(AND(F1418="",G1418=""),"",IF(F1418="",0,F1418)-IF(G1418="",0,G1418))</f>
        <v/>
      </c>
      <c r="I1418" s="14" t="n"/>
      <c r="J1418" s="14" t="n"/>
      <c r="K1418" s="14" t="n"/>
    </row>
    <row r="1419">
      <c r="A1419" s="19" t="n"/>
      <c r="B1419" s="14" t="n"/>
      <c r="C1419" s="12" t="str">
        <f>IF($B1419="","",IFERROR(INDEX(Items!$B$2:$B$501,MATCH($B1419,Items!$A$2:$A$501,0)),"Unknown SKU"))</f>
        <v/>
      </c>
      <c r="D1419" s="14" t="n"/>
      <c r="E1419" s="14" t="n"/>
      <c r="F1419" s="14" t="n"/>
      <c r="G1419" s="14" t="n"/>
      <c r="H1419" s="12" t="str">
        <f>IF(AND(F1419="",G1419=""),"",IF(F1419="",0,F1419)-IF(G1419="",0,G1419))</f>
        <v/>
      </c>
      <c r="I1419" s="14" t="n"/>
      <c r="J1419" s="14" t="n"/>
      <c r="K1419" s="14" t="n"/>
    </row>
    <row r="1420">
      <c r="A1420" s="19" t="n"/>
      <c r="B1420" s="14" t="n"/>
      <c r="C1420" s="12" t="str">
        <f>IF($B1420="","",IFERROR(INDEX(Items!$B$2:$B$501,MATCH($B1420,Items!$A$2:$A$501,0)),"Unknown SKU"))</f>
        <v/>
      </c>
      <c r="D1420" s="14" t="n"/>
      <c r="E1420" s="14" t="n"/>
      <c r="F1420" s="14" t="n"/>
      <c r="G1420" s="14" t="n"/>
      <c r="H1420" s="12" t="str">
        <f>IF(AND(F1420="",G1420=""),"",IF(F1420="",0,F1420)-IF(G1420="",0,G1420))</f>
        <v/>
      </c>
      <c r="I1420" s="14" t="n"/>
      <c r="J1420" s="14" t="n"/>
      <c r="K1420" s="14" t="n"/>
    </row>
    <row r="1421">
      <c r="A1421" s="19" t="n"/>
      <c r="B1421" s="14" t="n"/>
      <c r="C1421" s="12" t="str">
        <f>IF($B1421="","",IFERROR(INDEX(Items!$B$2:$B$501,MATCH($B1421,Items!$A$2:$A$501,0)),"Unknown SKU"))</f>
        <v/>
      </c>
      <c r="D1421" s="14" t="n"/>
      <c r="E1421" s="14" t="n"/>
      <c r="F1421" s="14" t="n"/>
      <c r="G1421" s="14" t="n"/>
      <c r="H1421" s="12" t="str">
        <f>IF(AND(F1421="",G1421=""),"",IF(F1421="",0,F1421)-IF(G1421="",0,G1421))</f>
        <v/>
      </c>
      <c r="I1421" s="14" t="n"/>
      <c r="J1421" s="14" t="n"/>
      <c r="K1421" s="14" t="n"/>
    </row>
    <row r="1422">
      <c r="A1422" s="19" t="n"/>
      <c r="B1422" s="14" t="n"/>
      <c r="C1422" s="12" t="str">
        <f>IF($B1422="","",IFERROR(INDEX(Items!$B$2:$B$501,MATCH($B1422,Items!$A$2:$A$501,0)),"Unknown SKU"))</f>
        <v/>
      </c>
      <c r="D1422" s="14" t="n"/>
      <c r="E1422" s="14" t="n"/>
      <c r="F1422" s="14" t="n"/>
      <c r="G1422" s="14" t="n"/>
      <c r="H1422" s="12" t="str">
        <f>IF(AND(F1422="",G1422=""),"",IF(F1422="",0,F1422)-IF(G1422="",0,G1422))</f>
        <v/>
      </c>
      <c r="I1422" s="14" t="n"/>
      <c r="J1422" s="14" t="n"/>
      <c r="K1422" s="14" t="n"/>
    </row>
    <row r="1423">
      <c r="A1423" s="19" t="n"/>
      <c r="B1423" s="14" t="n"/>
      <c r="C1423" s="12" t="str">
        <f>IF($B1423="","",IFERROR(INDEX(Items!$B$2:$B$501,MATCH($B1423,Items!$A$2:$A$501,0)),"Unknown SKU"))</f>
        <v/>
      </c>
      <c r="D1423" s="14" t="n"/>
      <c r="E1423" s="14" t="n"/>
      <c r="F1423" s="14" t="n"/>
      <c r="G1423" s="14" t="n"/>
      <c r="H1423" s="12" t="str">
        <f>IF(AND(F1423="",G1423=""),"",IF(F1423="",0,F1423)-IF(G1423="",0,G1423))</f>
        <v/>
      </c>
      <c r="I1423" s="14" t="n"/>
      <c r="J1423" s="14" t="n"/>
      <c r="K1423" s="14" t="n"/>
    </row>
    <row r="1424">
      <c r="A1424" s="19" t="n"/>
      <c r="B1424" s="14" t="n"/>
      <c r="C1424" s="12" t="str">
        <f>IF($B1424="","",IFERROR(INDEX(Items!$B$2:$B$501,MATCH($B1424,Items!$A$2:$A$501,0)),"Unknown SKU"))</f>
        <v/>
      </c>
      <c r="D1424" s="14" t="n"/>
      <c r="E1424" s="14" t="n"/>
      <c r="F1424" s="14" t="n"/>
      <c r="G1424" s="14" t="n"/>
      <c r="H1424" s="12" t="str">
        <f>IF(AND(F1424="",G1424=""),"",IF(F1424="",0,F1424)-IF(G1424="",0,G1424))</f>
        <v/>
      </c>
      <c r="I1424" s="14" t="n"/>
      <c r="J1424" s="14" t="n"/>
      <c r="K1424" s="14" t="n"/>
    </row>
    <row r="1425">
      <c r="A1425" s="19" t="n"/>
      <c r="B1425" s="14" t="n"/>
      <c r="C1425" s="12" t="str">
        <f>IF($B1425="","",IFERROR(INDEX(Items!$B$2:$B$501,MATCH($B1425,Items!$A$2:$A$501,0)),"Unknown SKU"))</f>
        <v/>
      </c>
      <c r="D1425" s="14" t="n"/>
      <c r="E1425" s="14" t="n"/>
      <c r="F1425" s="14" t="n"/>
      <c r="G1425" s="14" t="n"/>
      <c r="H1425" s="12" t="str">
        <f>IF(AND(F1425="",G1425=""),"",IF(F1425="",0,F1425)-IF(G1425="",0,G1425))</f>
        <v/>
      </c>
      <c r="I1425" s="14" t="n"/>
      <c r="J1425" s="14" t="n"/>
      <c r="K1425" s="14" t="n"/>
    </row>
    <row r="1426">
      <c r="A1426" s="19" t="n"/>
      <c r="B1426" s="14" t="n"/>
      <c r="C1426" s="12" t="str">
        <f>IF($B1426="","",IFERROR(INDEX(Items!$B$2:$B$501,MATCH($B1426,Items!$A$2:$A$501,0)),"Unknown SKU"))</f>
        <v/>
      </c>
      <c r="D1426" s="14" t="n"/>
      <c r="E1426" s="14" t="n"/>
      <c r="F1426" s="14" t="n"/>
      <c r="G1426" s="14" t="n"/>
      <c r="H1426" s="12" t="str">
        <f>IF(AND(F1426="",G1426=""),"",IF(F1426="",0,F1426)-IF(G1426="",0,G1426))</f>
        <v/>
      </c>
      <c r="I1426" s="14" t="n"/>
      <c r="J1426" s="14" t="n"/>
      <c r="K1426" s="14" t="n"/>
    </row>
    <row r="1427">
      <c r="A1427" s="19" t="n"/>
      <c r="B1427" s="14" t="n"/>
      <c r="C1427" s="12" t="str">
        <f>IF($B1427="","",IFERROR(INDEX(Items!$B$2:$B$501,MATCH($B1427,Items!$A$2:$A$501,0)),"Unknown SKU"))</f>
        <v/>
      </c>
      <c r="D1427" s="14" t="n"/>
      <c r="E1427" s="14" t="n"/>
      <c r="F1427" s="14" t="n"/>
      <c r="G1427" s="14" t="n"/>
      <c r="H1427" s="12" t="str">
        <f>IF(AND(F1427="",G1427=""),"",IF(F1427="",0,F1427)-IF(G1427="",0,G1427))</f>
        <v/>
      </c>
      <c r="I1427" s="14" t="n"/>
      <c r="J1427" s="14" t="n"/>
      <c r="K1427" s="14" t="n"/>
    </row>
    <row r="1428">
      <c r="A1428" s="19" t="n"/>
      <c r="B1428" s="14" t="n"/>
      <c r="C1428" s="12" t="str">
        <f>IF($B1428="","",IFERROR(INDEX(Items!$B$2:$B$501,MATCH($B1428,Items!$A$2:$A$501,0)),"Unknown SKU"))</f>
        <v/>
      </c>
      <c r="D1428" s="14" t="n"/>
      <c r="E1428" s="14" t="n"/>
      <c r="F1428" s="14" t="n"/>
      <c r="G1428" s="14" t="n"/>
      <c r="H1428" s="12" t="str">
        <f>IF(AND(F1428="",G1428=""),"",IF(F1428="",0,F1428)-IF(G1428="",0,G1428))</f>
        <v/>
      </c>
      <c r="I1428" s="14" t="n"/>
      <c r="J1428" s="14" t="n"/>
      <c r="K1428" s="14" t="n"/>
    </row>
    <row r="1429">
      <c r="A1429" s="19" t="n"/>
      <c r="B1429" s="14" t="n"/>
      <c r="C1429" s="12" t="str">
        <f>IF($B1429="","",IFERROR(INDEX(Items!$B$2:$B$501,MATCH($B1429,Items!$A$2:$A$501,0)),"Unknown SKU"))</f>
        <v/>
      </c>
      <c r="D1429" s="14" t="n"/>
      <c r="E1429" s="14" t="n"/>
      <c r="F1429" s="14" t="n"/>
      <c r="G1429" s="14" t="n"/>
      <c r="H1429" s="12" t="str">
        <f>IF(AND(F1429="",G1429=""),"",IF(F1429="",0,F1429)-IF(G1429="",0,G1429))</f>
        <v/>
      </c>
      <c r="I1429" s="14" t="n"/>
      <c r="J1429" s="14" t="n"/>
      <c r="K1429" s="14" t="n"/>
    </row>
    <row r="1430">
      <c r="A1430" s="19" t="n"/>
      <c r="B1430" s="14" t="n"/>
      <c r="C1430" s="12" t="str">
        <f>IF($B1430="","",IFERROR(INDEX(Items!$B$2:$B$501,MATCH($B1430,Items!$A$2:$A$501,0)),"Unknown SKU"))</f>
        <v/>
      </c>
      <c r="D1430" s="14" t="n"/>
      <c r="E1430" s="14" t="n"/>
      <c r="F1430" s="14" t="n"/>
      <c r="G1430" s="14" t="n"/>
      <c r="H1430" s="12" t="str">
        <f>IF(AND(F1430="",G1430=""),"",IF(F1430="",0,F1430)-IF(G1430="",0,G1430))</f>
        <v/>
      </c>
      <c r="I1430" s="14" t="n"/>
      <c r="J1430" s="14" t="n"/>
      <c r="K1430" s="14" t="n"/>
    </row>
    <row r="1431">
      <c r="A1431" s="19" t="n"/>
      <c r="B1431" s="14" t="n"/>
      <c r="C1431" s="12" t="str">
        <f>IF($B1431="","",IFERROR(INDEX(Items!$B$2:$B$501,MATCH($B1431,Items!$A$2:$A$501,0)),"Unknown SKU"))</f>
        <v/>
      </c>
      <c r="D1431" s="14" t="n"/>
      <c r="E1431" s="14" t="n"/>
      <c r="F1431" s="14" t="n"/>
      <c r="G1431" s="14" t="n"/>
      <c r="H1431" s="12" t="str">
        <f>IF(AND(F1431="",G1431=""),"",IF(F1431="",0,F1431)-IF(G1431="",0,G1431))</f>
        <v/>
      </c>
      <c r="I1431" s="14" t="n"/>
      <c r="J1431" s="14" t="n"/>
      <c r="K1431" s="14" t="n"/>
    </row>
    <row r="1432">
      <c r="A1432" s="19" t="n"/>
      <c r="B1432" s="14" t="n"/>
      <c r="C1432" s="12" t="str">
        <f>IF($B1432="","",IFERROR(INDEX(Items!$B$2:$B$501,MATCH($B1432,Items!$A$2:$A$501,0)),"Unknown SKU"))</f>
        <v/>
      </c>
      <c r="D1432" s="14" t="n"/>
      <c r="E1432" s="14" t="n"/>
      <c r="F1432" s="14" t="n"/>
      <c r="G1432" s="14" t="n"/>
      <c r="H1432" s="12" t="str">
        <f>IF(AND(F1432="",G1432=""),"",IF(F1432="",0,F1432)-IF(G1432="",0,G1432))</f>
        <v/>
      </c>
      <c r="I1432" s="14" t="n"/>
      <c r="J1432" s="14" t="n"/>
      <c r="K1432" s="14" t="n"/>
    </row>
    <row r="1433">
      <c r="A1433" s="19" t="n"/>
      <c r="B1433" s="14" t="n"/>
      <c r="C1433" s="12" t="str">
        <f>IF($B1433="","",IFERROR(INDEX(Items!$B$2:$B$501,MATCH($B1433,Items!$A$2:$A$501,0)),"Unknown SKU"))</f>
        <v/>
      </c>
      <c r="D1433" s="14" t="n"/>
      <c r="E1433" s="14" t="n"/>
      <c r="F1433" s="14" t="n"/>
      <c r="G1433" s="14" t="n"/>
      <c r="H1433" s="12" t="str">
        <f>IF(AND(F1433="",G1433=""),"",IF(F1433="",0,F1433)-IF(G1433="",0,G1433))</f>
        <v/>
      </c>
      <c r="I1433" s="14" t="n"/>
      <c r="J1433" s="14" t="n"/>
      <c r="K1433" s="14" t="n"/>
    </row>
    <row r="1434">
      <c r="A1434" s="19" t="n"/>
      <c r="B1434" s="14" t="n"/>
      <c r="C1434" s="12" t="str">
        <f>IF($B1434="","",IFERROR(INDEX(Items!$B$2:$B$501,MATCH($B1434,Items!$A$2:$A$501,0)),"Unknown SKU"))</f>
        <v/>
      </c>
      <c r="D1434" s="14" t="n"/>
      <c r="E1434" s="14" t="n"/>
      <c r="F1434" s="14" t="n"/>
      <c r="G1434" s="14" t="n"/>
      <c r="H1434" s="12" t="str">
        <f>IF(AND(F1434="",G1434=""),"",IF(F1434="",0,F1434)-IF(G1434="",0,G1434))</f>
        <v/>
      </c>
      <c r="I1434" s="14" t="n"/>
      <c r="J1434" s="14" t="n"/>
      <c r="K1434" s="14" t="n"/>
    </row>
    <row r="1435">
      <c r="A1435" s="19" t="n"/>
      <c r="B1435" s="14" t="n"/>
      <c r="C1435" s="12" t="str">
        <f>IF($B1435="","",IFERROR(INDEX(Items!$B$2:$B$501,MATCH($B1435,Items!$A$2:$A$501,0)),"Unknown SKU"))</f>
        <v/>
      </c>
      <c r="D1435" s="14" t="n"/>
      <c r="E1435" s="14" t="n"/>
      <c r="F1435" s="14" t="n"/>
      <c r="G1435" s="14" t="n"/>
      <c r="H1435" s="12" t="str">
        <f>IF(AND(F1435="",G1435=""),"",IF(F1435="",0,F1435)-IF(G1435="",0,G1435))</f>
        <v/>
      </c>
      <c r="I1435" s="14" t="n"/>
      <c r="J1435" s="14" t="n"/>
      <c r="K1435" s="14" t="n"/>
    </row>
    <row r="1436">
      <c r="A1436" s="19" t="n"/>
      <c r="B1436" s="14" t="n"/>
      <c r="C1436" s="12" t="str">
        <f>IF($B1436="","",IFERROR(INDEX(Items!$B$2:$B$501,MATCH($B1436,Items!$A$2:$A$501,0)),"Unknown SKU"))</f>
        <v/>
      </c>
      <c r="D1436" s="14" t="n"/>
      <c r="E1436" s="14" t="n"/>
      <c r="F1436" s="14" t="n"/>
      <c r="G1436" s="14" t="n"/>
      <c r="H1436" s="12" t="str">
        <f>IF(AND(F1436="",G1436=""),"",IF(F1436="",0,F1436)-IF(G1436="",0,G1436))</f>
        <v/>
      </c>
      <c r="I1436" s="14" t="n"/>
      <c r="J1436" s="14" t="n"/>
      <c r="K1436" s="14" t="n"/>
    </row>
    <row r="1437">
      <c r="A1437" s="19" t="n"/>
      <c r="B1437" s="14" t="n"/>
      <c r="C1437" s="12" t="str">
        <f>IF($B1437="","",IFERROR(INDEX(Items!$B$2:$B$501,MATCH($B1437,Items!$A$2:$A$501,0)),"Unknown SKU"))</f>
        <v/>
      </c>
      <c r="D1437" s="14" t="n"/>
      <c r="E1437" s="14" t="n"/>
      <c r="F1437" s="14" t="n"/>
      <c r="G1437" s="14" t="n"/>
      <c r="H1437" s="12" t="str">
        <f>IF(AND(F1437="",G1437=""),"",IF(F1437="",0,F1437)-IF(G1437="",0,G1437))</f>
        <v/>
      </c>
      <c r="I1437" s="14" t="n"/>
      <c r="J1437" s="14" t="n"/>
      <c r="K1437" s="14" t="n"/>
    </row>
    <row r="1438">
      <c r="A1438" s="19" t="n"/>
      <c r="B1438" s="14" t="n"/>
      <c r="C1438" s="12" t="str">
        <f>IF($B1438="","",IFERROR(INDEX(Items!$B$2:$B$501,MATCH($B1438,Items!$A$2:$A$501,0)),"Unknown SKU"))</f>
        <v/>
      </c>
      <c r="D1438" s="14" t="n"/>
      <c r="E1438" s="14" t="n"/>
      <c r="F1438" s="14" t="n"/>
      <c r="G1438" s="14" t="n"/>
      <c r="H1438" s="12" t="str">
        <f>IF(AND(F1438="",G1438=""),"",IF(F1438="",0,F1438)-IF(G1438="",0,G1438))</f>
        <v/>
      </c>
      <c r="I1438" s="14" t="n"/>
      <c r="J1438" s="14" t="n"/>
      <c r="K1438" s="14" t="n"/>
    </row>
    <row r="1439">
      <c r="A1439" s="19" t="n"/>
      <c r="B1439" s="14" t="n"/>
      <c r="C1439" s="12" t="str">
        <f>IF($B1439="","",IFERROR(INDEX(Items!$B$2:$B$501,MATCH($B1439,Items!$A$2:$A$501,0)),"Unknown SKU"))</f>
        <v/>
      </c>
      <c r="D1439" s="14" t="n"/>
      <c r="E1439" s="14" t="n"/>
      <c r="F1439" s="14" t="n"/>
      <c r="G1439" s="14" t="n"/>
      <c r="H1439" s="12" t="str">
        <f>IF(AND(F1439="",G1439=""),"",IF(F1439="",0,F1439)-IF(G1439="",0,G1439))</f>
        <v/>
      </c>
      <c r="I1439" s="14" t="n"/>
      <c r="J1439" s="14" t="n"/>
      <c r="K1439" s="14" t="n"/>
    </row>
    <row r="1440">
      <c r="A1440" s="19" t="n"/>
      <c r="B1440" s="14" t="n"/>
      <c r="C1440" s="12" t="str">
        <f>IF($B1440="","",IFERROR(INDEX(Items!$B$2:$B$501,MATCH($B1440,Items!$A$2:$A$501,0)),"Unknown SKU"))</f>
        <v/>
      </c>
      <c r="D1440" s="14" t="n"/>
      <c r="E1440" s="14" t="n"/>
      <c r="F1440" s="14" t="n"/>
      <c r="G1440" s="14" t="n"/>
      <c r="H1440" s="12" t="str">
        <f>IF(AND(F1440="",G1440=""),"",IF(F1440="",0,F1440)-IF(G1440="",0,G1440))</f>
        <v/>
      </c>
      <c r="I1440" s="14" t="n"/>
      <c r="J1440" s="14" t="n"/>
      <c r="K1440" s="14" t="n"/>
    </row>
    <row r="1441">
      <c r="A1441" s="19" t="n"/>
      <c r="B1441" s="14" t="n"/>
      <c r="C1441" s="12" t="str">
        <f>IF($B1441="","",IFERROR(INDEX(Items!$B$2:$B$501,MATCH($B1441,Items!$A$2:$A$501,0)),"Unknown SKU"))</f>
        <v/>
      </c>
      <c r="D1441" s="14" t="n"/>
      <c r="E1441" s="14" t="n"/>
      <c r="F1441" s="14" t="n"/>
      <c r="G1441" s="14" t="n"/>
      <c r="H1441" s="12" t="str">
        <f>IF(AND(F1441="",G1441=""),"",IF(F1441="",0,F1441)-IF(G1441="",0,G1441))</f>
        <v/>
      </c>
      <c r="I1441" s="14" t="n"/>
      <c r="J1441" s="14" t="n"/>
      <c r="K1441" s="14" t="n"/>
    </row>
    <row r="1442">
      <c r="A1442" s="19" t="n"/>
      <c r="B1442" s="14" t="n"/>
      <c r="C1442" s="12" t="str">
        <f>IF($B1442="","",IFERROR(INDEX(Items!$B$2:$B$501,MATCH($B1442,Items!$A$2:$A$501,0)),"Unknown SKU"))</f>
        <v/>
      </c>
      <c r="D1442" s="14" t="n"/>
      <c r="E1442" s="14" t="n"/>
      <c r="F1442" s="14" t="n"/>
      <c r="G1442" s="14" t="n"/>
      <c r="H1442" s="12" t="str">
        <f>IF(AND(F1442="",G1442=""),"",IF(F1442="",0,F1442)-IF(G1442="",0,G1442))</f>
        <v/>
      </c>
      <c r="I1442" s="14" t="n"/>
      <c r="J1442" s="14" t="n"/>
      <c r="K1442" s="14" t="n"/>
    </row>
    <row r="1443">
      <c r="A1443" s="19" t="n"/>
      <c r="B1443" s="14" t="n"/>
      <c r="C1443" s="12" t="str">
        <f>IF($B1443="","",IFERROR(INDEX(Items!$B$2:$B$501,MATCH($B1443,Items!$A$2:$A$501,0)),"Unknown SKU"))</f>
        <v/>
      </c>
      <c r="D1443" s="14" t="n"/>
      <c r="E1443" s="14" t="n"/>
      <c r="F1443" s="14" t="n"/>
      <c r="G1443" s="14" t="n"/>
      <c r="H1443" s="12" t="str">
        <f>IF(AND(F1443="",G1443=""),"",IF(F1443="",0,F1443)-IF(G1443="",0,G1443))</f>
        <v/>
      </c>
      <c r="I1443" s="14" t="n"/>
      <c r="J1443" s="14" t="n"/>
      <c r="K1443" s="14" t="n"/>
    </row>
    <row r="1444">
      <c r="A1444" s="19" t="n"/>
      <c r="B1444" s="14" t="n"/>
      <c r="C1444" s="12" t="str">
        <f>IF($B1444="","",IFERROR(INDEX(Items!$B$2:$B$501,MATCH($B1444,Items!$A$2:$A$501,0)),"Unknown SKU"))</f>
        <v/>
      </c>
      <c r="D1444" s="14" t="n"/>
      <c r="E1444" s="14" t="n"/>
      <c r="F1444" s="14" t="n"/>
      <c r="G1444" s="14" t="n"/>
      <c r="H1444" s="12" t="str">
        <f>IF(AND(F1444="",G1444=""),"",IF(F1444="",0,F1444)-IF(G1444="",0,G1444))</f>
        <v/>
      </c>
      <c r="I1444" s="14" t="n"/>
      <c r="J1444" s="14" t="n"/>
      <c r="K1444" s="14" t="n"/>
    </row>
    <row r="1445">
      <c r="A1445" s="19" t="n"/>
      <c r="B1445" s="14" t="n"/>
      <c r="C1445" s="12" t="str">
        <f>IF($B1445="","",IFERROR(INDEX(Items!$B$2:$B$501,MATCH($B1445,Items!$A$2:$A$501,0)),"Unknown SKU"))</f>
        <v/>
      </c>
      <c r="D1445" s="14" t="n"/>
      <c r="E1445" s="14" t="n"/>
      <c r="F1445" s="14" t="n"/>
      <c r="G1445" s="14" t="n"/>
      <c r="H1445" s="12" t="str">
        <f>IF(AND(F1445="",G1445=""),"",IF(F1445="",0,F1445)-IF(G1445="",0,G1445))</f>
        <v/>
      </c>
      <c r="I1445" s="14" t="n"/>
      <c r="J1445" s="14" t="n"/>
      <c r="K1445" s="14" t="n"/>
    </row>
    <row r="1446">
      <c r="A1446" s="19" t="n"/>
      <c r="B1446" s="14" t="n"/>
      <c r="C1446" s="12" t="str">
        <f>IF($B1446="","",IFERROR(INDEX(Items!$B$2:$B$501,MATCH($B1446,Items!$A$2:$A$501,0)),"Unknown SKU"))</f>
        <v/>
      </c>
      <c r="D1446" s="14" t="n"/>
      <c r="E1446" s="14" t="n"/>
      <c r="F1446" s="14" t="n"/>
      <c r="G1446" s="14" t="n"/>
      <c r="H1446" s="12" t="str">
        <f>IF(AND(F1446="",G1446=""),"",IF(F1446="",0,F1446)-IF(G1446="",0,G1446))</f>
        <v/>
      </c>
      <c r="I1446" s="14" t="n"/>
      <c r="J1446" s="14" t="n"/>
      <c r="K1446" s="14" t="n"/>
    </row>
    <row r="1447">
      <c r="A1447" s="19" t="n"/>
      <c r="B1447" s="14" t="n"/>
      <c r="C1447" s="12" t="str">
        <f>IF($B1447="","",IFERROR(INDEX(Items!$B$2:$B$501,MATCH($B1447,Items!$A$2:$A$501,0)),"Unknown SKU"))</f>
        <v/>
      </c>
      <c r="D1447" s="14" t="n"/>
      <c r="E1447" s="14" t="n"/>
      <c r="F1447" s="14" t="n"/>
      <c r="G1447" s="14" t="n"/>
      <c r="H1447" s="12" t="str">
        <f>IF(AND(F1447="",G1447=""),"",IF(F1447="",0,F1447)-IF(G1447="",0,G1447))</f>
        <v/>
      </c>
      <c r="I1447" s="14" t="n"/>
      <c r="J1447" s="14" t="n"/>
      <c r="K1447" s="14" t="n"/>
    </row>
    <row r="1448">
      <c r="A1448" s="19" t="n"/>
      <c r="B1448" s="14" t="n"/>
      <c r="C1448" s="12" t="str">
        <f>IF($B1448="","",IFERROR(INDEX(Items!$B$2:$B$501,MATCH($B1448,Items!$A$2:$A$501,0)),"Unknown SKU"))</f>
        <v/>
      </c>
      <c r="D1448" s="14" t="n"/>
      <c r="E1448" s="14" t="n"/>
      <c r="F1448" s="14" t="n"/>
      <c r="G1448" s="14" t="n"/>
      <c r="H1448" s="12" t="str">
        <f>IF(AND(F1448="",G1448=""),"",IF(F1448="",0,F1448)-IF(G1448="",0,G1448))</f>
        <v/>
      </c>
      <c r="I1448" s="14" t="n"/>
      <c r="J1448" s="14" t="n"/>
      <c r="K1448" s="14" t="n"/>
    </row>
    <row r="1449">
      <c r="A1449" s="19" t="n"/>
      <c r="B1449" s="14" t="n"/>
      <c r="C1449" s="12" t="str">
        <f>IF($B1449="","",IFERROR(INDEX(Items!$B$2:$B$501,MATCH($B1449,Items!$A$2:$A$501,0)),"Unknown SKU"))</f>
        <v/>
      </c>
      <c r="D1449" s="14" t="n"/>
      <c r="E1449" s="14" t="n"/>
      <c r="F1449" s="14" t="n"/>
      <c r="G1449" s="14" t="n"/>
      <c r="H1449" s="12" t="str">
        <f>IF(AND(F1449="",G1449=""),"",IF(F1449="",0,F1449)-IF(G1449="",0,G1449))</f>
        <v/>
      </c>
      <c r="I1449" s="14" t="n"/>
      <c r="J1449" s="14" t="n"/>
      <c r="K1449" s="14" t="n"/>
    </row>
    <row r="1450">
      <c r="A1450" s="19" t="n"/>
      <c r="B1450" s="14" t="n"/>
      <c r="C1450" s="12" t="str">
        <f>IF($B1450="","",IFERROR(INDEX(Items!$B$2:$B$501,MATCH($B1450,Items!$A$2:$A$501,0)),"Unknown SKU"))</f>
        <v/>
      </c>
      <c r="D1450" s="14" t="n"/>
      <c r="E1450" s="14" t="n"/>
      <c r="F1450" s="14" t="n"/>
      <c r="G1450" s="14" t="n"/>
      <c r="H1450" s="12" t="str">
        <f>IF(AND(F1450="",G1450=""),"",IF(F1450="",0,F1450)-IF(G1450="",0,G1450))</f>
        <v/>
      </c>
      <c r="I1450" s="14" t="n"/>
      <c r="J1450" s="14" t="n"/>
      <c r="K1450" s="14" t="n"/>
    </row>
    <row r="1451">
      <c r="A1451" s="19" t="n"/>
      <c r="B1451" s="14" t="n"/>
      <c r="C1451" s="12" t="str">
        <f>IF($B1451="","",IFERROR(INDEX(Items!$B$2:$B$501,MATCH($B1451,Items!$A$2:$A$501,0)),"Unknown SKU"))</f>
        <v/>
      </c>
      <c r="D1451" s="14" t="n"/>
      <c r="E1451" s="14" t="n"/>
      <c r="F1451" s="14" t="n"/>
      <c r="G1451" s="14" t="n"/>
      <c r="H1451" s="12" t="str">
        <f>IF(AND(F1451="",G1451=""),"",IF(F1451="",0,F1451)-IF(G1451="",0,G1451))</f>
        <v/>
      </c>
      <c r="I1451" s="14" t="n"/>
      <c r="J1451" s="14" t="n"/>
      <c r="K1451" s="14" t="n"/>
    </row>
    <row r="1452">
      <c r="A1452" s="19" t="n"/>
      <c r="B1452" s="14" t="n"/>
      <c r="C1452" s="12" t="str">
        <f>IF($B1452="","",IFERROR(INDEX(Items!$B$2:$B$501,MATCH($B1452,Items!$A$2:$A$501,0)),"Unknown SKU"))</f>
        <v/>
      </c>
      <c r="D1452" s="14" t="n"/>
      <c r="E1452" s="14" t="n"/>
      <c r="F1452" s="14" t="n"/>
      <c r="G1452" s="14" t="n"/>
      <c r="H1452" s="12" t="str">
        <f>IF(AND(F1452="",G1452=""),"",IF(F1452="",0,F1452)-IF(G1452="",0,G1452))</f>
        <v/>
      </c>
      <c r="I1452" s="14" t="n"/>
      <c r="J1452" s="14" t="n"/>
      <c r="K1452" s="14" t="n"/>
    </row>
    <row r="1453">
      <c r="A1453" s="19" t="n"/>
      <c r="B1453" s="14" t="n"/>
      <c r="C1453" s="12" t="str">
        <f>IF($B1453="","",IFERROR(INDEX(Items!$B$2:$B$501,MATCH($B1453,Items!$A$2:$A$501,0)),"Unknown SKU"))</f>
        <v/>
      </c>
      <c r="D1453" s="14" t="n"/>
      <c r="E1453" s="14" t="n"/>
      <c r="F1453" s="14" t="n"/>
      <c r="G1453" s="14" t="n"/>
      <c r="H1453" s="12" t="str">
        <f>IF(AND(F1453="",G1453=""),"",IF(F1453="",0,F1453)-IF(G1453="",0,G1453))</f>
        <v/>
      </c>
      <c r="I1453" s="14" t="n"/>
      <c r="J1453" s="14" t="n"/>
      <c r="K1453" s="14" t="n"/>
    </row>
    <row r="1454">
      <c r="A1454" s="19" t="n"/>
      <c r="B1454" s="14" t="n"/>
      <c r="C1454" s="12" t="str">
        <f>IF($B1454="","",IFERROR(INDEX(Items!$B$2:$B$501,MATCH($B1454,Items!$A$2:$A$501,0)),"Unknown SKU"))</f>
        <v/>
      </c>
      <c r="D1454" s="14" t="n"/>
      <c r="E1454" s="14" t="n"/>
      <c r="F1454" s="14" t="n"/>
      <c r="G1454" s="14" t="n"/>
      <c r="H1454" s="12" t="str">
        <f>IF(AND(F1454="",G1454=""),"",IF(F1454="",0,F1454)-IF(G1454="",0,G1454))</f>
        <v/>
      </c>
      <c r="I1454" s="14" t="n"/>
      <c r="J1454" s="14" t="n"/>
      <c r="K1454" s="14" t="n"/>
    </row>
    <row r="1455">
      <c r="A1455" s="19" t="n"/>
      <c r="B1455" s="14" t="n"/>
      <c r="C1455" s="12" t="str">
        <f>IF($B1455="","",IFERROR(INDEX(Items!$B$2:$B$501,MATCH($B1455,Items!$A$2:$A$501,0)),"Unknown SKU"))</f>
        <v/>
      </c>
      <c r="D1455" s="14" t="n"/>
      <c r="E1455" s="14" t="n"/>
      <c r="F1455" s="14" t="n"/>
      <c r="G1455" s="14" t="n"/>
      <c r="H1455" s="12" t="str">
        <f>IF(AND(F1455="",G1455=""),"",IF(F1455="",0,F1455)-IF(G1455="",0,G1455))</f>
        <v/>
      </c>
      <c r="I1455" s="14" t="n"/>
      <c r="J1455" s="14" t="n"/>
      <c r="K1455" s="14" t="n"/>
    </row>
    <row r="1456">
      <c r="A1456" s="19" t="n"/>
      <c r="B1456" s="14" t="n"/>
      <c r="C1456" s="12" t="str">
        <f>IF($B1456="","",IFERROR(INDEX(Items!$B$2:$B$501,MATCH($B1456,Items!$A$2:$A$501,0)),"Unknown SKU"))</f>
        <v/>
      </c>
      <c r="D1456" s="14" t="n"/>
      <c r="E1456" s="14" t="n"/>
      <c r="F1456" s="14" t="n"/>
      <c r="G1456" s="14" t="n"/>
      <c r="H1456" s="12" t="str">
        <f>IF(AND(F1456="",G1456=""),"",IF(F1456="",0,F1456)-IF(G1456="",0,G1456))</f>
        <v/>
      </c>
      <c r="I1456" s="14" t="n"/>
      <c r="J1456" s="14" t="n"/>
      <c r="K1456" s="14" t="n"/>
    </row>
    <row r="1457">
      <c r="A1457" s="19" t="n"/>
      <c r="B1457" s="14" t="n"/>
      <c r="C1457" s="12" t="str">
        <f>IF($B1457="","",IFERROR(INDEX(Items!$B$2:$B$501,MATCH($B1457,Items!$A$2:$A$501,0)),"Unknown SKU"))</f>
        <v/>
      </c>
      <c r="D1457" s="14" t="n"/>
      <c r="E1457" s="14" t="n"/>
      <c r="F1457" s="14" t="n"/>
      <c r="G1457" s="14" t="n"/>
      <c r="H1457" s="12" t="str">
        <f>IF(AND(F1457="",G1457=""),"",IF(F1457="",0,F1457)-IF(G1457="",0,G1457))</f>
        <v/>
      </c>
      <c r="I1457" s="14" t="n"/>
      <c r="J1457" s="14" t="n"/>
      <c r="K1457" s="14" t="n"/>
    </row>
    <row r="1458">
      <c r="A1458" s="19" t="n"/>
      <c r="B1458" s="14" t="n"/>
      <c r="C1458" s="12" t="str">
        <f>IF($B1458="","",IFERROR(INDEX(Items!$B$2:$B$501,MATCH($B1458,Items!$A$2:$A$501,0)),"Unknown SKU"))</f>
        <v/>
      </c>
      <c r="D1458" s="14" t="n"/>
      <c r="E1458" s="14" t="n"/>
      <c r="F1458" s="14" t="n"/>
      <c r="G1458" s="14" t="n"/>
      <c r="H1458" s="12" t="str">
        <f>IF(AND(F1458="",G1458=""),"",IF(F1458="",0,F1458)-IF(G1458="",0,G1458))</f>
        <v/>
      </c>
      <c r="I1458" s="14" t="n"/>
      <c r="J1458" s="14" t="n"/>
      <c r="K1458" s="14" t="n"/>
    </row>
    <row r="1459">
      <c r="A1459" s="19" t="n"/>
      <c r="B1459" s="14" t="n"/>
      <c r="C1459" s="12" t="str">
        <f>IF($B1459="","",IFERROR(INDEX(Items!$B$2:$B$501,MATCH($B1459,Items!$A$2:$A$501,0)),"Unknown SKU"))</f>
        <v/>
      </c>
      <c r="D1459" s="14" t="n"/>
      <c r="E1459" s="14" t="n"/>
      <c r="F1459" s="14" t="n"/>
      <c r="G1459" s="14" t="n"/>
      <c r="H1459" s="12" t="str">
        <f>IF(AND(F1459="",G1459=""),"",IF(F1459="",0,F1459)-IF(G1459="",0,G1459))</f>
        <v/>
      </c>
      <c r="I1459" s="14" t="n"/>
      <c r="J1459" s="14" t="n"/>
      <c r="K1459" s="14" t="n"/>
    </row>
    <row r="1460">
      <c r="A1460" s="19" t="n"/>
      <c r="B1460" s="14" t="n"/>
      <c r="C1460" s="12" t="str">
        <f>IF($B1460="","",IFERROR(INDEX(Items!$B$2:$B$501,MATCH($B1460,Items!$A$2:$A$501,0)),"Unknown SKU"))</f>
        <v/>
      </c>
      <c r="D1460" s="14" t="n"/>
      <c r="E1460" s="14" t="n"/>
      <c r="F1460" s="14" t="n"/>
      <c r="G1460" s="14" t="n"/>
      <c r="H1460" s="12" t="str">
        <f>IF(AND(F1460="",G1460=""),"",IF(F1460="",0,F1460)-IF(G1460="",0,G1460))</f>
        <v/>
      </c>
      <c r="I1460" s="14" t="n"/>
      <c r="J1460" s="14" t="n"/>
      <c r="K1460" s="14" t="n"/>
    </row>
    <row r="1461">
      <c r="A1461" s="19" t="n"/>
      <c r="B1461" s="14" t="n"/>
      <c r="C1461" s="12" t="str">
        <f>IF($B1461="","",IFERROR(INDEX(Items!$B$2:$B$501,MATCH($B1461,Items!$A$2:$A$501,0)),"Unknown SKU"))</f>
        <v/>
      </c>
      <c r="D1461" s="14" t="n"/>
      <c r="E1461" s="14" t="n"/>
      <c r="F1461" s="14" t="n"/>
      <c r="G1461" s="14" t="n"/>
      <c r="H1461" s="12" t="str">
        <f>IF(AND(F1461="",G1461=""),"",IF(F1461="",0,F1461)-IF(G1461="",0,G1461))</f>
        <v/>
      </c>
      <c r="I1461" s="14" t="n"/>
      <c r="J1461" s="14" t="n"/>
      <c r="K1461" s="14" t="n"/>
    </row>
    <row r="1462">
      <c r="A1462" s="19" t="n"/>
      <c r="B1462" s="14" t="n"/>
      <c r="C1462" s="12" t="str">
        <f>IF($B1462="","",IFERROR(INDEX(Items!$B$2:$B$501,MATCH($B1462,Items!$A$2:$A$501,0)),"Unknown SKU"))</f>
        <v/>
      </c>
      <c r="D1462" s="14" t="n"/>
      <c r="E1462" s="14" t="n"/>
      <c r="F1462" s="14" t="n"/>
      <c r="G1462" s="14" t="n"/>
      <c r="H1462" s="12" t="str">
        <f>IF(AND(F1462="",G1462=""),"",IF(F1462="",0,F1462)-IF(G1462="",0,G1462))</f>
        <v/>
      </c>
      <c r="I1462" s="14" t="n"/>
      <c r="J1462" s="14" t="n"/>
      <c r="K1462" s="14" t="n"/>
    </row>
    <row r="1463">
      <c r="A1463" s="19" t="n"/>
      <c r="B1463" s="14" t="n"/>
      <c r="C1463" s="12" t="str">
        <f>IF($B1463="","",IFERROR(INDEX(Items!$B$2:$B$501,MATCH($B1463,Items!$A$2:$A$501,0)),"Unknown SKU"))</f>
        <v/>
      </c>
      <c r="D1463" s="14" t="n"/>
      <c r="E1463" s="14" t="n"/>
      <c r="F1463" s="14" t="n"/>
      <c r="G1463" s="14" t="n"/>
      <c r="H1463" s="12" t="str">
        <f>IF(AND(F1463="",G1463=""),"",IF(F1463="",0,F1463)-IF(G1463="",0,G1463))</f>
        <v/>
      </c>
      <c r="I1463" s="14" t="n"/>
      <c r="J1463" s="14" t="n"/>
      <c r="K1463" s="14" t="n"/>
    </row>
    <row r="1464">
      <c r="A1464" s="19" t="n"/>
      <c r="B1464" s="14" t="n"/>
      <c r="C1464" s="12" t="str">
        <f>IF($B1464="","",IFERROR(INDEX(Items!$B$2:$B$501,MATCH($B1464,Items!$A$2:$A$501,0)),"Unknown SKU"))</f>
        <v/>
      </c>
      <c r="D1464" s="14" t="n"/>
      <c r="E1464" s="14" t="n"/>
      <c r="F1464" s="14" t="n"/>
      <c r="G1464" s="14" t="n"/>
      <c r="H1464" s="12" t="str">
        <f>IF(AND(F1464="",G1464=""),"",IF(F1464="",0,F1464)-IF(G1464="",0,G1464))</f>
        <v/>
      </c>
      <c r="I1464" s="14" t="n"/>
      <c r="J1464" s="14" t="n"/>
      <c r="K1464" s="14" t="n"/>
    </row>
    <row r="1465">
      <c r="A1465" s="19" t="n"/>
      <c r="B1465" s="14" t="n"/>
      <c r="C1465" s="12" t="str">
        <f>IF($B1465="","",IFERROR(INDEX(Items!$B$2:$B$501,MATCH($B1465,Items!$A$2:$A$501,0)),"Unknown SKU"))</f>
        <v/>
      </c>
      <c r="D1465" s="14" t="n"/>
      <c r="E1465" s="14" t="n"/>
      <c r="F1465" s="14" t="n"/>
      <c r="G1465" s="14" t="n"/>
      <c r="H1465" s="12" t="str">
        <f>IF(AND(F1465="",G1465=""),"",IF(F1465="",0,F1465)-IF(G1465="",0,G1465))</f>
        <v/>
      </c>
      <c r="I1465" s="14" t="n"/>
      <c r="J1465" s="14" t="n"/>
      <c r="K1465" s="14" t="n"/>
    </row>
    <row r="1466">
      <c r="A1466" s="19" t="n"/>
      <c r="B1466" s="14" t="n"/>
      <c r="C1466" s="12" t="str">
        <f>IF($B1466="","",IFERROR(INDEX(Items!$B$2:$B$501,MATCH($B1466,Items!$A$2:$A$501,0)),"Unknown SKU"))</f>
        <v/>
      </c>
      <c r="D1466" s="14" t="n"/>
      <c r="E1466" s="14" t="n"/>
      <c r="F1466" s="14" t="n"/>
      <c r="G1466" s="14" t="n"/>
      <c r="H1466" s="12" t="str">
        <f>IF(AND(F1466="",G1466=""),"",IF(F1466="",0,F1466)-IF(G1466="",0,G1466))</f>
        <v/>
      </c>
      <c r="I1466" s="14" t="n"/>
      <c r="J1466" s="14" t="n"/>
      <c r="K1466" s="14" t="n"/>
    </row>
    <row r="1467">
      <c r="A1467" s="19" t="n"/>
      <c r="B1467" s="14" t="n"/>
      <c r="C1467" s="12" t="str">
        <f>IF($B1467="","",IFERROR(INDEX(Items!$B$2:$B$501,MATCH($B1467,Items!$A$2:$A$501,0)),"Unknown SKU"))</f>
        <v/>
      </c>
      <c r="D1467" s="14" t="n"/>
      <c r="E1467" s="14" t="n"/>
      <c r="F1467" s="14" t="n"/>
      <c r="G1467" s="14" t="n"/>
      <c r="H1467" s="12" t="str">
        <f>IF(AND(F1467="",G1467=""),"",IF(F1467="",0,F1467)-IF(G1467="",0,G1467))</f>
        <v/>
      </c>
      <c r="I1467" s="14" t="n"/>
      <c r="J1467" s="14" t="n"/>
      <c r="K1467" s="14" t="n"/>
    </row>
    <row r="1468">
      <c r="A1468" s="19" t="n"/>
      <c r="B1468" s="14" t="n"/>
      <c r="C1468" s="12" t="str">
        <f>IF($B1468="","",IFERROR(INDEX(Items!$B$2:$B$501,MATCH($B1468,Items!$A$2:$A$501,0)),"Unknown SKU"))</f>
        <v/>
      </c>
      <c r="D1468" s="14" t="n"/>
      <c r="E1468" s="14" t="n"/>
      <c r="F1468" s="14" t="n"/>
      <c r="G1468" s="14" t="n"/>
      <c r="H1468" s="12" t="str">
        <f>IF(AND(F1468="",G1468=""),"",IF(F1468="",0,F1468)-IF(G1468="",0,G1468))</f>
        <v/>
      </c>
      <c r="I1468" s="14" t="n"/>
      <c r="J1468" s="14" t="n"/>
      <c r="K1468" s="14" t="n"/>
    </row>
    <row r="1469">
      <c r="A1469" s="19" t="n"/>
      <c r="B1469" s="14" t="n"/>
      <c r="C1469" s="12" t="str">
        <f>IF($B1469="","",IFERROR(INDEX(Items!$B$2:$B$501,MATCH($B1469,Items!$A$2:$A$501,0)),"Unknown SKU"))</f>
        <v/>
      </c>
      <c r="D1469" s="14" t="n"/>
      <c r="E1469" s="14" t="n"/>
      <c r="F1469" s="14" t="n"/>
      <c r="G1469" s="14" t="n"/>
      <c r="H1469" s="12" t="str">
        <f>IF(AND(F1469="",G1469=""),"",IF(F1469="",0,F1469)-IF(G1469="",0,G1469))</f>
        <v/>
      </c>
      <c r="I1469" s="14" t="n"/>
      <c r="J1469" s="14" t="n"/>
      <c r="K1469" s="14" t="n"/>
    </row>
    <row r="1470">
      <c r="A1470" s="19" t="n"/>
      <c r="B1470" s="14" t="n"/>
      <c r="C1470" s="12" t="str">
        <f>IF($B1470="","",IFERROR(INDEX(Items!$B$2:$B$501,MATCH($B1470,Items!$A$2:$A$501,0)),"Unknown SKU"))</f>
        <v/>
      </c>
      <c r="D1470" s="14" t="n"/>
      <c r="E1470" s="14" t="n"/>
      <c r="F1470" s="14" t="n"/>
      <c r="G1470" s="14" t="n"/>
      <c r="H1470" s="12" t="str">
        <f>IF(AND(F1470="",G1470=""),"",IF(F1470="",0,F1470)-IF(G1470="",0,G1470))</f>
        <v/>
      </c>
      <c r="I1470" s="14" t="n"/>
      <c r="J1470" s="14" t="n"/>
      <c r="K1470" s="14" t="n"/>
    </row>
    <row r="1471">
      <c r="A1471" s="19" t="n"/>
      <c r="B1471" s="14" t="n"/>
      <c r="C1471" s="12" t="str">
        <f>IF($B1471="","",IFERROR(INDEX(Items!$B$2:$B$501,MATCH($B1471,Items!$A$2:$A$501,0)),"Unknown SKU"))</f>
        <v/>
      </c>
      <c r="D1471" s="14" t="n"/>
      <c r="E1471" s="14" t="n"/>
      <c r="F1471" s="14" t="n"/>
      <c r="G1471" s="14" t="n"/>
      <c r="H1471" s="12" t="str">
        <f>IF(AND(F1471="",G1471=""),"",IF(F1471="",0,F1471)-IF(G1471="",0,G1471))</f>
        <v/>
      </c>
      <c r="I1471" s="14" t="n"/>
      <c r="J1471" s="14" t="n"/>
      <c r="K1471" s="14" t="n"/>
    </row>
    <row r="1472">
      <c r="A1472" s="19" t="n"/>
      <c r="B1472" s="14" t="n"/>
      <c r="C1472" s="12" t="str">
        <f>IF($B1472="","",IFERROR(INDEX(Items!$B$2:$B$501,MATCH($B1472,Items!$A$2:$A$501,0)),"Unknown SKU"))</f>
        <v/>
      </c>
      <c r="D1472" s="14" t="n"/>
      <c r="E1472" s="14" t="n"/>
      <c r="F1472" s="14" t="n"/>
      <c r="G1472" s="14" t="n"/>
      <c r="H1472" s="12" t="str">
        <f>IF(AND(F1472="",G1472=""),"",IF(F1472="",0,F1472)-IF(G1472="",0,G1472))</f>
        <v/>
      </c>
      <c r="I1472" s="14" t="n"/>
      <c r="J1472" s="14" t="n"/>
      <c r="K1472" s="14" t="n"/>
    </row>
    <row r="1473">
      <c r="A1473" s="19" t="n"/>
      <c r="B1473" s="14" t="n"/>
      <c r="C1473" s="12" t="str">
        <f>IF($B1473="","",IFERROR(INDEX(Items!$B$2:$B$501,MATCH($B1473,Items!$A$2:$A$501,0)),"Unknown SKU"))</f>
        <v/>
      </c>
      <c r="D1473" s="14" t="n"/>
      <c r="E1473" s="14" t="n"/>
      <c r="F1473" s="14" t="n"/>
      <c r="G1473" s="14" t="n"/>
      <c r="H1473" s="12" t="str">
        <f>IF(AND(F1473="",G1473=""),"",IF(F1473="",0,F1473)-IF(G1473="",0,G1473))</f>
        <v/>
      </c>
      <c r="I1473" s="14" t="n"/>
      <c r="J1473" s="14" t="n"/>
      <c r="K1473" s="14" t="n"/>
    </row>
    <row r="1474">
      <c r="A1474" s="19" t="n"/>
      <c r="B1474" s="14" t="n"/>
      <c r="C1474" s="12" t="str">
        <f>IF($B1474="","",IFERROR(INDEX(Items!$B$2:$B$501,MATCH($B1474,Items!$A$2:$A$501,0)),"Unknown SKU"))</f>
        <v/>
      </c>
      <c r="D1474" s="14" t="n"/>
      <c r="E1474" s="14" t="n"/>
      <c r="F1474" s="14" t="n"/>
      <c r="G1474" s="14" t="n"/>
      <c r="H1474" s="12" t="str">
        <f>IF(AND(F1474="",G1474=""),"",IF(F1474="",0,F1474)-IF(G1474="",0,G1474))</f>
        <v/>
      </c>
      <c r="I1474" s="14" t="n"/>
      <c r="J1474" s="14" t="n"/>
      <c r="K1474" s="14" t="n"/>
    </row>
    <row r="1475">
      <c r="A1475" s="19" t="n"/>
      <c r="B1475" s="14" t="n"/>
      <c r="C1475" s="12" t="str">
        <f>IF($B1475="","",IFERROR(INDEX(Items!$B$2:$B$501,MATCH($B1475,Items!$A$2:$A$501,0)),"Unknown SKU"))</f>
        <v/>
      </c>
      <c r="D1475" s="14" t="n"/>
      <c r="E1475" s="14" t="n"/>
      <c r="F1475" s="14" t="n"/>
      <c r="G1475" s="14" t="n"/>
      <c r="H1475" s="12" t="str">
        <f>IF(AND(F1475="",G1475=""),"",IF(F1475="",0,F1475)-IF(G1475="",0,G1475))</f>
        <v/>
      </c>
      <c r="I1475" s="14" t="n"/>
      <c r="J1475" s="14" t="n"/>
      <c r="K1475" s="14" t="n"/>
    </row>
    <row r="1476">
      <c r="A1476" s="19" t="n"/>
      <c r="B1476" s="14" t="n"/>
      <c r="C1476" s="12" t="str">
        <f>IF($B1476="","",IFERROR(INDEX(Items!$B$2:$B$501,MATCH($B1476,Items!$A$2:$A$501,0)),"Unknown SKU"))</f>
        <v/>
      </c>
      <c r="D1476" s="14" t="n"/>
      <c r="E1476" s="14" t="n"/>
      <c r="F1476" s="14" t="n"/>
      <c r="G1476" s="14" t="n"/>
      <c r="H1476" s="12" t="str">
        <f>IF(AND(F1476="",G1476=""),"",IF(F1476="",0,F1476)-IF(G1476="",0,G1476))</f>
        <v/>
      </c>
      <c r="I1476" s="14" t="n"/>
      <c r="J1476" s="14" t="n"/>
      <c r="K1476" s="14" t="n"/>
    </row>
    <row r="1477">
      <c r="A1477" s="19" t="n"/>
      <c r="B1477" s="14" t="n"/>
      <c r="C1477" s="12" t="str">
        <f>IF($B1477="","",IFERROR(INDEX(Items!$B$2:$B$501,MATCH($B1477,Items!$A$2:$A$501,0)),"Unknown SKU"))</f>
        <v/>
      </c>
      <c r="D1477" s="14" t="n"/>
      <c r="E1477" s="14" t="n"/>
      <c r="F1477" s="14" t="n"/>
      <c r="G1477" s="14" t="n"/>
      <c r="H1477" s="12" t="str">
        <f>IF(AND(F1477="",G1477=""),"",IF(F1477="",0,F1477)-IF(G1477="",0,G1477))</f>
        <v/>
      </c>
      <c r="I1477" s="14" t="n"/>
      <c r="J1477" s="14" t="n"/>
      <c r="K1477" s="14" t="n"/>
    </row>
    <row r="1478">
      <c r="A1478" s="19" t="n"/>
      <c r="B1478" s="14" t="n"/>
      <c r="C1478" s="12" t="str">
        <f>IF($B1478="","",IFERROR(INDEX(Items!$B$2:$B$501,MATCH($B1478,Items!$A$2:$A$501,0)),"Unknown SKU"))</f>
        <v/>
      </c>
      <c r="D1478" s="14" t="n"/>
      <c r="E1478" s="14" t="n"/>
      <c r="F1478" s="14" t="n"/>
      <c r="G1478" s="14" t="n"/>
      <c r="H1478" s="12" t="str">
        <f>IF(AND(F1478="",G1478=""),"",IF(F1478="",0,F1478)-IF(G1478="",0,G1478))</f>
        <v/>
      </c>
      <c r="I1478" s="14" t="n"/>
      <c r="J1478" s="14" t="n"/>
      <c r="K1478" s="14" t="n"/>
    </row>
    <row r="1479">
      <c r="A1479" s="19" t="n"/>
      <c r="B1479" s="14" t="n"/>
      <c r="C1479" s="12" t="str">
        <f>IF($B1479="","",IFERROR(INDEX(Items!$B$2:$B$501,MATCH($B1479,Items!$A$2:$A$501,0)),"Unknown SKU"))</f>
        <v/>
      </c>
      <c r="D1479" s="14" t="n"/>
      <c r="E1479" s="14" t="n"/>
      <c r="F1479" s="14" t="n"/>
      <c r="G1479" s="14" t="n"/>
      <c r="H1479" s="12" t="str">
        <f>IF(AND(F1479="",G1479=""),"",IF(F1479="",0,F1479)-IF(G1479="",0,G1479))</f>
        <v/>
      </c>
      <c r="I1479" s="14" t="n"/>
      <c r="J1479" s="14" t="n"/>
      <c r="K1479" s="14" t="n"/>
    </row>
    <row r="1480">
      <c r="A1480" s="19" t="n"/>
      <c r="B1480" s="14" t="n"/>
      <c r="C1480" s="12" t="str">
        <f>IF($B1480="","",IFERROR(INDEX(Items!$B$2:$B$501,MATCH($B1480,Items!$A$2:$A$501,0)),"Unknown SKU"))</f>
        <v/>
      </c>
      <c r="D1480" s="14" t="n"/>
      <c r="E1480" s="14" t="n"/>
      <c r="F1480" s="14" t="n"/>
      <c r="G1480" s="14" t="n"/>
      <c r="H1480" s="12" t="str">
        <f>IF(AND(F1480="",G1480=""),"",IF(F1480="",0,F1480)-IF(G1480="",0,G1480))</f>
        <v/>
      </c>
      <c r="I1480" s="14" t="n"/>
      <c r="J1480" s="14" t="n"/>
      <c r="K1480" s="14" t="n"/>
    </row>
    <row r="1481">
      <c r="A1481" s="19" t="n"/>
      <c r="B1481" s="14" t="n"/>
      <c r="C1481" s="12" t="str">
        <f>IF($B1481="","",IFERROR(INDEX(Items!$B$2:$B$501,MATCH($B1481,Items!$A$2:$A$501,0)),"Unknown SKU"))</f>
        <v/>
      </c>
      <c r="D1481" s="14" t="n"/>
      <c r="E1481" s="14" t="n"/>
      <c r="F1481" s="14" t="n"/>
      <c r="G1481" s="14" t="n"/>
      <c r="H1481" s="12" t="str">
        <f>IF(AND(F1481="",G1481=""),"",IF(F1481="",0,F1481)-IF(G1481="",0,G1481))</f>
        <v/>
      </c>
      <c r="I1481" s="14" t="n"/>
      <c r="J1481" s="14" t="n"/>
      <c r="K1481" s="14" t="n"/>
    </row>
    <row r="1482">
      <c r="A1482" s="19" t="n"/>
      <c r="B1482" s="14" t="n"/>
      <c r="C1482" s="12" t="str">
        <f>IF($B1482="","",IFERROR(INDEX(Items!$B$2:$B$501,MATCH($B1482,Items!$A$2:$A$501,0)),"Unknown SKU"))</f>
        <v/>
      </c>
      <c r="D1482" s="14" t="n"/>
      <c r="E1482" s="14" t="n"/>
      <c r="F1482" s="14" t="n"/>
      <c r="G1482" s="14" t="n"/>
      <c r="H1482" s="12" t="str">
        <f>IF(AND(F1482="",G1482=""),"",IF(F1482="",0,F1482)-IF(G1482="",0,G1482))</f>
        <v/>
      </c>
      <c r="I1482" s="14" t="n"/>
      <c r="J1482" s="14" t="n"/>
      <c r="K1482" s="14" t="n"/>
    </row>
    <row r="1483">
      <c r="A1483" s="19" t="n"/>
      <c r="B1483" s="14" t="n"/>
      <c r="C1483" s="12" t="str">
        <f>IF($B1483="","",IFERROR(INDEX(Items!$B$2:$B$501,MATCH($B1483,Items!$A$2:$A$501,0)),"Unknown SKU"))</f>
        <v/>
      </c>
      <c r="D1483" s="14" t="n"/>
      <c r="E1483" s="14" t="n"/>
      <c r="F1483" s="14" t="n"/>
      <c r="G1483" s="14" t="n"/>
      <c r="H1483" s="12" t="str">
        <f>IF(AND(F1483="",G1483=""),"",IF(F1483="",0,F1483)-IF(G1483="",0,G1483))</f>
        <v/>
      </c>
      <c r="I1483" s="14" t="n"/>
      <c r="J1483" s="14" t="n"/>
      <c r="K1483" s="14" t="n"/>
    </row>
    <row r="1484">
      <c r="A1484" s="19" t="n"/>
      <c r="B1484" s="14" t="n"/>
      <c r="C1484" s="12" t="str">
        <f>IF($B1484="","",IFERROR(INDEX(Items!$B$2:$B$501,MATCH($B1484,Items!$A$2:$A$501,0)),"Unknown SKU"))</f>
        <v/>
      </c>
      <c r="D1484" s="14" t="n"/>
      <c r="E1484" s="14" t="n"/>
      <c r="F1484" s="14" t="n"/>
      <c r="G1484" s="14" t="n"/>
      <c r="H1484" s="12" t="str">
        <f>IF(AND(F1484="",G1484=""),"",IF(F1484="",0,F1484)-IF(G1484="",0,G1484))</f>
        <v/>
      </c>
      <c r="I1484" s="14" t="n"/>
      <c r="J1484" s="14" t="n"/>
      <c r="K1484" s="14" t="n"/>
    </row>
    <row r="1485">
      <c r="A1485" s="19" t="n"/>
      <c r="B1485" s="14" t="n"/>
      <c r="C1485" s="12" t="str">
        <f>IF($B1485="","",IFERROR(INDEX(Items!$B$2:$B$501,MATCH($B1485,Items!$A$2:$A$501,0)),"Unknown SKU"))</f>
        <v/>
      </c>
      <c r="D1485" s="14" t="n"/>
      <c r="E1485" s="14" t="n"/>
      <c r="F1485" s="14" t="n"/>
      <c r="G1485" s="14" t="n"/>
      <c r="H1485" s="12" t="str">
        <f>IF(AND(F1485="",G1485=""),"",IF(F1485="",0,F1485)-IF(G1485="",0,G1485))</f>
        <v/>
      </c>
      <c r="I1485" s="14" t="n"/>
      <c r="J1485" s="14" t="n"/>
      <c r="K1485" s="14" t="n"/>
    </row>
    <row r="1486">
      <c r="A1486" s="19" t="n"/>
      <c r="B1486" s="14" t="n"/>
      <c r="C1486" s="12" t="str">
        <f>IF($B1486="","",IFERROR(INDEX(Items!$B$2:$B$501,MATCH($B1486,Items!$A$2:$A$501,0)),"Unknown SKU"))</f>
        <v/>
      </c>
      <c r="D1486" s="14" t="n"/>
      <c r="E1486" s="14" t="n"/>
      <c r="F1486" s="14" t="n"/>
      <c r="G1486" s="14" t="n"/>
      <c r="H1486" s="12" t="str">
        <f>IF(AND(F1486="",G1486=""),"",IF(F1486="",0,F1486)-IF(G1486="",0,G1486))</f>
        <v/>
      </c>
      <c r="I1486" s="14" t="n"/>
      <c r="J1486" s="14" t="n"/>
      <c r="K1486" s="14" t="n"/>
    </row>
    <row r="1487">
      <c r="A1487" s="19" t="n"/>
      <c r="B1487" s="14" t="n"/>
      <c r="C1487" s="12" t="str">
        <f>IF($B1487="","",IFERROR(INDEX(Items!$B$2:$B$501,MATCH($B1487,Items!$A$2:$A$501,0)),"Unknown SKU"))</f>
        <v/>
      </c>
      <c r="D1487" s="14" t="n"/>
      <c r="E1487" s="14" t="n"/>
      <c r="F1487" s="14" t="n"/>
      <c r="G1487" s="14" t="n"/>
      <c r="H1487" s="12" t="str">
        <f>IF(AND(F1487="",G1487=""),"",IF(F1487="",0,F1487)-IF(G1487="",0,G1487))</f>
        <v/>
      </c>
      <c r="I1487" s="14" t="n"/>
      <c r="J1487" s="14" t="n"/>
      <c r="K1487" s="14" t="n"/>
    </row>
    <row r="1488">
      <c r="A1488" s="19" t="n"/>
      <c r="B1488" s="14" t="n"/>
      <c r="C1488" s="12" t="str">
        <f>IF($B1488="","",IFERROR(INDEX(Items!$B$2:$B$501,MATCH($B1488,Items!$A$2:$A$501,0)),"Unknown SKU"))</f>
        <v/>
      </c>
      <c r="D1488" s="14" t="n"/>
      <c r="E1488" s="14" t="n"/>
      <c r="F1488" s="14" t="n"/>
      <c r="G1488" s="14" t="n"/>
      <c r="H1488" s="12" t="str">
        <f>IF(AND(F1488="",G1488=""),"",IF(F1488="",0,F1488)-IF(G1488="",0,G1488))</f>
        <v/>
      </c>
      <c r="I1488" s="14" t="n"/>
      <c r="J1488" s="14" t="n"/>
      <c r="K1488" s="14" t="n"/>
    </row>
    <row r="1489">
      <c r="A1489" s="19" t="n"/>
      <c r="B1489" s="14" t="n"/>
      <c r="C1489" s="12" t="str">
        <f>IF($B1489="","",IFERROR(INDEX(Items!$B$2:$B$501,MATCH($B1489,Items!$A$2:$A$501,0)),"Unknown SKU"))</f>
        <v/>
      </c>
      <c r="D1489" s="14" t="n"/>
      <c r="E1489" s="14" t="n"/>
      <c r="F1489" s="14" t="n"/>
      <c r="G1489" s="14" t="n"/>
      <c r="H1489" s="12" t="str">
        <f>IF(AND(F1489="",G1489=""),"",IF(F1489="",0,F1489)-IF(G1489="",0,G1489))</f>
        <v/>
      </c>
      <c r="I1489" s="14" t="n"/>
      <c r="J1489" s="14" t="n"/>
      <c r="K1489" s="14" t="n"/>
    </row>
    <row r="1490">
      <c r="A1490" s="19" t="n"/>
      <c r="B1490" s="14" t="n"/>
      <c r="C1490" s="12" t="str">
        <f>IF($B1490="","",IFERROR(INDEX(Items!$B$2:$B$501,MATCH($B1490,Items!$A$2:$A$501,0)),"Unknown SKU"))</f>
        <v/>
      </c>
      <c r="D1490" s="14" t="n"/>
      <c r="E1490" s="14" t="n"/>
      <c r="F1490" s="14" t="n"/>
      <c r="G1490" s="14" t="n"/>
      <c r="H1490" s="12" t="str">
        <f>IF(AND(F1490="",G1490=""),"",IF(F1490="",0,F1490)-IF(G1490="",0,G1490))</f>
        <v/>
      </c>
      <c r="I1490" s="14" t="n"/>
      <c r="J1490" s="14" t="n"/>
      <c r="K1490" s="14" t="n"/>
    </row>
    <row r="1491">
      <c r="A1491" s="19" t="n"/>
      <c r="B1491" s="14" t="n"/>
      <c r="C1491" s="12" t="str">
        <f>IF($B1491="","",IFERROR(INDEX(Items!$B$2:$B$501,MATCH($B1491,Items!$A$2:$A$501,0)),"Unknown SKU"))</f>
        <v/>
      </c>
      <c r="D1491" s="14" t="n"/>
      <c r="E1491" s="14" t="n"/>
      <c r="F1491" s="14" t="n"/>
      <c r="G1491" s="14" t="n"/>
      <c r="H1491" s="12" t="str">
        <f>IF(AND(F1491="",G1491=""),"",IF(F1491="",0,F1491)-IF(G1491="",0,G1491))</f>
        <v/>
      </c>
      <c r="I1491" s="14" t="n"/>
      <c r="J1491" s="14" t="n"/>
      <c r="K1491" s="14" t="n"/>
    </row>
    <row r="1492">
      <c r="A1492" s="19" t="n"/>
      <c r="B1492" s="14" t="n"/>
      <c r="C1492" s="12" t="str">
        <f>IF($B1492="","",IFERROR(INDEX(Items!$B$2:$B$501,MATCH($B1492,Items!$A$2:$A$501,0)),"Unknown SKU"))</f>
        <v/>
      </c>
      <c r="D1492" s="14" t="n"/>
      <c r="E1492" s="14" t="n"/>
      <c r="F1492" s="14" t="n"/>
      <c r="G1492" s="14" t="n"/>
      <c r="H1492" s="12" t="str">
        <f>IF(AND(F1492="",G1492=""),"",IF(F1492="",0,F1492)-IF(G1492="",0,G1492))</f>
        <v/>
      </c>
      <c r="I1492" s="14" t="n"/>
      <c r="J1492" s="14" t="n"/>
      <c r="K1492" s="14" t="n"/>
    </row>
    <row r="1493">
      <c r="A1493" s="19" t="n"/>
      <c r="B1493" s="14" t="n"/>
      <c r="C1493" s="12" t="str">
        <f>IF($B1493="","",IFERROR(INDEX(Items!$B$2:$B$501,MATCH($B1493,Items!$A$2:$A$501,0)),"Unknown SKU"))</f>
        <v/>
      </c>
      <c r="D1493" s="14" t="n"/>
      <c r="E1493" s="14" t="n"/>
      <c r="F1493" s="14" t="n"/>
      <c r="G1493" s="14" t="n"/>
      <c r="H1493" s="12" t="str">
        <f>IF(AND(F1493="",G1493=""),"",IF(F1493="",0,F1493)-IF(G1493="",0,G1493))</f>
        <v/>
      </c>
      <c r="I1493" s="14" t="n"/>
      <c r="J1493" s="14" t="n"/>
      <c r="K1493" s="14" t="n"/>
    </row>
    <row r="1494">
      <c r="A1494" s="19" t="n"/>
      <c r="B1494" s="14" t="n"/>
      <c r="C1494" s="12" t="str">
        <f>IF($B1494="","",IFERROR(INDEX(Items!$B$2:$B$501,MATCH($B1494,Items!$A$2:$A$501,0)),"Unknown SKU"))</f>
        <v/>
      </c>
      <c r="D1494" s="14" t="n"/>
      <c r="E1494" s="14" t="n"/>
      <c r="F1494" s="14" t="n"/>
      <c r="G1494" s="14" t="n"/>
      <c r="H1494" s="12" t="str">
        <f>IF(AND(F1494="",G1494=""),"",IF(F1494="",0,F1494)-IF(G1494="",0,G1494))</f>
        <v/>
      </c>
      <c r="I1494" s="14" t="n"/>
      <c r="J1494" s="14" t="n"/>
      <c r="K1494" s="14" t="n"/>
    </row>
    <row r="1495">
      <c r="A1495" s="19" t="n"/>
      <c r="B1495" s="14" t="n"/>
      <c r="C1495" s="12" t="str">
        <f>IF($B1495="","",IFERROR(INDEX(Items!$B$2:$B$501,MATCH($B1495,Items!$A$2:$A$501,0)),"Unknown SKU"))</f>
        <v/>
      </c>
      <c r="D1495" s="14" t="n"/>
      <c r="E1495" s="14" t="n"/>
      <c r="F1495" s="14" t="n"/>
      <c r="G1495" s="14" t="n"/>
      <c r="H1495" s="12" t="str">
        <f>IF(AND(F1495="",G1495=""),"",IF(F1495="",0,F1495)-IF(G1495="",0,G1495))</f>
        <v/>
      </c>
      <c r="I1495" s="14" t="n"/>
      <c r="J1495" s="14" t="n"/>
      <c r="K1495" s="14" t="n"/>
    </row>
    <row r="1496">
      <c r="A1496" s="19" t="n"/>
      <c r="B1496" s="14" t="n"/>
      <c r="C1496" s="12" t="str">
        <f>IF($B1496="","",IFERROR(INDEX(Items!$B$2:$B$501,MATCH($B1496,Items!$A$2:$A$501,0)),"Unknown SKU"))</f>
        <v/>
      </c>
      <c r="D1496" s="14" t="n"/>
      <c r="E1496" s="14" t="n"/>
      <c r="F1496" s="14" t="n"/>
      <c r="G1496" s="14" t="n"/>
      <c r="H1496" s="12" t="str">
        <f>IF(AND(F1496="",G1496=""),"",IF(F1496="",0,F1496)-IF(G1496="",0,G1496))</f>
        <v/>
      </c>
      <c r="I1496" s="14" t="n"/>
      <c r="J1496" s="14" t="n"/>
      <c r="K1496" s="14" t="n"/>
    </row>
    <row r="1497">
      <c r="A1497" s="19" t="n"/>
      <c r="B1497" s="14" t="n"/>
      <c r="C1497" s="12" t="str">
        <f>IF($B1497="","",IFERROR(INDEX(Items!$B$2:$B$501,MATCH($B1497,Items!$A$2:$A$501,0)),"Unknown SKU"))</f>
        <v/>
      </c>
      <c r="D1497" s="14" t="n"/>
      <c r="E1497" s="14" t="n"/>
      <c r="F1497" s="14" t="n"/>
      <c r="G1497" s="14" t="n"/>
      <c r="H1497" s="12" t="str">
        <f>IF(AND(F1497="",G1497=""),"",IF(F1497="",0,F1497)-IF(G1497="",0,G1497))</f>
        <v/>
      </c>
      <c r="I1497" s="14" t="n"/>
      <c r="J1497" s="14" t="n"/>
      <c r="K1497" s="14" t="n"/>
    </row>
    <row r="1498">
      <c r="A1498" s="19" t="n"/>
      <c r="B1498" s="14" t="n"/>
      <c r="C1498" s="12" t="str">
        <f>IF($B1498="","",IFERROR(INDEX(Items!$B$2:$B$501,MATCH($B1498,Items!$A$2:$A$501,0)),"Unknown SKU"))</f>
        <v/>
      </c>
      <c r="D1498" s="14" t="n"/>
      <c r="E1498" s="14" t="n"/>
      <c r="F1498" s="14" t="n"/>
      <c r="G1498" s="14" t="n"/>
      <c r="H1498" s="12" t="str">
        <f>IF(AND(F1498="",G1498=""),"",IF(F1498="",0,F1498)-IF(G1498="",0,G1498))</f>
        <v/>
      </c>
      <c r="I1498" s="14" t="n"/>
      <c r="J1498" s="14" t="n"/>
      <c r="K1498" s="14" t="n"/>
    </row>
    <row r="1499">
      <c r="A1499" s="19" t="n"/>
      <c r="B1499" s="14" t="n"/>
      <c r="C1499" s="12" t="str">
        <f>IF($B1499="","",IFERROR(INDEX(Items!$B$2:$B$501,MATCH($B1499,Items!$A$2:$A$501,0)),"Unknown SKU"))</f>
        <v/>
      </c>
      <c r="D1499" s="14" t="n"/>
      <c r="E1499" s="14" t="n"/>
      <c r="F1499" s="14" t="n"/>
      <c r="G1499" s="14" t="n"/>
      <c r="H1499" s="12" t="str">
        <f>IF(AND(F1499="",G1499=""),"",IF(F1499="",0,F1499)-IF(G1499="",0,G1499))</f>
        <v/>
      </c>
      <c r="I1499" s="14" t="n"/>
      <c r="J1499" s="14" t="n"/>
      <c r="K1499" s="14" t="n"/>
    </row>
    <row r="1500">
      <c r="A1500" s="19" t="n"/>
      <c r="B1500" s="14" t="n"/>
      <c r="C1500" s="12" t="str">
        <f>IF($B1500="","",IFERROR(INDEX(Items!$B$2:$B$501,MATCH($B1500,Items!$A$2:$A$501,0)),"Unknown SKU"))</f>
        <v/>
      </c>
      <c r="D1500" s="14" t="n"/>
      <c r="E1500" s="14" t="n"/>
      <c r="F1500" s="14" t="n"/>
      <c r="G1500" s="14" t="n"/>
      <c r="H1500" s="12" t="str">
        <f>IF(AND(F1500="",G1500=""),"",IF(F1500="",0,F1500)-IF(G1500="",0,G1500))</f>
        <v/>
      </c>
      <c r="I1500" s="14" t="n"/>
      <c r="J1500" s="14" t="n"/>
      <c r="K1500" s="14" t="n"/>
    </row>
    <row r="1501">
      <c r="A1501" s="19" t="n"/>
      <c r="B1501" s="14" t="n"/>
      <c r="C1501" s="12" t="str">
        <f>IF($B1501="","",IFERROR(INDEX(Items!$B$2:$B$501,MATCH($B1501,Items!$A$2:$A$501,0)),"Unknown SKU"))</f>
        <v/>
      </c>
      <c r="D1501" s="14" t="n"/>
      <c r="E1501" s="14" t="n"/>
      <c r="F1501" s="14" t="n"/>
      <c r="G1501" s="14" t="n"/>
      <c r="H1501" s="12" t="str">
        <f>IF(AND(F1501="",G1501=""),"",IF(F1501="",0,F1501)-IF(G1501="",0,G1501))</f>
        <v/>
      </c>
      <c r="I1501" s="14" t="n"/>
      <c r="J1501" s="14" t="n"/>
      <c r="K1501" s="14" t="n"/>
    </row>
    <row r="1502">
      <c r="A1502" s="19" t="n"/>
      <c r="B1502" s="14" t="n"/>
      <c r="C1502" s="12" t="str">
        <f>IF($B1502="","",IFERROR(INDEX(Items!$B$2:$B$501,MATCH($B1502,Items!$A$2:$A$501,0)),"Unknown SKU"))</f>
        <v/>
      </c>
      <c r="D1502" s="14" t="n"/>
      <c r="E1502" s="14" t="n"/>
      <c r="F1502" s="14" t="n"/>
      <c r="G1502" s="14" t="n"/>
      <c r="H1502" s="12" t="str">
        <f>IF(AND(F1502="",G1502=""),"",IF(F1502="",0,F1502)-IF(G1502="",0,G1502))</f>
        <v/>
      </c>
      <c r="I1502" s="14" t="n"/>
      <c r="J1502" s="14" t="n"/>
      <c r="K1502" s="14" t="n"/>
    </row>
    <row r="1503">
      <c r="A1503" s="19" t="n"/>
      <c r="B1503" s="14" t="n"/>
      <c r="C1503" s="12" t="str">
        <f>IF($B1503="","",IFERROR(INDEX(Items!$B$2:$B$501,MATCH($B1503,Items!$A$2:$A$501,0)),"Unknown SKU"))</f>
        <v/>
      </c>
      <c r="D1503" s="14" t="n"/>
      <c r="E1503" s="14" t="n"/>
      <c r="F1503" s="14" t="n"/>
      <c r="G1503" s="14" t="n"/>
      <c r="H1503" s="12" t="str">
        <f>IF(AND(F1503="",G1503=""),"",IF(F1503="",0,F1503)-IF(G1503="",0,G1503))</f>
        <v/>
      </c>
      <c r="I1503" s="14" t="n"/>
      <c r="J1503" s="14" t="n"/>
      <c r="K1503" s="14" t="n"/>
    </row>
    <row r="1504">
      <c r="A1504" s="19" t="n"/>
      <c r="B1504" s="14" t="n"/>
      <c r="C1504" s="12" t="str">
        <f>IF($B1504="","",IFERROR(INDEX(Items!$B$2:$B$501,MATCH($B1504,Items!$A$2:$A$501,0)),"Unknown SKU"))</f>
        <v/>
      </c>
      <c r="D1504" s="14" t="n"/>
      <c r="E1504" s="14" t="n"/>
      <c r="F1504" s="14" t="n"/>
      <c r="G1504" s="14" t="n"/>
      <c r="H1504" s="12" t="str">
        <f>IF(AND(F1504="",G1504=""),"",IF(F1504="",0,F1504)-IF(G1504="",0,G1504))</f>
        <v/>
      </c>
      <c r="I1504" s="14" t="n"/>
      <c r="J1504" s="14" t="n"/>
      <c r="K1504" s="14" t="n"/>
    </row>
    <row r="1505">
      <c r="A1505" s="19" t="n"/>
      <c r="B1505" s="14" t="n"/>
      <c r="C1505" s="12" t="str">
        <f>IF($B1505="","",IFERROR(INDEX(Items!$B$2:$B$501,MATCH($B1505,Items!$A$2:$A$501,0)),"Unknown SKU"))</f>
        <v/>
      </c>
      <c r="D1505" s="14" t="n"/>
      <c r="E1505" s="14" t="n"/>
      <c r="F1505" s="14" t="n"/>
      <c r="G1505" s="14" t="n"/>
      <c r="H1505" s="12" t="str">
        <f>IF(AND(F1505="",G1505=""),"",IF(F1505="",0,F1505)-IF(G1505="",0,G1505))</f>
        <v/>
      </c>
      <c r="I1505" s="14" t="n"/>
      <c r="J1505" s="14" t="n"/>
      <c r="K1505" s="14" t="n"/>
    </row>
    <row r="1506">
      <c r="A1506" s="19" t="n"/>
      <c r="B1506" s="14" t="n"/>
      <c r="C1506" s="12" t="str">
        <f>IF($B1506="","",IFERROR(INDEX(Items!$B$2:$B$501,MATCH($B1506,Items!$A$2:$A$501,0)),"Unknown SKU"))</f>
        <v/>
      </c>
      <c r="D1506" s="14" t="n"/>
      <c r="E1506" s="14" t="n"/>
      <c r="F1506" s="14" t="n"/>
      <c r="G1506" s="14" t="n"/>
      <c r="H1506" s="12" t="str">
        <f>IF(AND(F1506="",G1506=""),"",IF(F1506="",0,F1506)-IF(G1506="",0,G1506))</f>
        <v/>
      </c>
      <c r="I1506" s="14" t="n"/>
      <c r="J1506" s="14" t="n"/>
      <c r="K1506" s="14" t="n"/>
    </row>
    <row r="1507">
      <c r="A1507" s="19" t="n"/>
      <c r="B1507" s="14" t="n"/>
      <c r="C1507" s="12" t="str">
        <f>IF($B1507="","",IFERROR(INDEX(Items!$B$2:$B$501,MATCH($B1507,Items!$A$2:$A$501,0)),"Unknown SKU"))</f>
        <v/>
      </c>
      <c r="D1507" s="14" t="n"/>
      <c r="E1507" s="14" t="n"/>
      <c r="F1507" s="14" t="n"/>
      <c r="G1507" s="14" t="n"/>
      <c r="H1507" s="12" t="str">
        <f>IF(AND(F1507="",G1507=""),"",IF(F1507="",0,F1507)-IF(G1507="",0,G1507))</f>
        <v/>
      </c>
      <c r="I1507" s="14" t="n"/>
      <c r="J1507" s="14" t="n"/>
      <c r="K1507" s="14" t="n"/>
    </row>
    <row r="1508">
      <c r="A1508" s="19" t="n"/>
      <c r="B1508" s="14" t="n"/>
      <c r="C1508" s="12" t="str">
        <f>IF($B1508="","",IFERROR(INDEX(Items!$B$2:$B$501,MATCH($B1508,Items!$A$2:$A$501,0)),"Unknown SKU"))</f>
        <v/>
      </c>
      <c r="D1508" s="14" t="n"/>
      <c r="E1508" s="14" t="n"/>
      <c r="F1508" s="14" t="n"/>
      <c r="G1508" s="14" t="n"/>
      <c r="H1508" s="12" t="str">
        <f>IF(AND(F1508="",G1508=""),"",IF(F1508="",0,F1508)-IF(G1508="",0,G1508))</f>
        <v/>
      </c>
      <c r="I1508" s="14" t="n"/>
      <c r="J1508" s="14" t="n"/>
      <c r="K1508" s="14" t="n"/>
    </row>
    <row r="1509">
      <c r="A1509" s="19" t="n"/>
      <c r="B1509" s="14" t="n"/>
      <c r="C1509" s="12" t="str">
        <f>IF($B1509="","",IFERROR(INDEX(Items!$B$2:$B$501,MATCH($B1509,Items!$A$2:$A$501,0)),"Unknown SKU"))</f>
        <v/>
      </c>
      <c r="D1509" s="14" t="n"/>
      <c r="E1509" s="14" t="n"/>
      <c r="F1509" s="14" t="n"/>
      <c r="G1509" s="14" t="n"/>
      <c r="H1509" s="12" t="str">
        <f>IF(AND(F1509="",G1509=""),"",IF(F1509="",0,F1509)-IF(G1509="",0,G1509))</f>
        <v/>
      </c>
      <c r="I1509" s="14" t="n"/>
      <c r="J1509" s="14" t="n"/>
      <c r="K1509" s="14" t="n"/>
    </row>
    <row r="1510">
      <c r="A1510" s="19" t="n"/>
      <c r="B1510" s="14" t="n"/>
      <c r="C1510" s="12" t="str">
        <f>IF($B1510="","",IFERROR(INDEX(Items!$B$2:$B$501,MATCH($B1510,Items!$A$2:$A$501,0)),"Unknown SKU"))</f>
        <v/>
      </c>
      <c r="D1510" s="14" t="n"/>
      <c r="E1510" s="14" t="n"/>
      <c r="F1510" s="14" t="n"/>
      <c r="G1510" s="14" t="n"/>
      <c r="H1510" s="12" t="str">
        <f>IF(AND(F1510="",G1510=""),"",IF(F1510="",0,F1510)-IF(G1510="",0,G1510))</f>
        <v/>
      </c>
      <c r="I1510" s="14" t="n"/>
      <c r="J1510" s="14" t="n"/>
      <c r="K1510" s="14" t="n"/>
    </row>
    <row r="1511">
      <c r="A1511" s="19" t="n"/>
      <c r="B1511" s="14" t="n"/>
      <c r="C1511" s="12" t="str">
        <f>IF($B1511="","",IFERROR(INDEX(Items!$B$2:$B$501,MATCH($B1511,Items!$A$2:$A$501,0)),"Unknown SKU"))</f>
        <v/>
      </c>
      <c r="D1511" s="14" t="n"/>
      <c r="E1511" s="14" t="n"/>
      <c r="F1511" s="14" t="n"/>
      <c r="G1511" s="14" t="n"/>
      <c r="H1511" s="12" t="str">
        <f>IF(AND(F1511="",G1511=""),"",IF(F1511="",0,F1511)-IF(G1511="",0,G1511))</f>
        <v/>
      </c>
      <c r="I1511" s="14" t="n"/>
      <c r="J1511" s="14" t="n"/>
      <c r="K1511" s="14" t="n"/>
    </row>
    <row r="1512">
      <c r="A1512" s="19" t="n"/>
      <c r="B1512" s="14" t="n"/>
      <c r="C1512" s="12" t="str">
        <f>IF($B1512="","",IFERROR(INDEX(Items!$B$2:$B$501,MATCH($B1512,Items!$A$2:$A$501,0)),"Unknown SKU"))</f>
        <v/>
      </c>
      <c r="D1512" s="14" t="n"/>
      <c r="E1512" s="14" t="n"/>
      <c r="F1512" s="14" t="n"/>
      <c r="G1512" s="14" t="n"/>
      <c r="H1512" s="12" t="str">
        <f>IF(AND(F1512="",G1512=""),"",IF(F1512="",0,F1512)-IF(G1512="",0,G1512))</f>
        <v/>
      </c>
      <c r="I1512" s="14" t="n"/>
      <c r="J1512" s="14" t="n"/>
      <c r="K1512" s="14" t="n"/>
    </row>
    <row r="1513">
      <c r="A1513" s="19" t="n"/>
      <c r="B1513" s="14" t="n"/>
      <c r="C1513" s="12" t="str">
        <f>IF($B1513="","",IFERROR(INDEX(Items!$B$2:$B$501,MATCH($B1513,Items!$A$2:$A$501,0)),"Unknown SKU"))</f>
        <v/>
      </c>
      <c r="D1513" s="14" t="n"/>
      <c r="E1513" s="14" t="n"/>
      <c r="F1513" s="14" t="n"/>
      <c r="G1513" s="14" t="n"/>
      <c r="H1513" s="12" t="str">
        <f>IF(AND(F1513="",G1513=""),"",IF(F1513="",0,F1513)-IF(G1513="",0,G1513))</f>
        <v/>
      </c>
      <c r="I1513" s="14" t="n"/>
      <c r="J1513" s="14" t="n"/>
      <c r="K1513" s="14" t="n"/>
    </row>
    <row r="1514">
      <c r="A1514" s="19" t="n"/>
      <c r="B1514" s="14" t="n"/>
      <c r="C1514" s="12" t="str">
        <f>IF($B1514="","",IFERROR(INDEX(Items!$B$2:$B$501,MATCH($B1514,Items!$A$2:$A$501,0)),"Unknown SKU"))</f>
        <v/>
      </c>
      <c r="D1514" s="14" t="n"/>
      <c r="E1514" s="14" t="n"/>
      <c r="F1514" s="14" t="n"/>
      <c r="G1514" s="14" t="n"/>
      <c r="H1514" s="12" t="str">
        <f>IF(AND(F1514="",G1514=""),"",IF(F1514="",0,F1514)-IF(G1514="",0,G1514))</f>
        <v/>
      </c>
      <c r="I1514" s="14" t="n"/>
      <c r="J1514" s="14" t="n"/>
      <c r="K1514" s="14" t="n"/>
    </row>
    <row r="1515">
      <c r="A1515" s="19" t="n"/>
      <c r="B1515" s="14" t="n"/>
      <c r="C1515" s="12" t="str">
        <f>IF($B1515="","",IFERROR(INDEX(Items!$B$2:$B$501,MATCH($B1515,Items!$A$2:$A$501,0)),"Unknown SKU"))</f>
        <v/>
      </c>
      <c r="D1515" s="14" t="n"/>
      <c r="E1515" s="14" t="n"/>
      <c r="F1515" s="14" t="n"/>
      <c r="G1515" s="14" t="n"/>
      <c r="H1515" s="12" t="str">
        <f>IF(AND(F1515="",G1515=""),"",IF(F1515="",0,F1515)-IF(G1515="",0,G1515))</f>
        <v/>
      </c>
      <c r="I1515" s="14" t="n"/>
      <c r="J1515" s="14" t="n"/>
      <c r="K1515" s="14" t="n"/>
    </row>
    <row r="1516">
      <c r="A1516" s="19" t="n"/>
      <c r="B1516" s="14" t="n"/>
      <c r="C1516" s="12" t="str">
        <f>IF($B1516="","",IFERROR(INDEX(Items!$B$2:$B$501,MATCH($B1516,Items!$A$2:$A$501,0)),"Unknown SKU"))</f>
        <v/>
      </c>
      <c r="D1516" s="14" t="n"/>
      <c r="E1516" s="14" t="n"/>
      <c r="F1516" s="14" t="n"/>
      <c r="G1516" s="14" t="n"/>
      <c r="H1516" s="12" t="str">
        <f>IF(AND(F1516="",G1516=""),"",IF(F1516="",0,F1516)-IF(G1516="",0,G1516))</f>
        <v/>
      </c>
      <c r="I1516" s="14" t="n"/>
      <c r="J1516" s="14" t="n"/>
      <c r="K1516" s="14" t="n"/>
    </row>
    <row r="1517">
      <c r="A1517" s="19" t="n"/>
      <c r="B1517" s="14" t="n"/>
      <c r="C1517" s="12" t="str">
        <f>IF($B1517="","",IFERROR(INDEX(Items!$B$2:$B$501,MATCH($B1517,Items!$A$2:$A$501,0)),"Unknown SKU"))</f>
        <v/>
      </c>
      <c r="D1517" s="14" t="n"/>
      <c r="E1517" s="14" t="n"/>
      <c r="F1517" s="14" t="n"/>
      <c r="G1517" s="14" t="n"/>
      <c r="H1517" s="12" t="str">
        <f>IF(AND(F1517="",G1517=""),"",IF(F1517="",0,F1517)-IF(G1517="",0,G1517))</f>
        <v/>
      </c>
      <c r="I1517" s="14" t="n"/>
      <c r="J1517" s="14" t="n"/>
      <c r="K1517" s="14" t="n"/>
    </row>
    <row r="1518">
      <c r="A1518" s="19" t="n"/>
      <c r="B1518" s="14" t="n"/>
      <c r="C1518" s="12" t="str">
        <f>IF($B1518="","",IFERROR(INDEX(Items!$B$2:$B$501,MATCH($B1518,Items!$A$2:$A$501,0)),"Unknown SKU"))</f>
        <v/>
      </c>
      <c r="D1518" s="14" t="n"/>
      <c r="E1518" s="14" t="n"/>
      <c r="F1518" s="14" t="n"/>
      <c r="G1518" s="14" t="n"/>
      <c r="H1518" s="12" t="str">
        <f>IF(AND(F1518="",G1518=""),"",IF(F1518="",0,F1518)-IF(G1518="",0,G1518))</f>
        <v/>
      </c>
      <c r="I1518" s="14" t="n"/>
      <c r="J1518" s="14" t="n"/>
      <c r="K1518" s="14" t="n"/>
    </row>
    <row r="1519">
      <c r="A1519" s="19" t="n"/>
      <c r="B1519" s="14" t="n"/>
      <c r="C1519" s="12" t="str">
        <f>IF($B1519="","",IFERROR(INDEX(Items!$B$2:$B$501,MATCH($B1519,Items!$A$2:$A$501,0)),"Unknown SKU"))</f>
        <v/>
      </c>
      <c r="D1519" s="14" t="n"/>
      <c r="E1519" s="14" t="n"/>
      <c r="F1519" s="14" t="n"/>
      <c r="G1519" s="14" t="n"/>
      <c r="H1519" s="12" t="str">
        <f>IF(AND(F1519="",G1519=""),"",IF(F1519="",0,F1519)-IF(G1519="",0,G1519))</f>
        <v/>
      </c>
      <c r="I1519" s="14" t="n"/>
      <c r="J1519" s="14" t="n"/>
      <c r="K1519" s="14" t="n"/>
    </row>
    <row r="1520">
      <c r="A1520" s="19" t="n"/>
      <c r="B1520" s="14" t="n"/>
      <c r="C1520" s="12" t="str">
        <f>IF($B1520="","",IFERROR(INDEX(Items!$B$2:$B$501,MATCH($B1520,Items!$A$2:$A$501,0)),"Unknown SKU"))</f>
        <v/>
      </c>
      <c r="D1520" s="14" t="n"/>
      <c r="E1520" s="14" t="n"/>
      <c r="F1520" s="14" t="n"/>
      <c r="G1520" s="14" t="n"/>
      <c r="H1520" s="12" t="str">
        <f>IF(AND(F1520="",G1520=""),"",IF(F1520="",0,F1520)-IF(G1520="",0,G1520))</f>
        <v/>
      </c>
      <c r="I1520" s="14" t="n"/>
      <c r="J1520" s="14" t="n"/>
      <c r="K1520" s="14" t="n"/>
    </row>
    <row r="1521">
      <c r="A1521" s="19" t="n"/>
      <c r="B1521" s="14" t="n"/>
      <c r="C1521" s="12" t="str">
        <f>IF($B1521="","",IFERROR(INDEX(Items!$B$2:$B$501,MATCH($B1521,Items!$A$2:$A$501,0)),"Unknown SKU"))</f>
        <v/>
      </c>
      <c r="D1521" s="14" t="n"/>
      <c r="E1521" s="14" t="n"/>
      <c r="F1521" s="14" t="n"/>
      <c r="G1521" s="14" t="n"/>
      <c r="H1521" s="12" t="str">
        <f>IF(AND(F1521="",G1521=""),"",IF(F1521="",0,F1521)-IF(G1521="",0,G1521))</f>
        <v/>
      </c>
      <c r="I1521" s="14" t="n"/>
      <c r="J1521" s="14" t="n"/>
      <c r="K1521" s="14" t="n"/>
    </row>
    <row r="1522">
      <c r="A1522" s="19" t="n"/>
      <c r="B1522" s="14" t="n"/>
      <c r="C1522" s="12" t="str">
        <f>IF($B1522="","",IFERROR(INDEX(Items!$B$2:$B$501,MATCH($B1522,Items!$A$2:$A$501,0)),"Unknown SKU"))</f>
        <v/>
      </c>
      <c r="D1522" s="14" t="n"/>
      <c r="E1522" s="14" t="n"/>
      <c r="F1522" s="14" t="n"/>
      <c r="G1522" s="14" t="n"/>
      <c r="H1522" s="12" t="str">
        <f>IF(AND(F1522="",G1522=""),"",IF(F1522="",0,F1522)-IF(G1522="",0,G1522))</f>
        <v/>
      </c>
      <c r="I1522" s="14" t="n"/>
      <c r="J1522" s="14" t="n"/>
      <c r="K1522" s="14" t="n"/>
    </row>
    <row r="1523">
      <c r="A1523" s="19" t="n"/>
      <c r="B1523" s="14" t="n"/>
      <c r="C1523" s="12" t="str">
        <f>IF($B1523="","",IFERROR(INDEX(Items!$B$2:$B$501,MATCH($B1523,Items!$A$2:$A$501,0)),"Unknown SKU"))</f>
        <v/>
      </c>
      <c r="D1523" s="14" t="n"/>
      <c r="E1523" s="14" t="n"/>
      <c r="F1523" s="14" t="n"/>
      <c r="G1523" s="14" t="n"/>
      <c r="H1523" s="12" t="str">
        <f>IF(AND(F1523="",G1523=""),"",IF(F1523="",0,F1523)-IF(G1523="",0,G1523))</f>
        <v/>
      </c>
      <c r="I1523" s="14" t="n"/>
      <c r="J1523" s="14" t="n"/>
      <c r="K1523" s="14" t="n"/>
    </row>
    <row r="1524">
      <c r="A1524" s="19" t="n"/>
      <c r="B1524" s="14" t="n"/>
      <c r="C1524" s="12" t="str">
        <f>IF($B1524="","",IFERROR(INDEX(Items!$B$2:$B$501,MATCH($B1524,Items!$A$2:$A$501,0)),"Unknown SKU"))</f>
        <v/>
      </c>
      <c r="D1524" s="14" t="n"/>
      <c r="E1524" s="14" t="n"/>
      <c r="F1524" s="14" t="n"/>
      <c r="G1524" s="14" t="n"/>
      <c r="H1524" s="12" t="str">
        <f>IF(AND(F1524="",G1524=""),"",IF(F1524="",0,F1524)-IF(G1524="",0,G1524))</f>
        <v/>
      </c>
      <c r="I1524" s="14" t="n"/>
      <c r="J1524" s="14" t="n"/>
      <c r="K1524" s="14" t="n"/>
    </row>
    <row r="1525">
      <c r="A1525" s="19" t="n"/>
      <c r="B1525" s="14" t="n"/>
      <c r="C1525" s="12" t="str">
        <f>IF($B1525="","",IFERROR(INDEX(Items!$B$2:$B$501,MATCH($B1525,Items!$A$2:$A$501,0)),"Unknown SKU"))</f>
        <v/>
      </c>
      <c r="D1525" s="14" t="n"/>
      <c r="E1525" s="14" t="n"/>
      <c r="F1525" s="14" t="n"/>
      <c r="G1525" s="14" t="n"/>
      <c r="H1525" s="12" t="str">
        <f>IF(AND(F1525="",G1525=""),"",IF(F1525="",0,F1525)-IF(G1525="",0,G1525))</f>
        <v/>
      </c>
      <c r="I1525" s="14" t="n"/>
      <c r="J1525" s="14" t="n"/>
      <c r="K1525" s="14" t="n"/>
    </row>
    <row r="1526">
      <c r="A1526" s="19" t="n"/>
      <c r="B1526" s="14" t="n"/>
      <c r="C1526" s="12" t="str">
        <f>IF($B1526="","",IFERROR(INDEX(Items!$B$2:$B$501,MATCH($B1526,Items!$A$2:$A$501,0)),"Unknown SKU"))</f>
        <v/>
      </c>
      <c r="D1526" s="14" t="n"/>
      <c r="E1526" s="14" t="n"/>
      <c r="F1526" s="14" t="n"/>
      <c r="G1526" s="14" t="n"/>
      <c r="H1526" s="12" t="str">
        <f>IF(AND(F1526="",G1526=""),"",IF(F1526="",0,F1526)-IF(G1526="",0,G1526))</f>
        <v/>
      </c>
      <c r="I1526" s="14" t="n"/>
      <c r="J1526" s="14" t="n"/>
      <c r="K1526" s="14" t="n"/>
    </row>
    <row r="1527">
      <c r="A1527" s="19" t="n"/>
      <c r="B1527" s="14" t="n"/>
      <c r="C1527" s="12" t="str">
        <f>IF($B1527="","",IFERROR(INDEX(Items!$B$2:$B$501,MATCH($B1527,Items!$A$2:$A$501,0)),"Unknown SKU"))</f>
        <v/>
      </c>
      <c r="D1527" s="14" t="n"/>
      <c r="E1527" s="14" t="n"/>
      <c r="F1527" s="14" t="n"/>
      <c r="G1527" s="14" t="n"/>
      <c r="H1527" s="12" t="str">
        <f>IF(AND(F1527="",G1527=""),"",IF(F1527="",0,F1527)-IF(G1527="",0,G1527))</f>
        <v/>
      </c>
      <c r="I1527" s="14" t="n"/>
      <c r="J1527" s="14" t="n"/>
      <c r="K1527" s="14" t="n"/>
    </row>
    <row r="1528">
      <c r="A1528" s="19" t="n"/>
      <c r="B1528" s="14" t="n"/>
      <c r="C1528" s="12" t="str">
        <f>IF($B1528="","",IFERROR(INDEX(Items!$B$2:$B$501,MATCH($B1528,Items!$A$2:$A$501,0)),"Unknown SKU"))</f>
        <v/>
      </c>
      <c r="D1528" s="14" t="n"/>
      <c r="E1528" s="14" t="n"/>
      <c r="F1528" s="14" t="n"/>
      <c r="G1528" s="14" t="n"/>
      <c r="H1528" s="12" t="str">
        <f>IF(AND(F1528="",G1528=""),"",IF(F1528="",0,F1528)-IF(G1528="",0,G1528))</f>
        <v/>
      </c>
      <c r="I1528" s="14" t="n"/>
      <c r="J1528" s="14" t="n"/>
      <c r="K1528" s="14" t="n"/>
    </row>
    <row r="1529">
      <c r="A1529" s="19" t="n"/>
      <c r="B1529" s="14" t="n"/>
      <c r="C1529" s="12" t="str">
        <f>IF($B1529="","",IFERROR(INDEX(Items!$B$2:$B$501,MATCH($B1529,Items!$A$2:$A$501,0)),"Unknown SKU"))</f>
        <v/>
      </c>
      <c r="D1529" s="14" t="n"/>
      <c r="E1529" s="14" t="n"/>
      <c r="F1529" s="14" t="n"/>
      <c r="G1529" s="14" t="n"/>
      <c r="H1529" s="12" t="str">
        <f>IF(AND(F1529="",G1529=""),"",IF(F1529="",0,F1529)-IF(G1529="",0,G1529))</f>
        <v/>
      </c>
      <c r="I1529" s="14" t="n"/>
      <c r="J1529" s="14" t="n"/>
      <c r="K1529" s="14" t="n"/>
    </row>
    <row r="1530">
      <c r="A1530" s="19" t="n"/>
      <c r="B1530" s="14" t="n"/>
      <c r="C1530" s="12" t="str">
        <f>IF($B1530="","",IFERROR(INDEX(Items!$B$2:$B$501,MATCH($B1530,Items!$A$2:$A$501,0)),"Unknown SKU"))</f>
        <v/>
      </c>
      <c r="D1530" s="14" t="n"/>
      <c r="E1530" s="14" t="n"/>
      <c r="F1530" s="14" t="n"/>
      <c r="G1530" s="14" t="n"/>
      <c r="H1530" s="12" t="str">
        <f>IF(AND(F1530="",G1530=""),"",IF(F1530="",0,F1530)-IF(G1530="",0,G1530))</f>
        <v/>
      </c>
      <c r="I1530" s="14" t="n"/>
      <c r="J1530" s="14" t="n"/>
      <c r="K1530" s="14" t="n"/>
    </row>
    <row r="1531">
      <c r="A1531" s="19" t="n"/>
      <c r="B1531" s="14" t="n"/>
      <c r="C1531" s="12" t="str">
        <f>IF($B1531="","",IFERROR(INDEX(Items!$B$2:$B$501,MATCH($B1531,Items!$A$2:$A$501,0)),"Unknown SKU"))</f>
        <v/>
      </c>
      <c r="D1531" s="14" t="n"/>
      <c r="E1531" s="14" t="n"/>
      <c r="F1531" s="14" t="n"/>
      <c r="G1531" s="14" t="n"/>
      <c r="H1531" s="12" t="str">
        <f>IF(AND(F1531="",G1531=""),"",IF(F1531="",0,F1531)-IF(G1531="",0,G1531))</f>
        <v/>
      </c>
      <c r="I1531" s="14" t="n"/>
      <c r="J1531" s="14" t="n"/>
      <c r="K1531" s="14" t="n"/>
    </row>
    <row r="1532">
      <c r="A1532" s="19" t="n"/>
      <c r="B1532" s="14" t="n"/>
      <c r="C1532" s="12" t="str">
        <f>IF($B1532="","",IFERROR(INDEX(Items!$B$2:$B$501,MATCH($B1532,Items!$A$2:$A$501,0)),"Unknown SKU"))</f>
        <v/>
      </c>
      <c r="D1532" s="14" t="n"/>
      <c r="E1532" s="14" t="n"/>
      <c r="F1532" s="14" t="n"/>
      <c r="G1532" s="14" t="n"/>
      <c r="H1532" s="12" t="str">
        <f>IF(AND(F1532="",G1532=""),"",IF(F1532="",0,F1532)-IF(G1532="",0,G1532))</f>
        <v/>
      </c>
      <c r="I1532" s="14" t="n"/>
      <c r="J1532" s="14" t="n"/>
      <c r="K1532" s="14" t="n"/>
    </row>
    <row r="1533">
      <c r="A1533" s="19" t="n"/>
      <c r="B1533" s="14" t="n"/>
      <c r="C1533" s="12" t="str">
        <f>IF($B1533="","",IFERROR(INDEX(Items!$B$2:$B$501,MATCH($B1533,Items!$A$2:$A$501,0)),"Unknown SKU"))</f>
        <v/>
      </c>
      <c r="D1533" s="14" t="n"/>
      <c r="E1533" s="14" t="n"/>
      <c r="F1533" s="14" t="n"/>
      <c r="G1533" s="14" t="n"/>
      <c r="H1533" s="12" t="str">
        <f>IF(AND(F1533="",G1533=""),"",IF(F1533="",0,F1533)-IF(G1533="",0,G1533))</f>
        <v/>
      </c>
      <c r="I1533" s="14" t="n"/>
      <c r="J1533" s="14" t="n"/>
      <c r="K1533" s="14" t="n"/>
    </row>
    <row r="1534">
      <c r="A1534" s="19" t="n"/>
      <c r="B1534" s="14" t="n"/>
      <c r="C1534" s="12" t="str">
        <f>IF($B1534="","",IFERROR(INDEX(Items!$B$2:$B$501,MATCH($B1534,Items!$A$2:$A$501,0)),"Unknown SKU"))</f>
        <v/>
      </c>
      <c r="D1534" s="14" t="n"/>
      <c r="E1534" s="14" t="n"/>
      <c r="F1534" s="14" t="n"/>
      <c r="G1534" s="14" t="n"/>
      <c r="H1534" s="12" t="str">
        <f>IF(AND(F1534="",G1534=""),"",IF(F1534="",0,F1534)-IF(G1534="",0,G1534))</f>
        <v/>
      </c>
      <c r="I1534" s="14" t="n"/>
      <c r="J1534" s="14" t="n"/>
      <c r="K1534" s="14" t="n"/>
    </row>
    <row r="1535">
      <c r="A1535" s="19" t="n"/>
      <c r="B1535" s="14" t="n"/>
      <c r="C1535" s="12" t="str">
        <f>IF($B1535="","",IFERROR(INDEX(Items!$B$2:$B$501,MATCH($B1535,Items!$A$2:$A$501,0)),"Unknown SKU"))</f>
        <v/>
      </c>
      <c r="D1535" s="14" t="n"/>
      <c r="E1535" s="14" t="n"/>
      <c r="F1535" s="14" t="n"/>
      <c r="G1535" s="14" t="n"/>
      <c r="H1535" s="12" t="str">
        <f>IF(AND(F1535="",G1535=""),"",IF(F1535="",0,F1535)-IF(G1535="",0,G1535))</f>
        <v/>
      </c>
      <c r="I1535" s="14" t="n"/>
      <c r="J1535" s="14" t="n"/>
      <c r="K1535" s="14" t="n"/>
    </row>
    <row r="1536">
      <c r="A1536" s="19" t="n"/>
      <c r="B1536" s="14" t="n"/>
      <c r="C1536" s="12" t="str">
        <f>IF($B1536="","",IFERROR(INDEX(Items!$B$2:$B$501,MATCH($B1536,Items!$A$2:$A$501,0)),"Unknown SKU"))</f>
        <v/>
      </c>
      <c r="D1536" s="14" t="n"/>
      <c r="E1536" s="14" t="n"/>
      <c r="F1536" s="14" t="n"/>
      <c r="G1536" s="14" t="n"/>
      <c r="H1536" s="12" t="str">
        <f>IF(AND(F1536="",G1536=""),"",IF(F1536="",0,F1536)-IF(G1536="",0,G1536))</f>
        <v/>
      </c>
      <c r="I1536" s="14" t="n"/>
      <c r="J1536" s="14" t="n"/>
      <c r="K1536" s="14" t="n"/>
    </row>
    <row r="1537">
      <c r="A1537" s="19" t="n"/>
      <c r="B1537" s="14" t="n"/>
      <c r="C1537" s="12" t="str">
        <f>IF($B1537="","",IFERROR(INDEX(Items!$B$2:$B$501,MATCH($B1537,Items!$A$2:$A$501,0)),"Unknown SKU"))</f>
        <v/>
      </c>
      <c r="D1537" s="14" t="n"/>
      <c r="E1537" s="14" t="n"/>
      <c r="F1537" s="14" t="n"/>
      <c r="G1537" s="14" t="n"/>
      <c r="H1537" s="12" t="str">
        <f>IF(AND(F1537="",G1537=""),"",IF(F1537="",0,F1537)-IF(G1537="",0,G1537))</f>
        <v/>
      </c>
      <c r="I1537" s="14" t="n"/>
      <c r="J1537" s="14" t="n"/>
      <c r="K1537" s="14" t="n"/>
    </row>
    <row r="1538">
      <c r="A1538" s="19" t="n"/>
      <c r="B1538" s="14" t="n"/>
      <c r="C1538" s="12" t="str">
        <f>IF($B1538="","",IFERROR(INDEX(Items!$B$2:$B$501,MATCH($B1538,Items!$A$2:$A$501,0)),"Unknown SKU"))</f>
        <v/>
      </c>
      <c r="D1538" s="14" t="n"/>
      <c r="E1538" s="14" t="n"/>
      <c r="F1538" s="14" t="n"/>
      <c r="G1538" s="14" t="n"/>
      <c r="H1538" s="12" t="str">
        <f>IF(AND(F1538="",G1538=""),"",IF(F1538="",0,F1538)-IF(G1538="",0,G1538))</f>
        <v/>
      </c>
      <c r="I1538" s="14" t="n"/>
      <c r="J1538" s="14" t="n"/>
      <c r="K1538" s="14" t="n"/>
    </row>
    <row r="1539">
      <c r="A1539" s="19" t="n"/>
      <c r="B1539" s="14" t="n"/>
      <c r="C1539" s="12" t="str">
        <f>IF($B1539="","",IFERROR(INDEX(Items!$B$2:$B$501,MATCH($B1539,Items!$A$2:$A$501,0)),"Unknown SKU"))</f>
        <v/>
      </c>
      <c r="D1539" s="14" t="n"/>
      <c r="E1539" s="14" t="n"/>
      <c r="F1539" s="14" t="n"/>
      <c r="G1539" s="14" t="n"/>
      <c r="H1539" s="12" t="str">
        <f>IF(AND(F1539="",G1539=""),"",IF(F1539="",0,F1539)-IF(G1539="",0,G1539))</f>
        <v/>
      </c>
      <c r="I1539" s="14" t="n"/>
      <c r="J1539" s="14" t="n"/>
      <c r="K1539" s="14" t="n"/>
    </row>
    <row r="1540">
      <c r="A1540" s="19" t="n"/>
      <c r="B1540" s="14" t="n"/>
      <c r="C1540" s="12" t="str">
        <f>IF($B1540="","",IFERROR(INDEX(Items!$B$2:$B$501,MATCH($B1540,Items!$A$2:$A$501,0)),"Unknown SKU"))</f>
        <v/>
      </c>
      <c r="D1540" s="14" t="n"/>
      <c r="E1540" s="14" t="n"/>
      <c r="F1540" s="14" t="n"/>
      <c r="G1540" s="14" t="n"/>
      <c r="H1540" s="12" t="str">
        <f>IF(AND(F1540="",G1540=""),"",IF(F1540="",0,F1540)-IF(G1540="",0,G1540))</f>
        <v/>
      </c>
      <c r="I1540" s="14" t="n"/>
      <c r="J1540" s="14" t="n"/>
      <c r="K1540" s="14" t="n"/>
    </row>
    <row r="1541">
      <c r="A1541" s="19" t="n"/>
      <c r="B1541" s="14" t="n"/>
      <c r="C1541" s="12" t="str">
        <f>IF($B1541="","",IFERROR(INDEX(Items!$B$2:$B$501,MATCH($B1541,Items!$A$2:$A$501,0)),"Unknown SKU"))</f>
        <v/>
      </c>
      <c r="D1541" s="14" t="n"/>
      <c r="E1541" s="14" t="n"/>
      <c r="F1541" s="14" t="n"/>
      <c r="G1541" s="14" t="n"/>
      <c r="H1541" s="12" t="str">
        <f>IF(AND(F1541="",G1541=""),"",IF(F1541="",0,F1541)-IF(G1541="",0,G1541))</f>
        <v/>
      </c>
      <c r="I1541" s="14" t="n"/>
      <c r="J1541" s="14" t="n"/>
      <c r="K1541" s="14" t="n"/>
    </row>
    <row r="1542">
      <c r="A1542" s="19" t="n"/>
      <c r="B1542" s="14" t="n"/>
      <c r="C1542" s="12" t="str">
        <f>IF($B1542="","",IFERROR(INDEX(Items!$B$2:$B$501,MATCH($B1542,Items!$A$2:$A$501,0)),"Unknown SKU"))</f>
        <v/>
      </c>
      <c r="D1542" s="14" t="n"/>
      <c r="E1542" s="14" t="n"/>
      <c r="F1542" s="14" t="n"/>
      <c r="G1542" s="14" t="n"/>
      <c r="H1542" s="12" t="str">
        <f>IF(AND(F1542="",G1542=""),"",IF(F1542="",0,F1542)-IF(G1542="",0,G1542))</f>
        <v/>
      </c>
      <c r="I1542" s="14" t="n"/>
      <c r="J1542" s="14" t="n"/>
      <c r="K1542" s="14" t="n"/>
    </row>
    <row r="1543">
      <c r="A1543" s="19" t="n"/>
      <c r="B1543" s="14" t="n"/>
      <c r="C1543" s="12" t="str">
        <f>IF($B1543="","",IFERROR(INDEX(Items!$B$2:$B$501,MATCH($B1543,Items!$A$2:$A$501,0)),"Unknown SKU"))</f>
        <v/>
      </c>
      <c r="D1543" s="14" t="n"/>
      <c r="E1543" s="14" t="n"/>
      <c r="F1543" s="14" t="n"/>
      <c r="G1543" s="14" t="n"/>
      <c r="H1543" s="12" t="str">
        <f>IF(AND(F1543="",G1543=""),"",IF(F1543="",0,F1543)-IF(G1543="",0,G1543))</f>
        <v/>
      </c>
      <c r="I1543" s="14" t="n"/>
      <c r="J1543" s="14" t="n"/>
      <c r="K1543" s="14" t="n"/>
    </row>
    <row r="1544">
      <c r="A1544" s="19" t="n"/>
      <c r="B1544" s="14" t="n"/>
      <c r="C1544" s="12" t="str">
        <f>IF($B1544="","",IFERROR(INDEX(Items!$B$2:$B$501,MATCH($B1544,Items!$A$2:$A$501,0)),"Unknown SKU"))</f>
        <v/>
      </c>
      <c r="D1544" s="14" t="n"/>
      <c r="E1544" s="14" t="n"/>
      <c r="F1544" s="14" t="n"/>
      <c r="G1544" s="14" t="n"/>
      <c r="H1544" s="12" t="str">
        <f>IF(AND(F1544="",G1544=""),"",IF(F1544="",0,F1544)-IF(G1544="",0,G1544))</f>
        <v/>
      </c>
      <c r="I1544" s="14" t="n"/>
      <c r="J1544" s="14" t="n"/>
      <c r="K1544" s="14" t="n"/>
    </row>
    <row r="1545">
      <c r="A1545" s="19" t="n"/>
      <c r="B1545" s="14" t="n"/>
      <c r="C1545" s="12" t="str">
        <f>IF($B1545="","",IFERROR(INDEX(Items!$B$2:$B$501,MATCH($B1545,Items!$A$2:$A$501,0)),"Unknown SKU"))</f>
        <v/>
      </c>
      <c r="D1545" s="14" t="n"/>
      <c r="E1545" s="14" t="n"/>
      <c r="F1545" s="14" t="n"/>
      <c r="G1545" s="14" t="n"/>
      <c r="H1545" s="12" t="str">
        <f>IF(AND(F1545="",G1545=""),"",IF(F1545="",0,F1545)-IF(G1545="",0,G1545))</f>
        <v/>
      </c>
      <c r="I1545" s="14" t="n"/>
      <c r="J1545" s="14" t="n"/>
      <c r="K1545" s="14" t="n"/>
    </row>
    <row r="1546">
      <c r="A1546" s="19" t="n"/>
      <c r="B1546" s="14" t="n"/>
      <c r="C1546" s="12" t="str">
        <f>IF($B1546="","",IFERROR(INDEX(Items!$B$2:$B$501,MATCH($B1546,Items!$A$2:$A$501,0)),"Unknown SKU"))</f>
        <v/>
      </c>
      <c r="D1546" s="14" t="n"/>
      <c r="E1546" s="14" t="n"/>
      <c r="F1546" s="14" t="n"/>
      <c r="G1546" s="14" t="n"/>
      <c r="H1546" s="12" t="str">
        <f>IF(AND(F1546="",G1546=""),"",IF(F1546="",0,F1546)-IF(G1546="",0,G1546))</f>
        <v/>
      </c>
      <c r="I1546" s="14" t="n"/>
      <c r="J1546" s="14" t="n"/>
      <c r="K1546" s="14" t="n"/>
    </row>
    <row r="1547">
      <c r="A1547" s="19" t="n"/>
      <c r="B1547" s="14" t="n"/>
      <c r="C1547" s="12" t="str">
        <f>IF($B1547="","",IFERROR(INDEX(Items!$B$2:$B$501,MATCH($B1547,Items!$A$2:$A$501,0)),"Unknown SKU"))</f>
        <v/>
      </c>
      <c r="D1547" s="14" t="n"/>
      <c r="E1547" s="14" t="n"/>
      <c r="F1547" s="14" t="n"/>
      <c r="G1547" s="14" t="n"/>
      <c r="H1547" s="12" t="str">
        <f>IF(AND(F1547="",G1547=""),"",IF(F1547="",0,F1547)-IF(G1547="",0,G1547))</f>
        <v/>
      </c>
      <c r="I1547" s="14" t="n"/>
      <c r="J1547" s="14" t="n"/>
      <c r="K1547" s="14" t="n"/>
    </row>
    <row r="1548">
      <c r="A1548" s="19" t="n"/>
      <c r="B1548" s="14" t="n"/>
      <c r="C1548" s="12" t="str">
        <f>IF($B1548="","",IFERROR(INDEX(Items!$B$2:$B$501,MATCH($B1548,Items!$A$2:$A$501,0)),"Unknown SKU"))</f>
        <v/>
      </c>
      <c r="D1548" s="14" t="n"/>
      <c r="E1548" s="14" t="n"/>
      <c r="F1548" s="14" t="n"/>
      <c r="G1548" s="14" t="n"/>
      <c r="H1548" s="12" t="str">
        <f>IF(AND(F1548="",G1548=""),"",IF(F1548="",0,F1548)-IF(G1548="",0,G1548))</f>
        <v/>
      </c>
      <c r="I1548" s="14" t="n"/>
      <c r="J1548" s="14" t="n"/>
      <c r="K1548" s="14" t="n"/>
    </row>
    <row r="1549">
      <c r="A1549" s="19" t="n"/>
      <c r="B1549" s="14" t="n"/>
      <c r="C1549" s="12" t="str">
        <f>IF($B1549="","",IFERROR(INDEX(Items!$B$2:$B$501,MATCH($B1549,Items!$A$2:$A$501,0)),"Unknown SKU"))</f>
        <v/>
      </c>
      <c r="D1549" s="14" t="n"/>
      <c r="E1549" s="14" t="n"/>
      <c r="F1549" s="14" t="n"/>
      <c r="G1549" s="14" t="n"/>
      <c r="H1549" s="12" t="str">
        <f>IF(AND(F1549="",G1549=""),"",IF(F1549="",0,F1549)-IF(G1549="",0,G1549))</f>
        <v/>
      </c>
      <c r="I1549" s="14" t="n"/>
      <c r="J1549" s="14" t="n"/>
      <c r="K1549" s="14" t="n"/>
    </row>
    <row r="1550">
      <c r="A1550" s="19" t="n"/>
      <c r="B1550" s="14" t="n"/>
      <c r="C1550" s="12" t="str">
        <f>IF($B1550="","",IFERROR(INDEX(Items!$B$2:$B$501,MATCH($B1550,Items!$A$2:$A$501,0)),"Unknown SKU"))</f>
        <v/>
      </c>
      <c r="D1550" s="14" t="n"/>
      <c r="E1550" s="14" t="n"/>
      <c r="F1550" s="14" t="n"/>
      <c r="G1550" s="14" t="n"/>
      <c r="H1550" s="12" t="str">
        <f>IF(AND(F1550="",G1550=""),"",IF(F1550="",0,F1550)-IF(G1550="",0,G1550))</f>
        <v/>
      </c>
      <c r="I1550" s="14" t="n"/>
      <c r="J1550" s="14" t="n"/>
      <c r="K1550" s="14" t="n"/>
    </row>
    <row r="1551">
      <c r="A1551" s="19" t="n"/>
      <c r="B1551" s="14" t="n"/>
      <c r="C1551" s="12" t="str">
        <f>IF($B1551="","",IFERROR(INDEX(Items!$B$2:$B$501,MATCH($B1551,Items!$A$2:$A$501,0)),"Unknown SKU"))</f>
        <v/>
      </c>
      <c r="D1551" s="14" t="n"/>
      <c r="E1551" s="14" t="n"/>
      <c r="F1551" s="14" t="n"/>
      <c r="G1551" s="14" t="n"/>
      <c r="H1551" s="12" t="str">
        <f>IF(AND(F1551="",G1551=""),"",IF(F1551="",0,F1551)-IF(G1551="",0,G1551))</f>
        <v/>
      </c>
      <c r="I1551" s="14" t="n"/>
      <c r="J1551" s="14" t="n"/>
      <c r="K1551" s="14" t="n"/>
    </row>
    <row r="1552">
      <c r="A1552" s="19" t="n"/>
      <c r="B1552" s="14" t="n"/>
      <c r="C1552" s="12" t="str">
        <f>IF($B1552="","",IFERROR(INDEX(Items!$B$2:$B$501,MATCH($B1552,Items!$A$2:$A$501,0)),"Unknown SKU"))</f>
        <v/>
      </c>
      <c r="D1552" s="14" t="n"/>
      <c r="E1552" s="14" t="n"/>
      <c r="F1552" s="14" t="n"/>
      <c r="G1552" s="14" t="n"/>
      <c r="H1552" s="12" t="str">
        <f>IF(AND(F1552="",G1552=""),"",IF(F1552="",0,F1552)-IF(G1552="",0,G1552))</f>
        <v/>
      </c>
      <c r="I1552" s="14" t="n"/>
      <c r="J1552" s="14" t="n"/>
      <c r="K1552" s="14" t="n"/>
    </row>
    <row r="1553">
      <c r="A1553" s="19" t="n"/>
      <c r="B1553" s="14" t="n"/>
      <c r="C1553" s="12" t="str">
        <f>IF($B1553="","",IFERROR(INDEX(Items!$B$2:$B$501,MATCH($B1553,Items!$A$2:$A$501,0)),"Unknown SKU"))</f>
        <v/>
      </c>
      <c r="D1553" s="14" t="n"/>
      <c r="E1553" s="14" t="n"/>
      <c r="F1553" s="14" t="n"/>
      <c r="G1553" s="14" t="n"/>
      <c r="H1553" s="12" t="str">
        <f>IF(AND(F1553="",G1553=""),"",IF(F1553="",0,F1553)-IF(G1553="",0,G1553))</f>
        <v/>
      </c>
      <c r="I1553" s="14" t="n"/>
      <c r="J1553" s="14" t="n"/>
      <c r="K1553" s="14" t="n"/>
    </row>
    <row r="1554">
      <c r="A1554" s="19" t="n"/>
      <c r="B1554" s="14" t="n"/>
      <c r="C1554" s="12" t="str">
        <f>IF($B1554="","",IFERROR(INDEX(Items!$B$2:$B$501,MATCH($B1554,Items!$A$2:$A$501,0)),"Unknown SKU"))</f>
        <v/>
      </c>
      <c r="D1554" s="14" t="n"/>
      <c r="E1554" s="14" t="n"/>
      <c r="F1554" s="14" t="n"/>
      <c r="G1554" s="14" t="n"/>
      <c r="H1554" s="12" t="str">
        <f>IF(AND(F1554="",G1554=""),"",IF(F1554="",0,F1554)-IF(G1554="",0,G1554))</f>
        <v/>
      </c>
      <c r="I1554" s="14" t="n"/>
      <c r="J1554" s="14" t="n"/>
      <c r="K1554" s="14" t="n"/>
    </row>
    <row r="1555">
      <c r="A1555" s="19" t="n"/>
      <c r="B1555" s="14" t="n"/>
      <c r="C1555" s="12" t="str">
        <f>IF($B1555="","",IFERROR(INDEX(Items!$B$2:$B$501,MATCH($B1555,Items!$A$2:$A$501,0)),"Unknown SKU"))</f>
        <v/>
      </c>
      <c r="D1555" s="14" t="n"/>
      <c r="E1555" s="14" t="n"/>
      <c r="F1555" s="14" t="n"/>
      <c r="G1555" s="14" t="n"/>
      <c r="H1555" s="12" t="str">
        <f>IF(AND(F1555="",G1555=""),"",IF(F1555="",0,F1555)-IF(G1555="",0,G1555))</f>
        <v/>
      </c>
      <c r="I1555" s="14" t="n"/>
      <c r="J1555" s="14" t="n"/>
      <c r="K1555" s="14" t="n"/>
    </row>
    <row r="1556">
      <c r="A1556" s="19" t="n"/>
      <c r="B1556" s="14" t="n"/>
      <c r="C1556" s="12" t="str">
        <f>IF($B1556="","",IFERROR(INDEX(Items!$B$2:$B$501,MATCH($B1556,Items!$A$2:$A$501,0)),"Unknown SKU"))</f>
        <v/>
      </c>
      <c r="D1556" s="14" t="n"/>
      <c r="E1556" s="14" t="n"/>
      <c r="F1556" s="14" t="n"/>
      <c r="G1556" s="14" t="n"/>
      <c r="H1556" s="12" t="str">
        <f>IF(AND(F1556="",G1556=""),"",IF(F1556="",0,F1556)-IF(G1556="",0,G1556))</f>
        <v/>
      </c>
      <c r="I1556" s="14" t="n"/>
      <c r="J1556" s="14" t="n"/>
      <c r="K1556" s="14" t="n"/>
    </row>
    <row r="1557">
      <c r="A1557" s="19" t="n"/>
      <c r="B1557" s="14" t="n"/>
      <c r="C1557" s="12" t="str">
        <f>IF($B1557="","",IFERROR(INDEX(Items!$B$2:$B$501,MATCH($B1557,Items!$A$2:$A$501,0)),"Unknown SKU"))</f>
        <v/>
      </c>
      <c r="D1557" s="14" t="n"/>
      <c r="E1557" s="14" t="n"/>
      <c r="F1557" s="14" t="n"/>
      <c r="G1557" s="14" t="n"/>
      <c r="H1557" s="12" t="str">
        <f>IF(AND(F1557="",G1557=""),"",IF(F1557="",0,F1557)-IF(G1557="",0,G1557))</f>
        <v/>
      </c>
      <c r="I1557" s="14" t="n"/>
      <c r="J1557" s="14" t="n"/>
      <c r="K1557" s="14" t="n"/>
    </row>
    <row r="1558">
      <c r="A1558" s="19" t="n"/>
      <c r="B1558" s="14" t="n"/>
      <c r="C1558" s="12" t="str">
        <f>IF($B1558="","",IFERROR(INDEX(Items!$B$2:$B$501,MATCH($B1558,Items!$A$2:$A$501,0)),"Unknown SKU"))</f>
        <v/>
      </c>
      <c r="D1558" s="14" t="n"/>
      <c r="E1558" s="14" t="n"/>
      <c r="F1558" s="14" t="n"/>
      <c r="G1558" s="14" t="n"/>
      <c r="H1558" s="12" t="str">
        <f>IF(AND(F1558="",G1558=""),"",IF(F1558="",0,F1558)-IF(G1558="",0,G1558))</f>
        <v/>
      </c>
      <c r="I1558" s="14" t="n"/>
      <c r="J1558" s="14" t="n"/>
      <c r="K1558" s="14" t="n"/>
    </row>
    <row r="1559">
      <c r="A1559" s="19" t="n"/>
      <c r="B1559" s="14" t="n"/>
      <c r="C1559" s="12" t="str">
        <f>IF($B1559="","",IFERROR(INDEX(Items!$B$2:$B$501,MATCH($B1559,Items!$A$2:$A$501,0)),"Unknown SKU"))</f>
        <v/>
      </c>
      <c r="D1559" s="14" t="n"/>
      <c r="E1559" s="14" t="n"/>
      <c r="F1559" s="14" t="n"/>
      <c r="G1559" s="14" t="n"/>
      <c r="H1559" s="12" t="str">
        <f>IF(AND(F1559="",G1559=""),"",IF(F1559="",0,F1559)-IF(G1559="",0,G1559))</f>
        <v/>
      </c>
      <c r="I1559" s="14" t="n"/>
      <c r="J1559" s="14" t="n"/>
      <c r="K1559" s="14" t="n"/>
    </row>
    <row r="1560">
      <c r="A1560" s="19" t="n"/>
      <c r="B1560" s="14" t="n"/>
      <c r="C1560" s="12" t="str">
        <f>IF($B1560="","",IFERROR(INDEX(Items!$B$2:$B$501,MATCH($B1560,Items!$A$2:$A$501,0)),"Unknown SKU"))</f>
        <v/>
      </c>
      <c r="D1560" s="14" t="n"/>
      <c r="E1560" s="14" t="n"/>
      <c r="F1560" s="14" t="n"/>
      <c r="G1560" s="14" t="n"/>
      <c r="H1560" s="12" t="str">
        <f>IF(AND(F1560="",G1560=""),"",IF(F1560="",0,F1560)-IF(G1560="",0,G1560))</f>
        <v/>
      </c>
      <c r="I1560" s="14" t="n"/>
      <c r="J1560" s="14" t="n"/>
      <c r="K1560" s="14" t="n"/>
    </row>
    <row r="1561">
      <c r="A1561" s="19" t="n"/>
      <c r="B1561" s="14" t="n"/>
      <c r="C1561" s="12" t="str">
        <f>IF($B1561="","",IFERROR(INDEX(Items!$B$2:$B$501,MATCH($B1561,Items!$A$2:$A$501,0)),"Unknown SKU"))</f>
        <v/>
      </c>
      <c r="D1561" s="14" t="n"/>
      <c r="E1561" s="14" t="n"/>
      <c r="F1561" s="14" t="n"/>
      <c r="G1561" s="14" t="n"/>
      <c r="H1561" s="12" t="str">
        <f>IF(AND(F1561="",G1561=""),"",IF(F1561="",0,F1561)-IF(G1561="",0,G1561))</f>
        <v/>
      </c>
      <c r="I1561" s="14" t="n"/>
      <c r="J1561" s="14" t="n"/>
      <c r="K1561" s="14" t="n"/>
    </row>
    <row r="1562">
      <c r="A1562" s="19" t="n"/>
      <c r="B1562" s="14" t="n"/>
      <c r="C1562" s="12" t="str">
        <f>IF($B1562="","",IFERROR(INDEX(Items!$B$2:$B$501,MATCH($B1562,Items!$A$2:$A$501,0)),"Unknown SKU"))</f>
        <v/>
      </c>
      <c r="D1562" s="14" t="n"/>
      <c r="E1562" s="14" t="n"/>
      <c r="F1562" s="14" t="n"/>
      <c r="G1562" s="14" t="n"/>
      <c r="H1562" s="12" t="str">
        <f>IF(AND(F1562="",G1562=""),"",IF(F1562="",0,F1562)-IF(G1562="",0,G1562))</f>
        <v/>
      </c>
      <c r="I1562" s="14" t="n"/>
      <c r="J1562" s="14" t="n"/>
      <c r="K1562" s="14" t="n"/>
    </row>
    <row r="1563">
      <c r="A1563" s="19" t="n"/>
      <c r="B1563" s="14" t="n"/>
      <c r="C1563" s="12" t="str">
        <f>IF($B1563="","",IFERROR(INDEX(Items!$B$2:$B$501,MATCH($B1563,Items!$A$2:$A$501,0)),"Unknown SKU"))</f>
        <v/>
      </c>
      <c r="D1563" s="14" t="n"/>
      <c r="E1563" s="14" t="n"/>
      <c r="F1563" s="14" t="n"/>
      <c r="G1563" s="14" t="n"/>
      <c r="H1563" s="12" t="str">
        <f>IF(AND(F1563="",G1563=""),"",IF(F1563="",0,F1563)-IF(G1563="",0,G1563))</f>
        <v/>
      </c>
      <c r="I1563" s="14" t="n"/>
      <c r="J1563" s="14" t="n"/>
      <c r="K1563" s="14" t="n"/>
    </row>
    <row r="1564">
      <c r="A1564" s="19" t="n"/>
      <c r="B1564" s="14" t="n"/>
      <c r="C1564" s="12" t="str">
        <f>IF($B1564="","",IFERROR(INDEX(Items!$B$2:$B$501,MATCH($B1564,Items!$A$2:$A$501,0)),"Unknown SKU"))</f>
        <v/>
      </c>
      <c r="D1564" s="14" t="n"/>
      <c r="E1564" s="14" t="n"/>
      <c r="F1564" s="14" t="n"/>
      <c r="G1564" s="14" t="n"/>
      <c r="H1564" s="12" t="str">
        <f>IF(AND(F1564="",G1564=""),"",IF(F1564="",0,F1564)-IF(G1564="",0,G1564))</f>
        <v/>
      </c>
      <c r="I1564" s="14" t="n"/>
      <c r="J1564" s="14" t="n"/>
      <c r="K1564" s="14" t="n"/>
    </row>
    <row r="1565">
      <c r="A1565" s="19" t="n"/>
      <c r="B1565" s="14" t="n"/>
      <c r="C1565" s="12" t="str">
        <f>IF($B1565="","",IFERROR(INDEX(Items!$B$2:$B$501,MATCH($B1565,Items!$A$2:$A$501,0)),"Unknown SKU"))</f>
        <v/>
      </c>
      <c r="D1565" s="14" t="n"/>
      <c r="E1565" s="14" t="n"/>
      <c r="F1565" s="14" t="n"/>
      <c r="G1565" s="14" t="n"/>
      <c r="H1565" s="12" t="str">
        <f>IF(AND(F1565="",G1565=""),"",IF(F1565="",0,F1565)-IF(G1565="",0,G1565))</f>
        <v/>
      </c>
      <c r="I1565" s="14" t="n"/>
      <c r="J1565" s="14" t="n"/>
      <c r="K1565" s="14" t="n"/>
    </row>
    <row r="1566">
      <c r="A1566" s="19" t="n"/>
      <c r="B1566" s="14" t="n"/>
      <c r="C1566" s="12" t="str">
        <f>IF($B1566="","",IFERROR(INDEX(Items!$B$2:$B$501,MATCH($B1566,Items!$A$2:$A$501,0)),"Unknown SKU"))</f>
        <v/>
      </c>
      <c r="D1566" s="14" t="n"/>
      <c r="E1566" s="14" t="n"/>
      <c r="F1566" s="14" t="n"/>
      <c r="G1566" s="14" t="n"/>
      <c r="H1566" s="12" t="str">
        <f>IF(AND(F1566="",G1566=""),"",IF(F1566="",0,F1566)-IF(G1566="",0,G1566))</f>
        <v/>
      </c>
      <c r="I1566" s="14" t="n"/>
      <c r="J1566" s="14" t="n"/>
      <c r="K1566" s="14" t="n"/>
    </row>
    <row r="1567">
      <c r="A1567" s="19" t="n"/>
      <c r="B1567" s="14" t="n"/>
      <c r="C1567" s="12" t="str">
        <f>IF($B1567="","",IFERROR(INDEX(Items!$B$2:$B$501,MATCH($B1567,Items!$A$2:$A$501,0)),"Unknown SKU"))</f>
        <v/>
      </c>
      <c r="D1567" s="14" t="n"/>
      <c r="E1567" s="14" t="n"/>
      <c r="F1567" s="14" t="n"/>
      <c r="G1567" s="14" t="n"/>
      <c r="H1567" s="12" t="str">
        <f>IF(AND(F1567="",G1567=""),"",IF(F1567="",0,F1567)-IF(G1567="",0,G1567))</f>
        <v/>
      </c>
      <c r="I1567" s="14" t="n"/>
      <c r="J1567" s="14" t="n"/>
      <c r="K1567" s="14" t="n"/>
    </row>
    <row r="1568">
      <c r="A1568" s="19" t="n"/>
      <c r="B1568" s="14" t="n"/>
      <c r="C1568" s="12" t="str">
        <f>IF($B1568="","",IFERROR(INDEX(Items!$B$2:$B$501,MATCH($B1568,Items!$A$2:$A$501,0)),"Unknown SKU"))</f>
        <v/>
      </c>
      <c r="D1568" s="14" t="n"/>
      <c r="E1568" s="14" t="n"/>
      <c r="F1568" s="14" t="n"/>
      <c r="G1568" s="14" t="n"/>
      <c r="H1568" s="12" t="str">
        <f>IF(AND(F1568="",G1568=""),"",IF(F1568="",0,F1568)-IF(G1568="",0,G1568))</f>
        <v/>
      </c>
      <c r="I1568" s="14" t="n"/>
      <c r="J1568" s="14" t="n"/>
      <c r="K1568" s="14" t="n"/>
    </row>
    <row r="1569">
      <c r="A1569" s="19" t="n"/>
      <c r="B1569" s="14" t="n"/>
      <c r="C1569" s="12" t="str">
        <f>IF($B1569="","",IFERROR(INDEX(Items!$B$2:$B$501,MATCH($B1569,Items!$A$2:$A$501,0)),"Unknown SKU"))</f>
        <v/>
      </c>
      <c r="D1569" s="14" t="n"/>
      <c r="E1569" s="14" t="n"/>
      <c r="F1569" s="14" t="n"/>
      <c r="G1569" s="14" t="n"/>
      <c r="H1569" s="12" t="str">
        <f>IF(AND(F1569="",G1569=""),"",IF(F1569="",0,F1569)-IF(G1569="",0,G1569))</f>
        <v/>
      </c>
      <c r="I1569" s="14" t="n"/>
      <c r="J1569" s="14" t="n"/>
      <c r="K1569" s="14" t="n"/>
    </row>
    <row r="1570">
      <c r="A1570" s="19" t="n"/>
      <c r="B1570" s="14" t="n"/>
      <c r="C1570" s="12" t="str">
        <f>IF($B1570="","",IFERROR(INDEX(Items!$B$2:$B$501,MATCH($B1570,Items!$A$2:$A$501,0)),"Unknown SKU"))</f>
        <v/>
      </c>
      <c r="D1570" s="14" t="n"/>
      <c r="E1570" s="14" t="n"/>
      <c r="F1570" s="14" t="n"/>
      <c r="G1570" s="14" t="n"/>
      <c r="H1570" s="12" t="str">
        <f>IF(AND(F1570="",G1570=""),"",IF(F1570="",0,F1570)-IF(G1570="",0,G1570))</f>
        <v/>
      </c>
      <c r="I1570" s="14" t="n"/>
      <c r="J1570" s="14" t="n"/>
      <c r="K1570" s="14" t="n"/>
    </row>
    <row r="1571">
      <c r="A1571" s="19" t="n"/>
      <c r="B1571" s="14" t="n"/>
      <c r="C1571" s="12" t="str">
        <f>IF($B1571="","",IFERROR(INDEX(Items!$B$2:$B$501,MATCH($B1571,Items!$A$2:$A$501,0)),"Unknown SKU"))</f>
        <v/>
      </c>
      <c r="D1571" s="14" t="n"/>
      <c r="E1571" s="14" t="n"/>
      <c r="F1571" s="14" t="n"/>
      <c r="G1571" s="14" t="n"/>
      <c r="H1571" s="12" t="str">
        <f>IF(AND(F1571="",G1571=""),"",IF(F1571="",0,F1571)-IF(G1571="",0,G1571))</f>
        <v/>
      </c>
      <c r="I1571" s="14" t="n"/>
      <c r="J1571" s="14" t="n"/>
      <c r="K1571" s="14" t="n"/>
    </row>
    <row r="1572">
      <c r="A1572" s="19" t="n"/>
      <c r="B1572" s="14" t="n"/>
      <c r="C1572" s="12" t="str">
        <f>IF($B1572="","",IFERROR(INDEX(Items!$B$2:$B$501,MATCH($B1572,Items!$A$2:$A$501,0)),"Unknown SKU"))</f>
        <v/>
      </c>
      <c r="D1572" s="14" t="n"/>
      <c r="E1572" s="14" t="n"/>
      <c r="F1572" s="14" t="n"/>
      <c r="G1572" s="14" t="n"/>
      <c r="H1572" s="12" t="str">
        <f>IF(AND(F1572="",G1572=""),"",IF(F1572="",0,F1572)-IF(G1572="",0,G1572))</f>
        <v/>
      </c>
      <c r="I1572" s="14" t="n"/>
      <c r="J1572" s="14" t="n"/>
      <c r="K1572" s="14" t="n"/>
    </row>
    <row r="1573">
      <c r="A1573" s="19" t="n"/>
      <c r="B1573" s="14" t="n"/>
      <c r="C1573" s="12" t="str">
        <f>IF($B1573="","",IFERROR(INDEX(Items!$B$2:$B$501,MATCH($B1573,Items!$A$2:$A$501,0)),"Unknown SKU"))</f>
        <v/>
      </c>
      <c r="D1573" s="14" t="n"/>
      <c r="E1573" s="14" t="n"/>
      <c r="F1573" s="14" t="n"/>
      <c r="G1573" s="14" t="n"/>
      <c r="H1573" s="12" t="str">
        <f>IF(AND(F1573="",G1573=""),"",IF(F1573="",0,F1573)-IF(G1573="",0,G1573))</f>
        <v/>
      </c>
      <c r="I1573" s="14" t="n"/>
      <c r="J1573" s="14" t="n"/>
      <c r="K1573" s="14" t="n"/>
    </row>
    <row r="1574">
      <c r="A1574" s="19" t="n"/>
      <c r="B1574" s="14" t="n"/>
      <c r="C1574" s="12" t="str">
        <f>IF($B1574="","",IFERROR(INDEX(Items!$B$2:$B$501,MATCH($B1574,Items!$A$2:$A$501,0)),"Unknown SKU"))</f>
        <v/>
      </c>
      <c r="D1574" s="14" t="n"/>
      <c r="E1574" s="14" t="n"/>
      <c r="F1574" s="14" t="n"/>
      <c r="G1574" s="14" t="n"/>
      <c r="H1574" s="12" t="str">
        <f>IF(AND(F1574="",G1574=""),"",IF(F1574="",0,F1574)-IF(G1574="",0,G1574))</f>
        <v/>
      </c>
      <c r="I1574" s="14" t="n"/>
      <c r="J1574" s="14" t="n"/>
      <c r="K1574" s="14" t="n"/>
    </row>
    <row r="1575">
      <c r="A1575" s="19" t="n"/>
      <c r="B1575" s="14" t="n"/>
      <c r="C1575" s="12" t="str">
        <f>IF($B1575="","",IFERROR(INDEX(Items!$B$2:$B$501,MATCH($B1575,Items!$A$2:$A$501,0)),"Unknown SKU"))</f>
        <v/>
      </c>
      <c r="D1575" s="14" t="n"/>
      <c r="E1575" s="14" t="n"/>
      <c r="F1575" s="14" t="n"/>
      <c r="G1575" s="14" t="n"/>
      <c r="H1575" s="12" t="str">
        <f>IF(AND(F1575="",G1575=""),"",IF(F1575="",0,F1575)-IF(G1575="",0,G1575))</f>
        <v/>
      </c>
      <c r="I1575" s="14" t="n"/>
      <c r="J1575" s="14" t="n"/>
      <c r="K1575" s="14" t="n"/>
    </row>
    <row r="1576">
      <c r="A1576" s="19" t="n"/>
      <c r="B1576" s="14" t="n"/>
      <c r="C1576" s="12" t="str">
        <f>IF($B1576="","",IFERROR(INDEX(Items!$B$2:$B$501,MATCH($B1576,Items!$A$2:$A$501,0)),"Unknown SKU"))</f>
        <v/>
      </c>
      <c r="D1576" s="14" t="n"/>
      <c r="E1576" s="14" t="n"/>
      <c r="F1576" s="14" t="n"/>
      <c r="G1576" s="14" t="n"/>
      <c r="H1576" s="12" t="str">
        <f>IF(AND(F1576="",G1576=""),"",IF(F1576="",0,F1576)-IF(G1576="",0,G1576))</f>
        <v/>
      </c>
      <c r="I1576" s="14" t="n"/>
      <c r="J1576" s="14" t="n"/>
      <c r="K1576" s="14" t="n"/>
    </row>
    <row r="1577">
      <c r="A1577" s="19" t="n"/>
      <c r="B1577" s="14" t="n"/>
      <c r="C1577" s="12" t="str">
        <f>IF($B1577="","",IFERROR(INDEX(Items!$B$2:$B$501,MATCH($B1577,Items!$A$2:$A$501,0)),"Unknown SKU"))</f>
        <v/>
      </c>
      <c r="D1577" s="14" t="n"/>
      <c r="E1577" s="14" t="n"/>
      <c r="F1577" s="14" t="n"/>
      <c r="G1577" s="14" t="n"/>
      <c r="H1577" s="12" t="str">
        <f>IF(AND(F1577="",G1577=""),"",IF(F1577="",0,F1577)-IF(G1577="",0,G1577))</f>
        <v/>
      </c>
      <c r="I1577" s="14" t="n"/>
      <c r="J1577" s="14" t="n"/>
      <c r="K1577" s="14" t="n"/>
    </row>
    <row r="1578">
      <c r="A1578" s="19" t="n"/>
      <c r="B1578" s="14" t="n"/>
      <c r="C1578" s="12" t="str">
        <f>IF($B1578="","",IFERROR(INDEX(Items!$B$2:$B$501,MATCH($B1578,Items!$A$2:$A$501,0)),"Unknown SKU"))</f>
        <v/>
      </c>
      <c r="D1578" s="14" t="n"/>
      <c r="E1578" s="14" t="n"/>
      <c r="F1578" s="14" t="n"/>
      <c r="G1578" s="14" t="n"/>
      <c r="H1578" s="12" t="str">
        <f>IF(AND(F1578="",G1578=""),"",IF(F1578="",0,F1578)-IF(G1578="",0,G1578))</f>
        <v/>
      </c>
      <c r="I1578" s="14" t="n"/>
      <c r="J1578" s="14" t="n"/>
      <c r="K1578" s="14" t="n"/>
    </row>
    <row r="1579">
      <c r="A1579" s="19" t="n"/>
      <c r="B1579" s="14" t="n"/>
      <c r="C1579" s="12" t="str">
        <f>IF($B1579="","",IFERROR(INDEX(Items!$B$2:$B$501,MATCH($B1579,Items!$A$2:$A$501,0)),"Unknown SKU"))</f>
        <v/>
      </c>
      <c r="D1579" s="14" t="n"/>
      <c r="E1579" s="14" t="n"/>
      <c r="F1579" s="14" t="n"/>
      <c r="G1579" s="14" t="n"/>
      <c r="H1579" s="12" t="str">
        <f>IF(AND(F1579="",G1579=""),"",IF(F1579="",0,F1579)-IF(G1579="",0,G1579))</f>
        <v/>
      </c>
      <c r="I1579" s="14" t="n"/>
      <c r="J1579" s="14" t="n"/>
      <c r="K1579" s="14" t="n"/>
    </row>
    <row r="1580">
      <c r="A1580" s="19" t="n"/>
      <c r="B1580" s="14" t="n"/>
      <c r="C1580" s="12" t="str">
        <f>IF($B1580="","",IFERROR(INDEX(Items!$B$2:$B$501,MATCH($B1580,Items!$A$2:$A$501,0)),"Unknown SKU"))</f>
        <v/>
      </c>
      <c r="D1580" s="14" t="n"/>
      <c r="E1580" s="14" t="n"/>
      <c r="F1580" s="14" t="n"/>
      <c r="G1580" s="14" t="n"/>
      <c r="H1580" s="12" t="str">
        <f>IF(AND(F1580="",G1580=""),"",IF(F1580="",0,F1580)-IF(G1580="",0,G1580))</f>
        <v/>
      </c>
      <c r="I1580" s="14" t="n"/>
      <c r="J1580" s="14" t="n"/>
      <c r="K1580" s="14" t="n"/>
    </row>
    <row r="1581">
      <c r="A1581" s="19" t="n"/>
      <c r="B1581" s="14" t="n"/>
      <c r="C1581" s="12" t="str">
        <f>IF($B1581="","",IFERROR(INDEX(Items!$B$2:$B$501,MATCH($B1581,Items!$A$2:$A$501,0)),"Unknown SKU"))</f>
        <v/>
      </c>
      <c r="D1581" s="14" t="n"/>
      <c r="E1581" s="14" t="n"/>
      <c r="F1581" s="14" t="n"/>
      <c r="G1581" s="14" t="n"/>
      <c r="H1581" s="12" t="str">
        <f>IF(AND(F1581="",G1581=""),"",IF(F1581="",0,F1581)-IF(G1581="",0,G1581))</f>
        <v/>
      </c>
      <c r="I1581" s="14" t="n"/>
      <c r="J1581" s="14" t="n"/>
      <c r="K1581" s="14" t="n"/>
    </row>
    <row r="1582">
      <c r="A1582" s="19" t="n"/>
      <c r="B1582" s="14" t="n"/>
      <c r="C1582" s="12" t="str">
        <f>IF($B1582="","",IFERROR(INDEX(Items!$B$2:$B$501,MATCH($B1582,Items!$A$2:$A$501,0)),"Unknown SKU"))</f>
        <v/>
      </c>
      <c r="D1582" s="14" t="n"/>
      <c r="E1582" s="14" t="n"/>
      <c r="F1582" s="14" t="n"/>
      <c r="G1582" s="14" t="n"/>
      <c r="H1582" s="12" t="str">
        <f>IF(AND(F1582="",G1582=""),"",IF(F1582="",0,F1582)-IF(G1582="",0,G1582))</f>
        <v/>
      </c>
      <c r="I1582" s="14" t="n"/>
      <c r="J1582" s="14" t="n"/>
      <c r="K1582" s="14" t="n"/>
    </row>
    <row r="1583">
      <c r="A1583" s="19" t="n"/>
      <c r="B1583" s="14" t="n"/>
      <c r="C1583" s="12" t="str">
        <f>IF($B1583="","",IFERROR(INDEX(Items!$B$2:$B$501,MATCH($B1583,Items!$A$2:$A$501,0)),"Unknown SKU"))</f>
        <v/>
      </c>
      <c r="D1583" s="14" t="n"/>
      <c r="E1583" s="14" t="n"/>
      <c r="F1583" s="14" t="n"/>
      <c r="G1583" s="14" t="n"/>
      <c r="H1583" s="12" t="str">
        <f>IF(AND(F1583="",G1583=""),"",IF(F1583="",0,F1583)-IF(G1583="",0,G1583))</f>
        <v/>
      </c>
      <c r="I1583" s="14" t="n"/>
      <c r="J1583" s="14" t="n"/>
      <c r="K1583" s="14" t="n"/>
    </row>
    <row r="1584">
      <c r="A1584" s="19" t="n"/>
      <c r="B1584" s="14" t="n"/>
      <c r="C1584" s="12" t="str">
        <f>IF($B1584="","",IFERROR(INDEX(Items!$B$2:$B$501,MATCH($B1584,Items!$A$2:$A$501,0)),"Unknown SKU"))</f>
        <v/>
      </c>
      <c r="D1584" s="14" t="n"/>
      <c r="E1584" s="14" t="n"/>
      <c r="F1584" s="14" t="n"/>
      <c r="G1584" s="14" t="n"/>
      <c r="H1584" s="12" t="str">
        <f>IF(AND(F1584="",G1584=""),"",IF(F1584="",0,F1584)-IF(G1584="",0,G1584))</f>
        <v/>
      </c>
      <c r="I1584" s="14" t="n"/>
      <c r="J1584" s="14" t="n"/>
      <c r="K1584" s="14" t="n"/>
    </row>
    <row r="1585">
      <c r="A1585" s="19" t="n"/>
      <c r="B1585" s="14" t="n"/>
      <c r="C1585" s="12" t="str">
        <f>IF($B1585="","",IFERROR(INDEX(Items!$B$2:$B$501,MATCH($B1585,Items!$A$2:$A$501,0)),"Unknown SKU"))</f>
        <v/>
      </c>
      <c r="D1585" s="14" t="n"/>
      <c r="E1585" s="14" t="n"/>
      <c r="F1585" s="14" t="n"/>
      <c r="G1585" s="14" t="n"/>
      <c r="H1585" s="12" t="str">
        <f>IF(AND(F1585="",G1585=""),"",IF(F1585="",0,F1585)-IF(G1585="",0,G1585))</f>
        <v/>
      </c>
      <c r="I1585" s="14" t="n"/>
      <c r="J1585" s="14" t="n"/>
      <c r="K1585" s="14" t="n"/>
    </row>
    <row r="1586">
      <c r="A1586" s="19" t="n"/>
      <c r="B1586" s="14" t="n"/>
      <c r="C1586" s="12" t="str">
        <f>IF($B1586="","",IFERROR(INDEX(Items!$B$2:$B$501,MATCH($B1586,Items!$A$2:$A$501,0)),"Unknown SKU"))</f>
        <v/>
      </c>
      <c r="D1586" s="14" t="n"/>
      <c r="E1586" s="14" t="n"/>
      <c r="F1586" s="14" t="n"/>
      <c r="G1586" s="14" t="n"/>
      <c r="H1586" s="12" t="str">
        <f>IF(AND(F1586="",G1586=""),"",IF(F1586="",0,F1586)-IF(G1586="",0,G1586))</f>
        <v/>
      </c>
      <c r="I1586" s="14" t="n"/>
      <c r="J1586" s="14" t="n"/>
      <c r="K1586" s="14" t="n"/>
    </row>
    <row r="1587">
      <c r="A1587" s="19" t="n"/>
      <c r="B1587" s="14" t="n"/>
      <c r="C1587" s="12" t="str">
        <f>IF($B1587="","",IFERROR(INDEX(Items!$B$2:$B$501,MATCH($B1587,Items!$A$2:$A$501,0)),"Unknown SKU"))</f>
        <v/>
      </c>
      <c r="D1587" s="14" t="n"/>
      <c r="E1587" s="14" t="n"/>
      <c r="F1587" s="14" t="n"/>
      <c r="G1587" s="14" t="n"/>
      <c r="H1587" s="12" t="str">
        <f>IF(AND(F1587="",G1587=""),"",IF(F1587="",0,F1587)-IF(G1587="",0,G1587))</f>
        <v/>
      </c>
      <c r="I1587" s="14" t="n"/>
      <c r="J1587" s="14" t="n"/>
      <c r="K1587" s="14" t="n"/>
    </row>
    <row r="1588">
      <c r="A1588" s="19" t="n"/>
      <c r="B1588" s="14" t="n"/>
      <c r="C1588" s="12" t="str">
        <f>IF($B1588="","",IFERROR(INDEX(Items!$B$2:$B$501,MATCH($B1588,Items!$A$2:$A$501,0)),"Unknown SKU"))</f>
        <v/>
      </c>
      <c r="D1588" s="14" t="n"/>
      <c r="E1588" s="14" t="n"/>
      <c r="F1588" s="14" t="n"/>
      <c r="G1588" s="14" t="n"/>
      <c r="H1588" s="12" t="str">
        <f>IF(AND(F1588="",G1588=""),"",IF(F1588="",0,F1588)-IF(G1588="",0,G1588))</f>
        <v/>
      </c>
      <c r="I1588" s="14" t="n"/>
      <c r="J1588" s="14" t="n"/>
      <c r="K1588" s="14" t="n"/>
    </row>
    <row r="1589">
      <c r="A1589" s="19" t="n"/>
      <c r="B1589" s="14" t="n"/>
      <c r="C1589" s="12" t="str">
        <f>IF($B1589="","",IFERROR(INDEX(Items!$B$2:$B$501,MATCH($B1589,Items!$A$2:$A$501,0)),"Unknown SKU"))</f>
        <v/>
      </c>
      <c r="D1589" s="14" t="n"/>
      <c r="E1589" s="14" t="n"/>
      <c r="F1589" s="14" t="n"/>
      <c r="G1589" s="14" t="n"/>
      <c r="H1589" s="12" t="str">
        <f>IF(AND(F1589="",G1589=""),"",IF(F1589="",0,F1589)-IF(G1589="",0,G1589))</f>
        <v/>
      </c>
      <c r="I1589" s="14" t="n"/>
      <c r="J1589" s="14" t="n"/>
      <c r="K1589" s="14" t="n"/>
    </row>
    <row r="1590">
      <c r="A1590" s="19" t="n"/>
      <c r="B1590" s="14" t="n"/>
      <c r="C1590" s="12" t="str">
        <f>IF($B1590="","",IFERROR(INDEX(Items!$B$2:$B$501,MATCH($B1590,Items!$A$2:$A$501,0)),"Unknown SKU"))</f>
        <v/>
      </c>
      <c r="D1590" s="14" t="n"/>
      <c r="E1590" s="14" t="n"/>
      <c r="F1590" s="14" t="n"/>
      <c r="G1590" s="14" t="n"/>
      <c r="H1590" s="12" t="str">
        <f>IF(AND(F1590="",G1590=""),"",IF(F1590="",0,F1590)-IF(G1590="",0,G1590))</f>
        <v/>
      </c>
      <c r="I1590" s="14" t="n"/>
      <c r="J1590" s="14" t="n"/>
      <c r="K1590" s="14" t="n"/>
    </row>
    <row r="1591">
      <c r="A1591" s="19" t="n"/>
      <c r="B1591" s="14" t="n"/>
      <c r="C1591" s="12" t="str">
        <f>IF($B1591="","",IFERROR(INDEX(Items!$B$2:$B$501,MATCH($B1591,Items!$A$2:$A$501,0)),"Unknown SKU"))</f>
        <v/>
      </c>
      <c r="D1591" s="14" t="n"/>
      <c r="E1591" s="14" t="n"/>
      <c r="F1591" s="14" t="n"/>
      <c r="G1591" s="14" t="n"/>
      <c r="H1591" s="12" t="str">
        <f>IF(AND(F1591="",G1591=""),"",IF(F1591="",0,F1591)-IF(G1591="",0,G1591))</f>
        <v/>
      </c>
      <c r="I1591" s="14" t="n"/>
      <c r="J1591" s="14" t="n"/>
      <c r="K1591" s="14" t="n"/>
    </row>
    <row r="1592">
      <c r="A1592" s="19" t="n"/>
      <c r="B1592" s="14" t="n"/>
      <c r="C1592" s="12" t="str">
        <f>IF($B1592="","",IFERROR(INDEX(Items!$B$2:$B$501,MATCH($B1592,Items!$A$2:$A$501,0)),"Unknown SKU"))</f>
        <v/>
      </c>
      <c r="D1592" s="14" t="n"/>
      <c r="E1592" s="14" t="n"/>
      <c r="F1592" s="14" t="n"/>
      <c r="G1592" s="14" t="n"/>
      <c r="H1592" s="12" t="str">
        <f>IF(AND(F1592="",G1592=""),"",IF(F1592="",0,F1592)-IF(G1592="",0,G1592))</f>
        <v/>
      </c>
      <c r="I1592" s="14" t="n"/>
      <c r="J1592" s="14" t="n"/>
      <c r="K1592" s="14" t="n"/>
    </row>
    <row r="1593">
      <c r="A1593" s="19" t="n"/>
      <c r="B1593" s="14" t="n"/>
      <c r="C1593" s="12" t="str">
        <f>IF($B1593="","",IFERROR(INDEX(Items!$B$2:$B$501,MATCH($B1593,Items!$A$2:$A$501,0)),"Unknown SKU"))</f>
        <v/>
      </c>
      <c r="D1593" s="14" t="n"/>
      <c r="E1593" s="14" t="n"/>
      <c r="F1593" s="14" t="n"/>
      <c r="G1593" s="14" t="n"/>
      <c r="H1593" s="12" t="str">
        <f>IF(AND(F1593="",G1593=""),"",IF(F1593="",0,F1593)-IF(G1593="",0,G1593))</f>
        <v/>
      </c>
      <c r="I1593" s="14" t="n"/>
      <c r="J1593" s="14" t="n"/>
      <c r="K1593" s="14" t="n"/>
    </row>
    <row r="1594">
      <c r="A1594" s="19" t="n"/>
      <c r="B1594" s="14" t="n"/>
      <c r="C1594" s="12" t="str">
        <f>IF($B1594="","",IFERROR(INDEX(Items!$B$2:$B$501,MATCH($B1594,Items!$A$2:$A$501,0)),"Unknown SKU"))</f>
        <v/>
      </c>
      <c r="D1594" s="14" t="n"/>
      <c r="E1594" s="14" t="n"/>
      <c r="F1594" s="14" t="n"/>
      <c r="G1594" s="14" t="n"/>
      <c r="H1594" s="12" t="str">
        <f>IF(AND(F1594="",G1594=""),"",IF(F1594="",0,F1594)-IF(G1594="",0,G1594))</f>
        <v/>
      </c>
      <c r="I1594" s="14" t="n"/>
      <c r="J1594" s="14" t="n"/>
      <c r="K1594" s="14" t="n"/>
    </row>
    <row r="1595">
      <c r="A1595" s="19" t="n"/>
      <c r="B1595" s="14" t="n"/>
      <c r="C1595" s="12" t="str">
        <f>IF($B1595="","",IFERROR(INDEX(Items!$B$2:$B$501,MATCH($B1595,Items!$A$2:$A$501,0)),"Unknown SKU"))</f>
        <v/>
      </c>
      <c r="D1595" s="14" t="n"/>
      <c r="E1595" s="14" t="n"/>
      <c r="F1595" s="14" t="n"/>
      <c r="G1595" s="14" t="n"/>
      <c r="H1595" s="12" t="str">
        <f>IF(AND(F1595="",G1595=""),"",IF(F1595="",0,F1595)-IF(G1595="",0,G1595))</f>
        <v/>
      </c>
      <c r="I1595" s="14" t="n"/>
      <c r="J1595" s="14" t="n"/>
      <c r="K1595" s="14" t="n"/>
    </row>
    <row r="1596">
      <c r="A1596" s="19" t="n"/>
      <c r="B1596" s="14" t="n"/>
      <c r="C1596" s="12" t="str">
        <f>IF($B1596="","",IFERROR(INDEX(Items!$B$2:$B$501,MATCH($B1596,Items!$A$2:$A$501,0)),"Unknown SKU"))</f>
        <v/>
      </c>
      <c r="D1596" s="14" t="n"/>
      <c r="E1596" s="14" t="n"/>
      <c r="F1596" s="14" t="n"/>
      <c r="G1596" s="14" t="n"/>
      <c r="H1596" s="12" t="str">
        <f>IF(AND(F1596="",G1596=""),"",IF(F1596="",0,F1596)-IF(G1596="",0,G1596))</f>
        <v/>
      </c>
      <c r="I1596" s="14" t="n"/>
      <c r="J1596" s="14" t="n"/>
      <c r="K1596" s="14" t="n"/>
    </row>
    <row r="1597">
      <c r="A1597" s="19" t="n"/>
      <c r="B1597" s="14" t="n"/>
      <c r="C1597" s="12" t="str">
        <f>IF($B1597="","",IFERROR(INDEX(Items!$B$2:$B$501,MATCH($B1597,Items!$A$2:$A$501,0)),"Unknown SKU"))</f>
        <v/>
      </c>
      <c r="D1597" s="14" t="n"/>
      <c r="E1597" s="14" t="n"/>
      <c r="F1597" s="14" t="n"/>
      <c r="G1597" s="14" t="n"/>
      <c r="H1597" s="12" t="str">
        <f>IF(AND(F1597="",G1597=""),"",IF(F1597="",0,F1597)-IF(G1597="",0,G1597))</f>
        <v/>
      </c>
      <c r="I1597" s="14" t="n"/>
      <c r="J1597" s="14" t="n"/>
      <c r="K1597" s="14" t="n"/>
    </row>
    <row r="1598">
      <c r="A1598" s="19" t="n"/>
      <c r="B1598" s="14" t="n"/>
      <c r="C1598" s="12" t="str">
        <f>IF($B1598="","",IFERROR(INDEX(Items!$B$2:$B$501,MATCH($B1598,Items!$A$2:$A$501,0)),"Unknown SKU"))</f>
        <v/>
      </c>
      <c r="D1598" s="14" t="n"/>
      <c r="E1598" s="14" t="n"/>
      <c r="F1598" s="14" t="n"/>
      <c r="G1598" s="14" t="n"/>
      <c r="H1598" s="12" t="str">
        <f>IF(AND(F1598="",G1598=""),"",IF(F1598="",0,F1598)-IF(G1598="",0,G1598))</f>
        <v/>
      </c>
      <c r="I1598" s="14" t="n"/>
      <c r="J1598" s="14" t="n"/>
      <c r="K1598" s="14" t="n"/>
    </row>
    <row r="1599">
      <c r="A1599" s="19" t="n"/>
      <c r="B1599" s="14" t="n"/>
      <c r="C1599" s="12" t="str">
        <f>IF($B1599="","",IFERROR(INDEX(Items!$B$2:$B$501,MATCH($B1599,Items!$A$2:$A$501,0)),"Unknown SKU"))</f>
        <v/>
      </c>
      <c r="D1599" s="14" t="n"/>
      <c r="E1599" s="14" t="n"/>
      <c r="F1599" s="14" t="n"/>
      <c r="G1599" s="14" t="n"/>
      <c r="H1599" s="12" t="str">
        <f>IF(AND(F1599="",G1599=""),"",IF(F1599="",0,F1599)-IF(G1599="",0,G1599))</f>
        <v/>
      </c>
      <c r="I1599" s="14" t="n"/>
      <c r="J1599" s="14" t="n"/>
      <c r="K1599" s="14" t="n"/>
    </row>
    <row r="1600">
      <c r="A1600" s="19" t="n"/>
      <c r="B1600" s="14" t="n"/>
      <c r="C1600" s="12" t="str">
        <f>IF($B1600="","",IFERROR(INDEX(Items!$B$2:$B$501,MATCH($B1600,Items!$A$2:$A$501,0)),"Unknown SKU"))</f>
        <v/>
      </c>
      <c r="D1600" s="14" t="n"/>
      <c r="E1600" s="14" t="n"/>
      <c r="F1600" s="14" t="n"/>
      <c r="G1600" s="14" t="n"/>
      <c r="H1600" s="12" t="str">
        <f>IF(AND(F1600="",G1600=""),"",IF(F1600="",0,F1600)-IF(G1600="",0,G1600))</f>
        <v/>
      </c>
      <c r="I1600" s="14" t="n"/>
      <c r="J1600" s="14" t="n"/>
      <c r="K1600" s="14" t="n"/>
    </row>
    <row r="1601">
      <c r="A1601" s="19" t="n"/>
      <c r="B1601" s="14" t="n"/>
      <c r="C1601" s="12" t="str">
        <f>IF($B1601="","",IFERROR(INDEX(Items!$B$2:$B$501,MATCH($B1601,Items!$A$2:$A$501,0)),"Unknown SKU"))</f>
        <v/>
      </c>
      <c r="D1601" s="14" t="n"/>
      <c r="E1601" s="14" t="n"/>
      <c r="F1601" s="14" t="n"/>
      <c r="G1601" s="14" t="n"/>
      <c r="H1601" s="12" t="str">
        <f>IF(AND(F1601="",G1601=""),"",IF(F1601="",0,F1601)-IF(G1601="",0,G1601))</f>
        <v/>
      </c>
      <c r="I1601" s="14" t="n"/>
      <c r="J1601" s="14" t="n"/>
      <c r="K1601" s="14" t="n"/>
    </row>
    <row r="1602">
      <c r="A1602" s="19" t="n"/>
      <c r="B1602" s="14" t="n"/>
      <c r="C1602" s="12" t="str">
        <f>IF($B1602="","",IFERROR(INDEX(Items!$B$2:$B$501,MATCH($B1602,Items!$A$2:$A$501,0)),"Unknown SKU"))</f>
        <v/>
      </c>
      <c r="D1602" s="14" t="n"/>
      <c r="E1602" s="14" t="n"/>
      <c r="F1602" s="14" t="n"/>
      <c r="G1602" s="14" t="n"/>
      <c r="H1602" s="12" t="str">
        <f>IF(AND(F1602="",G1602=""),"",IF(F1602="",0,F1602)-IF(G1602="",0,G1602))</f>
        <v/>
      </c>
      <c r="I1602" s="14" t="n"/>
      <c r="J1602" s="14" t="n"/>
      <c r="K1602" s="14" t="n"/>
    </row>
    <row r="1603">
      <c r="A1603" s="19" t="n"/>
      <c r="B1603" s="14" t="n"/>
      <c r="C1603" s="12" t="str">
        <f>IF($B1603="","",IFERROR(INDEX(Items!$B$2:$B$501,MATCH($B1603,Items!$A$2:$A$501,0)),"Unknown SKU"))</f>
        <v/>
      </c>
      <c r="D1603" s="14" t="n"/>
      <c r="E1603" s="14" t="n"/>
      <c r="F1603" s="14" t="n"/>
      <c r="G1603" s="14" t="n"/>
      <c r="H1603" s="12" t="str">
        <f>IF(AND(F1603="",G1603=""),"",IF(F1603="",0,F1603)-IF(G1603="",0,G1603))</f>
        <v/>
      </c>
      <c r="I1603" s="14" t="n"/>
      <c r="J1603" s="14" t="n"/>
      <c r="K1603" s="14" t="n"/>
    </row>
    <row r="1604">
      <c r="A1604" s="19" t="n"/>
      <c r="B1604" s="14" t="n"/>
      <c r="C1604" s="12" t="str">
        <f>IF($B1604="","",IFERROR(INDEX(Items!$B$2:$B$501,MATCH($B1604,Items!$A$2:$A$501,0)),"Unknown SKU"))</f>
        <v/>
      </c>
      <c r="D1604" s="14" t="n"/>
      <c r="E1604" s="14" t="n"/>
      <c r="F1604" s="14" t="n"/>
      <c r="G1604" s="14" t="n"/>
      <c r="H1604" s="12" t="str">
        <f>IF(AND(F1604="",G1604=""),"",IF(F1604="",0,F1604)-IF(G1604="",0,G1604))</f>
        <v/>
      </c>
      <c r="I1604" s="14" t="n"/>
      <c r="J1604" s="14" t="n"/>
      <c r="K1604" s="14" t="n"/>
    </row>
    <row r="1605">
      <c r="A1605" s="19" t="n"/>
      <c r="B1605" s="14" t="n"/>
      <c r="C1605" s="12" t="str">
        <f>IF($B1605="","",IFERROR(INDEX(Items!$B$2:$B$501,MATCH($B1605,Items!$A$2:$A$501,0)),"Unknown SKU"))</f>
        <v/>
      </c>
      <c r="D1605" s="14" t="n"/>
      <c r="E1605" s="14" t="n"/>
      <c r="F1605" s="14" t="n"/>
      <c r="G1605" s="14" t="n"/>
      <c r="H1605" s="12" t="str">
        <f>IF(AND(F1605="",G1605=""),"",IF(F1605="",0,F1605)-IF(G1605="",0,G1605))</f>
        <v/>
      </c>
      <c r="I1605" s="14" t="n"/>
      <c r="J1605" s="14" t="n"/>
      <c r="K1605" s="14" t="n"/>
    </row>
    <row r="1606">
      <c r="A1606" s="19" t="n"/>
      <c r="B1606" s="14" t="n"/>
      <c r="C1606" s="12" t="str">
        <f>IF($B1606="","",IFERROR(INDEX(Items!$B$2:$B$501,MATCH($B1606,Items!$A$2:$A$501,0)),"Unknown SKU"))</f>
        <v/>
      </c>
      <c r="D1606" s="14" t="n"/>
      <c r="E1606" s="14" t="n"/>
      <c r="F1606" s="14" t="n"/>
      <c r="G1606" s="14" t="n"/>
      <c r="H1606" s="12" t="str">
        <f>IF(AND(F1606="",G1606=""),"",IF(F1606="",0,F1606)-IF(G1606="",0,G1606))</f>
        <v/>
      </c>
      <c r="I1606" s="14" t="n"/>
      <c r="J1606" s="14" t="n"/>
      <c r="K1606" s="14" t="n"/>
    </row>
    <row r="1607">
      <c r="A1607" s="19" t="n"/>
      <c r="B1607" s="14" t="n"/>
      <c r="C1607" s="12" t="str">
        <f>IF($B1607="","",IFERROR(INDEX(Items!$B$2:$B$501,MATCH($B1607,Items!$A$2:$A$501,0)),"Unknown SKU"))</f>
        <v/>
      </c>
      <c r="D1607" s="14" t="n"/>
      <c r="E1607" s="14" t="n"/>
      <c r="F1607" s="14" t="n"/>
      <c r="G1607" s="14" t="n"/>
      <c r="H1607" s="12" t="str">
        <f>IF(AND(F1607="",G1607=""),"",IF(F1607="",0,F1607)-IF(G1607="",0,G1607))</f>
        <v/>
      </c>
      <c r="I1607" s="14" t="n"/>
      <c r="J1607" s="14" t="n"/>
      <c r="K1607" s="14" t="n"/>
    </row>
    <row r="1608">
      <c r="A1608" s="19" t="n"/>
      <c r="B1608" s="14" t="n"/>
      <c r="C1608" s="12" t="str">
        <f>IF($B1608="","",IFERROR(INDEX(Items!$B$2:$B$501,MATCH($B1608,Items!$A$2:$A$501,0)),"Unknown SKU"))</f>
        <v/>
      </c>
      <c r="D1608" s="14" t="n"/>
      <c r="E1608" s="14" t="n"/>
      <c r="F1608" s="14" t="n"/>
      <c r="G1608" s="14" t="n"/>
      <c r="H1608" s="12" t="str">
        <f>IF(AND(F1608="",G1608=""),"",IF(F1608="",0,F1608)-IF(G1608="",0,G1608))</f>
        <v/>
      </c>
      <c r="I1608" s="14" t="n"/>
      <c r="J1608" s="14" t="n"/>
      <c r="K1608" s="14" t="n"/>
    </row>
    <row r="1609">
      <c r="A1609" s="19" t="n"/>
      <c r="B1609" s="14" t="n"/>
      <c r="C1609" s="12" t="str">
        <f>IF($B1609="","",IFERROR(INDEX(Items!$B$2:$B$501,MATCH($B1609,Items!$A$2:$A$501,0)),"Unknown SKU"))</f>
        <v/>
      </c>
      <c r="D1609" s="14" t="n"/>
      <c r="E1609" s="14" t="n"/>
      <c r="F1609" s="14" t="n"/>
      <c r="G1609" s="14" t="n"/>
      <c r="H1609" s="12" t="str">
        <f>IF(AND(F1609="",G1609=""),"",IF(F1609="",0,F1609)-IF(G1609="",0,G1609))</f>
        <v/>
      </c>
      <c r="I1609" s="14" t="n"/>
      <c r="J1609" s="14" t="n"/>
      <c r="K1609" s="14" t="n"/>
    </row>
    <row r="1610">
      <c r="A1610" s="19" t="n"/>
      <c r="B1610" s="14" t="n"/>
      <c r="C1610" s="12" t="str">
        <f>IF($B1610="","",IFERROR(INDEX(Items!$B$2:$B$501,MATCH($B1610,Items!$A$2:$A$501,0)),"Unknown SKU"))</f>
        <v/>
      </c>
      <c r="D1610" s="14" t="n"/>
      <c r="E1610" s="14" t="n"/>
      <c r="F1610" s="14" t="n"/>
      <c r="G1610" s="14" t="n"/>
      <c r="H1610" s="12" t="str">
        <f>IF(AND(F1610="",G1610=""),"",IF(F1610="",0,F1610)-IF(G1610="",0,G1610))</f>
        <v/>
      </c>
      <c r="I1610" s="14" t="n"/>
      <c r="J1610" s="14" t="n"/>
      <c r="K1610" s="14" t="n"/>
    </row>
    <row r="1611">
      <c r="A1611" s="19" t="n"/>
      <c r="B1611" s="14" t="n"/>
      <c r="C1611" s="12" t="str">
        <f>IF($B1611="","",IFERROR(INDEX(Items!$B$2:$B$501,MATCH($B1611,Items!$A$2:$A$501,0)),"Unknown SKU"))</f>
        <v/>
      </c>
      <c r="D1611" s="14" t="n"/>
      <c r="E1611" s="14" t="n"/>
      <c r="F1611" s="14" t="n"/>
      <c r="G1611" s="14" t="n"/>
      <c r="H1611" s="12" t="str">
        <f>IF(AND(F1611="",G1611=""),"",IF(F1611="",0,F1611)-IF(G1611="",0,G1611))</f>
        <v/>
      </c>
      <c r="I1611" s="14" t="n"/>
      <c r="J1611" s="14" t="n"/>
      <c r="K1611" s="14" t="n"/>
    </row>
    <row r="1612">
      <c r="A1612" s="19" t="n"/>
      <c r="B1612" s="14" t="n"/>
      <c r="C1612" s="12" t="str">
        <f>IF($B1612="","",IFERROR(INDEX(Items!$B$2:$B$501,MATCH($B1612,Items!$A$2:$A$501,0)),"Unknown SKU"))</f>
        <v/>
      </c>
      <c r="D1612" s="14" t="n"/>
      <c r="E1612" s="14" t="n"/>
      <c r="F1612" s="14" t="n"/>
      <c r="G1612" s="14" t="n"/>
      <c r="H1612" s="12" t="str">
        <f>IF(AND(F1612="",G1612=""),"",IF(F1612="",0,F1612)-IF(G1612="",0,G1612))</f>
        <v/>
      </c>
      <c r="I1612" s="14" t="n"/>
      <c r="J1612" s="14" t="n"/>
      <c r="K1612" s="14" t="n"/>
    </row>
    <row r="1613">
      <c r="A1613" s="19" t="n"/>
      <c r="B1613" s="14" t="n"/>
      <c r="C1613" s="12" t="str">
        <f>IF($B1613="","",IFERROR(INDEX(Items!$B$2:$B$501,MATCH($B1613,Items!$A$2:$A$501,0)),"Unknown SKU"))</f>
        <v/>
      </c>
      <c r="D1613" s="14" t="n"/>
      <c r="E1613" s="14" t="n"/>
      <c r="F1613" s="14" t="n"/>
      <c r="G1613" s="14" t="n"/>
      <c r="H1613" s="12" t="str">
        <f>IF(AND(F1613="",G1613=""),"",IF(F1613="",0,F1613)-IF(G1613="",0,G1613))</f>
        <v/>
      </c>
      <c r="I1613" s="14" t="n"/>
      <c r="J1613" s="14" t="n"/>
      <c r="K1613" s="14" t="n"/>
    </row>
    <row r="1614">
      <c r="A1614" s="19" t="n"/>
      <c r="B1614" s="14" t="n"/>
      <c r="C1614" s="12" t="str">
        <f>IF($B1614="","",IFERROR(INDEX(Items!$B$2:$B$501,MATCH($B1614,Items!$A$2:$A$501,0)),"Unknown SKU"))</f>
        <v/>
      </c>
      <c r="D1614" s="14" t="n"/>
      <c r="E1614" s="14" t="n"/>
      <c r="F1614" s="14" t="n"/>
      <c r="G1614" s="14" t="n"/>
      <c r="H1614" s="12" t="str">
        <f>IF(AND(F1614="",G1614=""),"",IF(F1614="",0,F1614)-IF(G1614="",0,G1614))</f>
        <v/>
      </c>
      <c r="I1614" s="14" t="n"/>
      <c r="J1614" s="14" t="n"/>
      <c r="K1614" s="14" t="n"/>
    </row>
    <row r="1615">
      <c r="A1615" s="19" t="n"/>
      <c r="B1615" s="14" t="n"/>
      <c r="C1615" s="12" t="str">
        <f>IF($B1615="","",IFERROR(INDEX(Items!$B$2:$B$501,MATCH($B1615,Items!$A$2:$A$501,0)),"Unknown SKU"))</f>
        <v/>
      </c>
      <c r="D1615" s="14" t="n"/>
      <c r="E1615" s="14" t="n"/>
      <c r="F1615" s="14" t="n"/>
      <c r="G1615" s="14" t="n"/>
      <c r="H1615" s="12" t="str">
        <f>IF(AND(F1615="",G1615=""),"",IF(F1615="",0,F1615)-IF(G1615="",0,G1615))</f>
        <v/>
      </c>
      <c r="I1615" s="14" t="n"/>
      <c r="J1615" s="14" t="n"/>
      <c r="K1615" s="14" t="n"/>
    </row>
    <row r="1616">
      <c r="A1616" s="19" t="n"/>
      <c r="B1616" s="14" t="n"/>
      <c r="C1616" s="12" t="str">
        <f>IF($B1616="","",IFERROR(INDEX(Items!$B$2:$B$501,MATCH($B1616,Items!$A$2:$A$501,0)),"Unknown SKU"))</f>
        <v/>
      </c>
      <c r="D1616" s="14" t="n"/>
      <c r="E1616" s="14" t="n"/>
      <c r="F1616" s="14" t="n"/>
      <c r="G1616" s="14" t="n"/>
      <c r="H1616" s="12" t="str">
        <f>IF(AND(F1616="",G1616=""),"",IF(F1616="",0,F1616)-IF(G1616="",0,G1616))</f>
        <v/>
      </c>
      <c r="I1616" s="14" t="n"/>
      <c r="J1616" s="14" t="n"/>
      <c r="K1616" s="14" t="n"/>
    </row>
    <row r="1617">
      <c r="A1617" s="19" t="n"/>
      <c r="B1617" s="14" t="n"/>
      <c r="C1617" s="12" t="str">
        <f>IF($B1617="","",IFERROR(INDEX(Items!$B$2:$B$501,MATCH($B1617,Items!$A$2:$A$501,0)),"Unknown SKU"))</f>
        <v/>
      </c>
      <c r="D1617" s="14" t="n"/>
      <c r="E1617" s="14" t="n"/>
      <c r="F1617" s="14" t="n"/>
      <c r="G1617" s="14" t="n"/>
      <c r="H1617" s="12" t="str">
        <f>IF(AND(F1617="",G1617=""),"",IF(F1617="",0,F1617)-IF(G1617="",0,G1617))</f>
        <v/>
      </c>
      <c r="I1617" s="14" t="n"/>
      <c r="J1617" s="14" t="n"/>
      <c r="K1617" s="14" t="n"/>
    </row>
    <row r="1618">
      <c r="A1618" s="19" t="n"/>
      <c r="B1618" s="14" t="n"/>
      <c r="C1618" s="12" t="str">
        <f>IF($B1618="","",IFERROR(INDEX(Items!$B$2:$B$501,MATCH($B1618,Items!$A$2:$A$501,0)),"Unknown SKU"))</f>
        <v/>
      </c>
      <c r="D1618" s="14" t="n"/>
      <c r="E1618" s="14" t="n"/>
      <c r="F1618" s="14" t="n"/>
      <c r="G1618" s="14" t="n"/>
      <c r="H1618" s="12" t="str">
        <f>IF(AND(F1618="",G1618=""),"",IF(F1618="",0,F1618)-IF(G1618="",0,G1618))</f>
        <v/>
      </c>
      <c r="I1618" s="14" t="n"/>
      <c r="J1618" s="14" t="n"/>
      <c r="K1618" s="14" t="n"/>
    </row>
    <row r="1619">
      <c r="A1619" s="19" t="n"/>
      <c r="B1619" s="14" t="n"/>
      <c r="C1619" s="12" t="str">
        <f>IF($B1619="","",IFERROR(INDEX(Items!$B$2:$B$501,MATCH($B1619,Items!$A$2:$A$501,0)),"Unknown SKU"))</f>
        <v/>
      </c>
      <c r="D1619" s="14" t="n"/>
      <c r="E1619" s="14" t="n"/>
      <c r="F1619" s="14" t="n"/>
      <c r="G1619" s="14" t="n"/>
      <c r="H1619" s="12" t="str">
        <f>IF(AND(F1619="",G1619=""),"",IF(F1619="",0,F1619)-IF(G1619="",0,G1619))</f>
        <v/>
      </c>
      <c r="I1619" s="14" t="n"/>
      <c r="J1619" s="14" t="n"/>
      <c r="K1619" s="14" t="n"/>
    </row>
    <row r="1620">
      <c r="A1620" s="19" t="n"/>
      <c r="B1620" s="14" t="n"/>
      <c r="C1620" s="12" t="str">
        <f>IF($B1620="","",IFERROR(INDEX(Items!$B$2:$B$501,MATCH($B1620,Items!$A$2:$A$501,0)),"Unknown SKU"))</f>
        <v/>
      </c>
      <c r="D1620" s="14" t="n"/>
      <c r="E1620" s="14" t="n"/>
      <c r="F1620" s="14" t="n"/>
      <c r="G1620" s="14" t="n"/>
      <c r="H1620" s="12" t="str">
        <f>IF(AND(F1620="",G1620=""),"",IF(F1620="",0,F1620)-IF(G1620="",0,G1620))</f>
        <v/>
      </c>
      <c r="I1620" s="14" t="n"/>
      <c r="J1620" s="14" t="n"/>
      <c r="K1620" s="14" t="n"/>
    </row>
    <row r="1621">
      <c r="A1621" s="19" t="n"/>
      <c r="B1621" s="14" t="n"/>
      <c r="C1621" s="12" t="str">
        <f>IF($B1621="","",IFERROR(INDEX(Items!$B$2:$B$501,MATCH($B1621,Items!$A$2:$A$501,0)),"Unknown SKU"))</f>
        <v/>
      </c>
      <c r="D1621" s="14" t="n"/>
      <c r="E1621" s="14" t="n"/>
      <c r="F1621" s="14" t="n"/>
      <c r="G1621" s="14" t="n"/>
      <c r="H1621" s="12" t="str">
        <f>IF(AND(F1621="",G1621=""),"",IF(F1621="",0,F1621)-IF(G1621="",0,G1621))</f>
        <v/>
      </c>
      <c r="I1621" s="14" t="n"/>
      <c r="J1621" s="14" t="n"/>
      <c r="K1621" s="14" t="n"/>
    </row>
    <row r="1622">
      <c r="A1622" s="19" t="n"/>
      <c r="B1622" s="14" t="n"/>
      <c r="C1622" s="12" t="str">
        <f>IF($B1622="","",IFERROR(INDEX(Items!$B$2:$B$501,MATCH($B1622,Items!$A$2:$A$501,0)),"Unknown SKU"))</f>
        <v/>
      </c>
      <c r="D1622" s="14" t="n"/>
      <c r="E1622" s="14" t="n"/>
      <c r="F1622" s="14" t="n"/>
      <c r="G1622" s="14" t="n"/>
      <c r="H1622" s="12" t="str">
        <f>IF(AND(F1622="",G1622=""),"",IF(F1622="",0,F1622)-IF(G1622="",0,G1622))</f>
        <v/>
      </c>
      <c r="I1622" s="14" t="n"/>
      <c r="J1622" s="14" t="n"/>
      <c r="K1622" s="14" t="n"/>
    </row>
    <row r="1623">
      <c r="A1623" s="19" t="n"/>
      <c r="B1623" s="14" t="n"/>
      <c r="C1623" s="12" t="str">
        <f>IF($B1623="","",IFERROR(INDEX(Items!$B$2:$B$501,MATCH($B1623,Items!$A$2:$A$501,0)),"Unknown SKU"))</f>
        <v/>
      </c>
      <c r="D1623" s="14" t="n"/>
      <c r="E1623" s="14" t="n"/>
      <c r="F1623" s="14" t="n"/>
      <c r="G1623" s="14" t="n"/>
      <c r="H1623" s="12" t="str">
        <f>IF(AND(F1623="",G1623=""),"",IF(F1623="",0,F1623)-IF(G1623="",0,G1623))</f>
        <v/>
      </c>
      <c r="I1623" s="14" t="n"/>
      <c r="J1623" s="14" t="n"/>
      <c r="K1623" s="14" t="n"/>
    </row>
    <row r="1624">
      <c r="A1624" s="19" t="n"/>
      <c r="B1624" s="14" t="n"/>
      <c r="C1624" s="12" t="str">
        <f>IF($B1624="","",IFERROR(INDEX(Items!$B$2:$B$501,MATCH($B1624,Items!$A$2:$A$501,0)),"Unknown SKU"))</f>
        <v/>
      </c>
      <c r="D1624" s="14" t="n"/>
      <c r="E1624" s="14" t="n"/>
      <c r="F1624" s="14" t="n"/>
      <c r="G1624" s="14" t="n"/>
      <c r="H1624" s="12" t="str">
        <f>IF(AND(F1624="",G1624=""),"",IF(F1624="",0,F1624)-IF(G1624="",0,G1624))</f>
        <v/>
      </c>
      <c r="I1624" s="14" t="n"/>
      <c r="J1624" s="14" t="n"/>
      <c r="K1624" s="14" t="n"/>
    </row>
    <row r="1625">
      <c r="A1625" s="19" t="n"/>
      <c r="B1625" s="14" t="n"/>
      <c r="C1625" s="12" t="str">
        <f>IF($B1625="","",IFERROR(INDEX(Items!$B$2:$B$501,MATCH($B1625,Items!$A$2:$A$501,0)),"Unknown SKU"))</f>
        <v/>
      </c>
      <c r="D1625" s="14" t="n"/>
      <c r="E1625" s="14" t="n"/>
      <c r="F1625" s="14" t="n"/>
      <c r="G1625" s="14" t="n"/>
      <c r="H1625" s="12" t="str">
        <f>IF(AND(F1625="",G1625=""),"",IF(F1625="",0,F1625)-IF(G1625="",0,G1625))</f>
        <v/>
      </c>
      <c r="I1625" s="14" t="n"/>
      <c r="J1625" s="14" t="n"/>
      <c r="K1625" s="14" t="n"/>
    </row>
    <row r="1626">
      <c r="A1626" s="19" t="n"/>
      <c r="B1626" s="14" t="n"/>
      <c r="C1626" s="12" t="str">
        <f>IF($B1626="","",IFERROR(INDEX(Items!$B$2:$B$501,MATCH($B1626,Items!$A$2:$A$501,0)),"Unknown SKU"))</f>
        <v/>
      </c>
      <c r="D1626" s="14" t="n"/>
      <c r="E1626" s="14" t="n"/>
      <c r="F1626" s="14" t="n"/>
      <c r="G1626" s="14" t="n"/>
      <c r="H1626" s="12" t="str">
        <f>IF(AND(F1626="",G1626=""),"",IF(F1626="",0,F1626)-IF(G1626="",0,G1626))</f>
        <v/>
      </c>
      <c r="I1626" s="14" t="n"/>
      <c r="J1626" s="14" t="n"/>
      <c r="K1626" s="14" t="n"/>
    </row>
    <row r="1627">
      <c r="A1627" s="19" t="n"/>
      <c r="B1627" s="14" t="n"/>
      <c r="C1627" s="12" t="str">
        <f>IF($B1627="","",IFERROR(INDEX(Items!$B$2:$B$501,MATCH($B1627,Items!$A$2:$A$501,0)),"Unknown SKU"))</f>
        <v/>
      </c>
      <c r="D1627" s="14" t="n"/>
      <c r="E1627" s="14" t="n"/>
      <c r="F1627" s="14" t="n"/>
      <c r="G1627" s="14" t="n"/>
      <c r="H1627" s="12" t="str">
        <f>IF(AND(F1627="",G1627=""),"",IF(F1627="",0,F1627)-IF(G1627="",0,G1627))</f>
        <v/>
      </c>
      <c r="I1627" s="14" t="n"/>
      <c r="J1627" s="14" t="n"/>
      <c r="K1627" s="14" t="n"/>
    </row>
    <row r="1628">
      <c r="A1628" s="19" t="n"/>
      <c r="B1628" s="14" t="n"/>
      <c r="C1628" s="12" t="str">
        <f>IF($B1628="","",IFERROR(INDEX(Items!$B$2:$B$501,MATCH($B1628,Items!$A$2:$A$501,0)),"Unknown SKU"))</f>
        <v/>
      </c>
      <c r="D1628" s="14" t="n"/>
      <c r="E1628" s="14" t="n"/>
      <c r="F1628" s="14" t="n"/>
      <c r="G1628" s="14" t="n"/>
      <c r="H1628" s="12" t="str">
        <f>IF(AND(F1628="",G1628=""),"",IF(F1628="",0,F1628)-IF(G1628="",0,G1628))</f>
        <v/>
      </c>
      <c r="I1628" s="14" t="n"/>
      <c r="J1628" s="14" t="n"/>
      <c r="K1628" s="14" t="n"/>
    </row>
    <row r="1629">
      <c r="A1629" s="19" t="n"/>
      <c r="B1629" s="14" t="n"/>
      <c r="C1629" s="12" t="str">
        <f>IF($B1629="","",IFERROR(INDEX(Items!$B$2:$B$501,MATCH($B1629,Items!$A$2:$A$501,0)),"Unknown SKU"))</f>
        <v/>
      </c>
      <c r="D1629" s="14" t="n"/>
      <c r="E1629" s="14" t="n"/>
      <c r="F1629" s="14" t="n"/>
      <c r="G1629" s="14" t="n"/>
      <c r="H1629" s="12" t="str">
        <f>IF(AND(F1629="",G1629=""),"",IF(F1629="",0,F1629)-IF(G1629="",0,G1629))</f>
        <v/>
      </c>
      <c r="I1629" s="14" t="n"/>
      <c r="J1629" s="14" t="n"/>
      <c r="K1629" s="14" t="n"/>
    </row>
    <row r="1630">
      <c r="A1630" s="19" t="n"/>
      <c r="B1630" s="14" t="n"/>
      <c r="C1630" s="12" t="str">
        <f>IF($B1630="","",IFERROR(INDEX(Items!$B$2:$B$501,MATCH($B1630,Items!$A$2:$A$501,0)),"Unknown SKU"))</f>
        <v/>
      </c>
      <c r="D1630" s="14" t="n"/>
      <c r="E1630" s="14" t="n"/>
      <c r="F1630" s="14" t="n"/>
      <c r="G1630" s="14" t="n"/>
      <c r="H1630" s="12" t="str">
        <f>IF(AND(F1630="",G1630=""),"",IF(F1630="",0,F1630)-IF(G1630="",0,G1630))</f>
        <v/>
      </c>
      <c r="I1630" s="14" t="n"/>
      <c r="J1630" s="14" t="n"/>
      <c r="K1630" s="14" t="n"/>
    </row>
    <row r="1631">
      <c r="A1631" s="19" t="n"/>
      <c r="B1631" s="14" t="n"/>
      <c r="C1631" s="12" t="str">
        <f>IF($B1631="","",IFERROR(INDEX(Items!$B$2:$B$501,MATCH($B1631,Items!$A$2:$A$501,0)),"Unknown SKU"))</f>
        <v/>
      </c>
      <c r="D1631" s="14" t="n"/>
      <c r="E1631" s="14" t="n"/>
      <c r="F1631" s="14" t="n"/>
      <c r="G1631" s="14" t="n"/>
      <c r="H1631" s="12" t="str">
        <f>IF(AND(F1631="",G1631=""),"",IF(F1631="",0,F1631)-IF(G1631="",0,G1631))</f>
        <v/>
      </c>
      <c r="I1631" s="14" t="n"/>
      <c r="J1631" s="14" t="n"/>
      <c r="K1631" s="14" t="n"/>
    </row>
    <row r="1632">
      <c r="A1632" s="19" t="n"/>
      <c r="B1632" s="14" t="n"/>
      <c r="C1632" s="12" t="str">
        <f>IF($B1632="","",IFERROR(INDEX(Items!$B$2:$B$501,MATCH($B1632,Items!$A$2:$A$501,0)),"Unknown SKU"))</f>
        <v/>
      </c>
      <c r="D1632" s="14" t="n"/>
      <c r="E1632" s="14" t="n"/>
      <c r="F1632" s="14" t="n"/>
      <c r="G1632" s="14" t="n"/>
      <c r="H1632" s="12" t="str">
        <f>IF(AND(F1632="",G1632=""),"",IF(F1632="",0,F1632)-IF(G1632="",0,G1632))</f>
        <v/>
      </c>
      <c r="I1632" s="14" t="n"/>
      <c r="J1632" s="14" t="n"/>
      <c r="K1632" s="14" t="n"/>
    </row>
    <row r="1633">
      <c r="A1633" s="19" t="n"/>
      <c r="B1633" s="14" t="n"/>
      <c r="C1633" s="12" t="str">
        <f>IF($B1633="","",IFERROR(INDEX(Items!$B$2:$B$501,MATCH($B1633,Items!$A$2:$A$501,0)),"Unknown SKU"))</f>
        <v/>
      </c>
      <c r="D1633" s="14" t="n"/>
      <c r="E1633" s="14" t="n"/>
      <c r="F1633" s="14" t="n"/>
      <c r="G1633" s="14" t="n"/>
      <c r="H1633" s="12" t="str">
        <f>IF(AND(F1633="",G1633=""),"",IF(F1633="",0,F1633)-IF(G1633="",0,G1633))</f>
        <v/>
      </c>
      <c r="I1633" s="14" t="n"/>
      <c r="J1633" s="14" t="n"/>
      <c r="K1633" s="14" t="n"/>
    </row>
    <row r="1634">
      <c r="A1634" s="19" t="n"/>
      <c r="B1634" s="14" t="n"/>
      <c r="C1634" s="12" t="str">
        <f>IF($B1634="","",IFERROR(INDEX(Items!$B$2:$B$501,MATCH($B1634,Items!$A$2:$A$501,0)),"Unknown SKU"))</f>
        <v/>
      </c>
      <c r="D1634" s="14" t="n"/>
      <c r="E1634" s="14" t="n"/>
      <c r="F1634" s="14" t="n"/>
      <c r="G1634" s="14" t="n"/>
      <c r="H1634" s="12" t="str">
        <f>IF(AND(F1634="",G1634=""),"",IF(F1634="",0,F1634)-IF(G1634="",0,G1634))</f>
        <v/>
      </c>
      <c r="I1634" s="14" t="n"/>
      <c r="J1634" s="14" t="n"/>
      <c r="K1634" s="14" t="n"/>
    </row>
    <row r="1635">
      <c r="A1635" s="19" t="n"/>
      <c r="B1635" s="14" t="n"/>
      <c r="C1635" s="12" t="str">
        <f>IF($B1635="","",IFERROR(INDEX(Items!$B$2:$B$501,MATCH($B1635,Items!$A$2:$A$501,0)),"Unknown SKU"))</f>
        <v/>
      </c>
      <c r="D1635" s="14" t="n"/>
      <c r="E1635" s="14" t="n"/>
      <c r="F1635" s="14" t="n"/>
      <c r="G1635" s="14" t="n"/>
      <c r="H1635" s="12" t="str">
        <f>IF(AND(F1635="",G1635=""),"",IF(F1635="",0,F1635)-IF(G1635="",0,G1635))</f>
        <v/>
      </c>
      <c r="I1635" s="14" t="n"/>
      <c r="J1635" s="14" t="n"/>
      <c r="K1635" s="14" t="n"/>
    </row>
    <row r="1636">
      <c r="A1636" s="19" t="n"/>
      <c r="B1636" s="14" t="n"/>
      <c r="C1636" s="12" t="str">
        <f>IF($B1636="","",IFERROR(INDEX(Items!$B$2:$B$501,MATCH($B1636,Items!$A$2:$A$501,0)),"Unknown SKU"))</f>
        <v/>
      </c>
      <c r="D1636" s="14" t="n"/>
      <c r="E1636" s="14" t="n"/>
      <c r="F1636" s="14" t="n"/>
      <c r="G1636" s="14" t="n"/>
      <c r="H1636" s="12" t="str">
        <f>IF(AND(F1636="",G1636=""),"",IF(F1636="",0,F1636)-IF(G1636="",0,G1636))</f>
        <v/>
      </c>
      <c r="I1636" s="14" t="n"/>
      <c r="J1636" s="14" t="n"/>
      <c r="K1636" s="14" t="n"/>
    </row>
    <row r="1637">
      <c r="A1637" s="19" t="n"/>
      <c r="B1637" s="14" t="n"/>
      <c r="C1637" s="12" t="str">
        <f>IF($B1637="","",IFERROR(INDEX(Items!$B$2:$B$501,MATCH($B1637,Items!$A$2:$A$501,0)),"Unknown SKU"))</f>
        <v/>
      </c>
      <c r="D1637" s="14" t="n"/>
      <c r="E1637" s="14" t="n"/>
      <c r="F1637" s="14" t="n"/>
      <c r="G1637" s="14" t="n"/>
      <c r="H1637" s="12" t="str">
        <f>IF(AND(F1637="",G1637=""),"",IF(F1637="",0,F1637)-IF(G1637="",0,G1637))</f>
        <v/>
      </c>
      <c r="I1637" s="14" t="n"/>
      <c r="J1637" s="14" t="n"/>
      <c r="K1637" s="14" t="n"/>
    </row>
    <row r="1638">
      <c r="A1638" s="19" t="n"/>
      <c r="B1638" s="14" t="n"/>
      <c r="C1638" s="12" t="str">
        <f>IF($B1638="","",IFERROR(INDEX(Items!$B$2:$B$501,MATCH($B1638,Items!$A$2:$A$501,0)),"Unknown SKU"))</f>
        <v/>
      </c>
      <c r="D1638" s="14" t="n"/>
      <c r="E1638" s="14" t="n"/>
      <c r="F1638" s="14" t="n"/>
      <c r="G1638" s="14" t="n"/>
      <c r="H1638" s="12" t="str">
        <f>IF(AND(F1638="",G1638=""),"",IF(F1638="",0,F1638)-IF(G1638="",0,G1638))</f>
        <v/>
      </c>
      <c r="I1638" s="14" t="n"/>
      <c r="J1638" s="14" t="n"/>
      <c r="K1638" s="14" t="n"/>
    </row>
    <row r="1639">
      <c r="A1639" s="19" t="n"/>
      <c r="B1639" s="14" t="n"/>
      <c r="C1639" s="12" t="str">
        <f>IF($B1639="","",IFERROR(INDEX(Items!$B$2:$B$501,MATCH($B1639,Items!$A$2:$A$501,0)),"Unknown SKU"))</f>
        <v/>
      </c>
      <c r="D1639" s="14" t="n"/>
      <c r="E1639" s="14" t="n"/>
      <c r="F1639" s="14" t="n"/>
      <c r="G1639" s="14" t="n"/>
      <c r="H1639" s="12" t="str">
        <f>IF(AND(F1639="",G1639=""),"",IF(F1639="",0,F1639)-IF(G1639="",0,G1639))</f>
        <v/>
      </c>
      <c r="I1639" s="14" t="n"/>
      <c r="J1639" s="14" t="n"/>
      <c r="K1639" s="14" t="n"/>
    </row>
    <row r="1640">
      <c r="A1640" s="19" t="n"/>
      <c r="B1640" s="14" t="n"/>
      <c r="C1640" s="12" t="str">
        <f>IF($B1640="","",IFERROR(INDEX(Items!$B$2:$B$501,MATCH($B1640,Items!$A$2:$A$501,0)),"Unknown SKU"))</f>
        <v/>
      </c>
      <c r="D1640" s="14" t="n"/>
      <c r="E1640" s="14" t="n"/>
      <c r="F1640" s="14" t="n"/>
      <c r="G1640" s="14" t="n"/>
      <c r="H1640" s="12" t="str">
        <f>IF(AND(F1640="",G1640=""),"",IF(F1640="",0,F1640)-IF(G1640="",0,G1640))</f>
        <v/>
      </c>
      <c r="I1640" s="14" t="n"/>
      <c r="J1640" s="14" t="n"/>
      <c r="K1640" s="14" t="n"/>
    </row>
    <row r="1641">
      <c r="A1641" s="19" t="n"/>
      <c r="B1641" s="14" t="n"/>
      <c r="C1641" s="12" t="str">
        <f>IF($B1641="","",IFERROR(INDEX(Items!$B$2:$B$501,MATCH($B1641,Items!$A$2:$A$501,0)),"Unknown SKU"))</f>
        <v/>
      </c>
      <c r="D1641" s="14" t="n"/>
      <c r="E1641" s="14" t="n"/>
      <c r="F1641" s="14" t="n"/>
      <c r="G1641" s="14" t="n"/>
      <c r="H1641" s="12" t="str">
        <f>IF(AND(F1641="",G1641=""),"",IF(F1641="",0,F1641)-IF(G1641="",0,G1641))</f>
        <v/>
      </c>
      <c r="I1641" s="14" t="n"/>
      <c r="J1641" s="14" t="n"/>
      <c r="K1641" s="14" t="n"/>
    </row>
    <row r="1642">
      <c r="A1642" s="19" t="n"/>
      <c r="B1642" s="14" t="n"/>
      <c r="C1642" s="12" t="str">
        <f>IF($B1642="","",IFERROR(INDEX(Items!$B$2:$B$501,MATCH($B1642,Items!$A$2:$A$501,0)),"Unknown SKU"))</f>
        <v/>
      </c>
      <c r="D1642" s="14" t="n"/>
      <c r="E1642" s="14" t="n"/>
      <c r="F1642" s="14" t="n"/>
      <c r="G1642" s="14" t="n"/>
      <c r="H1642" s="12" t="str">
        <f>IF(AND(F1642="",G1642=""),"",IF(F1642="",0,F1642)-IF(G1642="",0,G1642))</f>
        <v/>
      </c>
      <c r="I1642" s="14" t="n"/>
      <c r="J1642" s="14" t="n"/>
      <c r="K1642" s="14" t="n"/>
    </row>
    <row r="1643">
      <c r="A1643" s="19" t="n"/>
      <c r="B1643" s="14" t="n"/>
      <c r="C1643" s="12" t="str">
        <f>IF($B1643="","",IFERROR(INDEX(Items!$B$2:$B$501,MATCH($B1643,Items!$A$2:$A$501,0)),"Unknown SKU"))</f>
        <v/>
      </c>
      <c r="D1643" s="14" t="n"/>
      <c r="E1643" s="14" t="n"/>
      <c r="F1643" s="14" t="n"/>
      <c r="G1643" s="14" t="n"/>
      <c r="H1643" s="12" t="str">
        <f>IF(AND(F1643="",G1643=""),"",IF(F1643="",0,F1643)-IF(G1643="",0,G1643))</f>
        <v/>
      </c>
      <c r="I1643" s="14" t="n"/>
      <c r="J1643" s="14" t="n"/>
      <c r="K1643" s="14" t="n"/>
    </row>
    <row r="1644">
      <c r="A1644" s="19" t="n"/>
      <c r="B1644" s="14" t="n"/>
      <c r="C1644" s="12" t="str">
        <f>IF($B1644="","",IFERROR(INDEX(Items!$B$2:$B$501,MATCH($B1644,Items!$A$2:$A$501,0)),"Unknown SKU"))</f>
        <v/>
      </c>
      <c r="D1644" s="14" t="n"/>
      <c r="E1644" s="14" t="n"/>
      <c r="F1644" s="14" t="n"/>
      <c r="G1644" s="14" t="n"/>
      <c r="H1644" s="12" t="str">
        <f>IF(AND(F1644="",G1644=""),"",IF(F1644="",0,F1644)-IF(G1644="",0,G1644))</f>
        <v/>
      </c>
      <c r="I1644" s="14" t="n"/>
      <c r="J1644" s="14" t="n"/>
      <c r="K1644" s="14" t="n"/>
    </row>
    <row r="1645">
      <c r="A1645" s="19" t="n"/>
      <c r="B1645" s="14" t="n"/>
      <c r="C1645" s="12" t="str">
        <f>IF($B1645="","",IFERROR(INDEX(Items!$B$2:$B$501,MATCH($B1645,Items!$A$2:$A$501,0)),"Unknown SKU"))</f>
        <v/>
      </c>
      <c r="D1645" s="14" t="n"/>
      <c r="E1645" s="14" t="n"/>
      <c r="F1645" s="14" t="n"/>
      <c r="G1645" s="14" t="n"/>
      <c r="H1645" s="12" t="str">
        <f>IF(AND(F1645="",G1645=""),"",IF(F1645="",0,F1645)-IF(G1645="",0,G1645))</f>
        <v/>
      </c>
      <c r="I1645" s="14" t="n"/>
      <c r="J1645" s="14" t="n"/>
      <c r="K1645" s="14" t="n"/>
    </row>
    <row r="1646">
      <c r="A1646" s="19" t="n"/>
      <c r="B1646" s="14" t="n"/>
      <c r="C1646" s="12" t="str">
        <f>IF($B1646="","",IFERROR(INDEX(Items!$B$2:$B$501,MATCH($B1646,Items!$A$2:$A$501,0)),"Unknown SKU"))</f>
        <v/>
      </c>
      <c r="D1646" s="14" t="n"/>
      <c r="E1646" s="14" t="n"/>
      <c r="F1646" s="14" t="n"/>
      <c r="G1646" s="14" t="n"/>
      <c r="H1646" s="12" t="str">
        <f>IF(AND(F1646="",G1646=""),"",IF(F1646="",0,F1646)-IF(G1646="",0,G1646))</f>
        <v/>
      </c>
      <c r="I1646" s="14" t="n"/>
      <c r="J1646" s="14" t="n"/>
      <c r="K1646" s="14" t="n"/>
    </row>
    <row r="1647">
      <c r="A1647" s="19" t="n"/>
      <c r="B1647" s="14" t="n"/>
      <c r="C1647" s="12" t="str">
        <f>IF($B1647="","",IFERROR(INDEX(Items!$B$2:$B$501,MATCH($B1647,Items!$A$2:$A$501,0)),"Unknown SKU"))</f>
        <v/>
      </c>
      <c r="D1647" s="14" t="n"/>
      <c r="E1647" s="14" t="n"/>
      <c r="F1647" s="14" t="n"/>
      <c r="G1647" s="14" t="n"/>
      <c r="H1647" s="12" t="str">
        <f>IF(AND(F1647="",G1647=""),"",IF(F1647="",0,F1647)-IF(G1647="",0,G1647))</f>
        <v/>
      </c>
      <c r="I1647" s="14" t="n"/>
      <c r="J1647" s="14" t="n"/>
      <c r="K1647" s="14" t="n"/>
    </row>
    <row r="1648">
      <c r="A1648" s="19" t="n"/>
      <c r="B1648" s="14" t="n"/>
      <c r="C1648" s="12" t="str">
        <f>IF($B1648="","",IFERROR(INDEX(Items!$B$2:$B$501,MATCH($B1648,Items!$A$2:$A$501,0)),"Unknown SKU"))</f>
        <v/>
      </c>
      <c r="D1648" s="14" t="n"/>
      <c r="E1648" s="14" t="n"/>
      <c r="F1648" s="14" t="n"/>
      <c r="G1648" s="14" t="n"/>
      <c r="H1648" s="12" t="str">
        <f>IF(AND(F1648="",G1648=""),"",IF(F1648="",0,F1648)-IF(G1648="",0,G1648))</f>
        <v/>
      </c>
      <c r="I1648" s="14" t="n"/>
      <c r="J1648" s="14" t="n"/>
      <c r="K1648" s="14" t="n"/>
    </row>
    <row r="1649">
      <c r="A1649" s="19" t="n"/>
      <c r="B1649" s="14" t="n"/>
      <c r="C1649" s="12" t="str">
        <f>IF($B1649="","",IFERROR(INDEX(Items!$B$2:$B$501,MATCH($B1649,Items!$A$2:$A$501,0)),"Unknown SKU"))</f>
        <v/>
      </c>
      <c r="D1649" s="14" t="n"/>
      <c r="E1649" s="14" t="n"/>
      <c r="F1649" s="14" t="n"/>
      <c r="G1649" s="14" t="n"/>
      <c r="H1649" s="12" t="str">
        <f>IF(AND(F1649="",G1649=""),"",IF(F1649="",0,F1649)-IF(G1649="",0,G1649))</f>
        <v/>
      </c>
      <c r="I1649" s="14" t="n"/>
      <c r="J1649" s="14" t="n"/>
      <c r="K1649" s="14" t="n"/>
    </row>
    <row r="1650">
      <c r="A1650" s="19" t="n"/>
      <c r="B1650" s="14" t="n"/>
      <c r="C1650" s="12" t="str">
        <f>IF($B1650="","",IFERROR(INDEX(Items!$B$2:$B$501,MATCH($B1650,Items!$A$2:$A$501,0)),"Unknown SKU"))</f>
        <v/>
      </c>
      <c r="D1650" s="14" t="n"/>
      <c r="E1650" s="14" t="n"/>
      <c r="F1650" s="14" t="n"/>
      <c r="G1650" s="14" t="n"/>
      <c r="H1650" s="12" t="str">
        <f>IF(AND(F1650="",G1650=""),"",IF(F1650="",0,F1650)-IF(G1650="",0,G1650))</f>
        <v/>
      </c>
      <c r="I1650" s="14" t="n"/>
      <c r="J1650" s="14" t="n"/>
      <c r="K1650" s="14" t="n"/>
    </row>
    <row r="1651">
      <c r="A1651" s="19" t="n"/>
      <c r="B1651" s="14" t="n"/>
      <c r="C1651" s="12" t="str">
        <f>IF($B1651="","",IFERROR(INDEX(Items!$B$2:$B$501,MATCH($B1651,Items!$A$2:$A$501,0)),"Unknown SKU"))</f>
        <v/>
      </c>
      <c r="D1651" s="14" t="n"/>
      <c r="E1651" s="14" t="n"/>
      <c r="F1651" s="14" t="n"/>
      <c r="G1651" s="14" t="n"/>
      <c r="H1651" s="12" t="str">
        <f>IF(AND(F1651="",G1651=""),"",IF(F1651="",0,F1651)-IF(G1651="",0,G1651))</f>
        <v/>
      </c>
      <c r="I1651" s="14" t="n"/>
      <c r="J1651" s="14" t="n"/>
      <c r="K1651" s="14" t="n"/>
    </row>
    <row r="1652">
      <c r="A1652" s="19" t="n"/>
      <c r="B1652" s="14" t="n"/>
      <c r="C1652" s="12" t="str">
        <f>IF($B1652="","",IFERROR(INDEX(Items!$B$2:$B$501,MATCH($B1652,Items!$A$2:$A$501,0)),"Unknown SKU"))</f>
        <v/>
      </c>
      <c r="D1652" s="14" t="n"/>
      <c r="E1652" s="14" t="n"/>
      <c r="F1652" s="14" t="n"/>
      <c r="G1652" s="14" t="n"/>
      <c r="H1652" s="12" t="str">
        <f>IF(AND(F1652="",G1652=""),"",IF(F1652="",0,F1652)-IF(G1652="",0,G1652))</f>
        <v/>
      </c>
      <c r="I1652" s="14" t="n"/>
      <c r="J1652" s="14" t="n"/>
      <c r="K1652" s="14" t="n"/>
    </row>
    <row r="1653">
      <c r="A1653" s="19" t="n"/>
      <c r="B1653" s="14" t="n"/>
      <c r="C1653" s="12" t="str">
        <f>IF($B1653="","",IFERROR(INDEX(Items!$B$2:$B$501,MATCH($B1653,Items!$A$2:$A$501,0)),"Unknown SKU"))</f>
        <v/>
      </c>
      <c r="D1653" s="14" t="n"/>
      <c r="E1653" s="14" t="n"/>
      <c r="F1653" s="14" t="n"/>
      <c r="G1653" s="14" t="n"/>
      <c r="H1653" s="12" t="str">
        <f>IF(AND(F1653="",G1653=""),"",IF(F1653="",0,F1653)-IF(G1653="",0,G1653))</f>
        <v/>
      </c>
      <c r="I1653" s="14" t="n"/>
      <c r="J1653" s="14" t="n"/>
      <c r="K1653" s="14" t="n"/>
    </row>
    <row r="1654">
      <c r="A1654" s="19" t="n"/>
      <c r="B1654" s="14" t="n"/>
      <c r="C1654" s="12" t="str">
        <f>IF($B1654="","",IFERROR(INDEX(Items!$B$2:$B$501,MATCH($B1654,Items!$A$2:$A$501,0)),"Unknown SKU"))</f>
        <v/>
      </c>
      <c r="D1654" s="14" t="n"/>
      <c r="E1654" s="14" t="n"/>
      <c r="F1654" s="14" t="n"/>
      <c r="G1654" s="14" t="n"/>
      <c r="H1654" s="12" t="str">
        <f>IF(AND(F1654="",G1654=""),"",IF(F1654="",0,F1654)-IF(G1654="",0,G1654))</f>
        <v/>
      </c>
      <c r="I1654" s="14" t="n"/>
      <c r="J1654" s="14" t="n"/>
      <c r="K1654" s="14" t="n"/>
    </row>
    <row r="1655">
      <c r="A1655" s="19" t="n"/>
      <c r="B1655" s="14" t="n"/>
      <c r="C1655" s="12" t="str">
        <f>IF($B1655="","",IFERROR(INDEX(Items!$B$2:$B$501,MATCH($B1655,Items!$A$2:$A$501,0)),"Unknown SKU"))</f>
        <v/>
      </c>
      <c r="D1655" s="14" t="n"/>
      <c r="E1655" s="14" t="n"/>
      <c r="F1655" s="14" t="n"/>
      <c r="G1655" s="14" t="n"/>
      <c r="H1655" s="12" t="str">
        <f>IF(AND(F1655="",G1655=""),"",IF(F1655="",0,F1655)-IF(G1655="",0,G1655))</f>
        <v/>
      </c>
      <c r="I1655" s="14" t="n"/>
      <c r="J1655" s="14" t="n"/>
      <c r="K1655" s="14" t="n"/>
    </row>
    <row r="1656">
      <c r="A1656" s="19" t="n"/>
      <c r="B1656" s="14" t="n"/>
      <c r="C1656" s="12" t="str">
        <f>IF($B1656="","",IFERROR(INDEX(Items!$B$2:$B$501,MATCH($B1656,Items!$A$2:$A$501,0)),"Unknown SKU"))</f>
        <v/>
      </c>
      <c r="D1656" s="14" t="n"/>
      <c r="E1656" s="14" t="n"/>
      <c r="F1656" s="14" t="n"/>
      <c r="G1656" s="14" t="n"/>
      <c r="H1656" s="12" t="str">
        <f>IF(AND(F1656="",G1656=""),"",IF(F1656="",0,F1656)-IF(G1656="",0,G1656))</f>
        <v/>
      </c>
      <c r="I1656" s="14" t="n"/>
      <c r="J1656" s="14" t="n"/>
      <c r="K1656" s="14" t="n"/>
    </row>
    <row r="1657">
      <c r="A1657" s="19" t="n"/>
      <c r="B1657" s="14" t="n"/>
      <c r="C1657" s="12" t="str">
        <f>IF($B1657="","",IFERROR(INDEX(Items!$B$2:$B$501,MATCH($B1657,Items!$A$2:$A$501,0)),"Unknown SKU"))</f>
        <v/>
      </c>
      <c r="D1657" s="14" t="n"/>
      <c r="E1657" s="14" t="n"/>
      <c r="F1657" s="14" t="n"/>
      <c r="G1657" s="14" t="n"/>
      <c r="H1657" s="12" t="str">
        <f>IF(AND(F1657="",G1657=""),"",IF(F1657="",0,F1657)-IF(G1657="",0,G1657))</f>
        <v/>
      </c>
      <c r="I1657" s="14" t="n"/>
      <c r="J1657" s="14" t="n"/>
      <c r="K1657" s="14" t="n"/>
    </row>
    <row r="1658">
      <c r="A1658" s="19" t="n"/>
      <c r="B1658" s="14" t="n"/>
      <c r="C1658" s="12" t="str">
        <f>IF($B1658="","",IFERROR(INDEX(Items!$B$2:$B$501,MATCH($B1658,Items!$A$2:$A$501,0)),"Unknown SKU"))</f>
        <v/>
      </c>
      <c r="D1658" s="14" t="n"/>
      <c r="E1658" s="14" t="n"/>
      <c r="F1658" s="14" t="n"/>
      <c r="G1658" s="14" t="n"/>
      <c r="H1658" s="12" t="str">
        <f>IF(AND(F1658="",G1658=""),"",IF(F1658="",0,F1658)-IF(G1658="",0,G1658))</f>
        <v/>
      </c>
      <c r="I1658" s="14" t="n"/>
      <c r="J1658" s="14" t="n"/>
      <c r="K1658" s="14" t="n"/>
    </row>
    <row r="1659">
      <c r="A1659" s="19" t="n"/>
      <c r="B1659" s="14" t="n"/>
      <c r="C1659" s="12" t="str">
        <f>IF($B1659="","",IFERROR(INDEX(Items!$B$2:$B$501,MATCH($B1659,Items!$A$2:$A$501,0)),"Unknown SKU"))</f>
        <v/>
      </c>
      <c r="D1659" s="14" t="n"/>
      <c r="E1659" s="14" t="n"/>
      <c r="F1659" s="14" t="n"/>
      <c r="G1659" s="14" t="n"/>
      <c r="H1659" s="12" t="str">
        <f>IF(AND(F1659="",G1659=""),"",IF(F1659="",0,F1659)-IF(G1659="",0,G1659))</f>
        <v/>
      </c>
      <c r="I1659" s="14" t="n"/>
      <c r="J1659" s="14" t="n"/>
      <c r="K1659" s="14" t="n"/>
    </row>
    <row r="1660">
      <c r="A1660" s="19" t="n"/>
      <c r="B1660" s="14" t="n"/>
      <c r="C1660" s="12" t="str">
        <f>IF($B1660="","",IFERROR(INDEX(Items!$B$2:$B$501,MATCH($B1660,Items!$A$2:$A$501,0)),"Unknown SKU"))</f>
        <v/>
      </c>
      <c r="D1660" s="14" t="n"/>
      <c r="E1660" s="14" t="n"/>
      <c r="F1660" s="14" t="n"/>
      <c r="G1660" s="14" t="n"/>
      <c r="H1660" s="12" t="str">
        <f>IF(AND(F1660="",G1660=""),"",IF(F1660="",0,F1660)-IF(G1660="",0,G1660))</f>
        <v/>
      </c>
      <c r="I1660" s="14" t="n"/>
      <c r="J1660" s="14" t="n"/>
      <c r="K1660" s="14" t="n"/>
    </row>
    <row r="1661">
      <c r="A1661" s="19" t="n"/>
      <c r="B1661" s="14" t="n"/>
      <c r="C1661" s="12" t="str">
        <f>IF($B1661="","",IFERROR(INDEX(Items!$B$2:$B$501,MATCH($B1661,Items!$A$2:$A$501,0)),"Unknown SKU"))</f>
        <v/>
      </c>
      <c r="D1661" s="14" t="n"/>
      <c r="E1661" s="14" t="n"/>
      <c r="F1661" s="14" t="n"/>
      <c r="G1661" s="14" t="n"/>
      <c r="H1661" s="12" t="str">
        <f>IF(AND(F1661="",G1661=""),"",IF(F1661="",0,F1661)-IF(G1661="",0,G1661))</f>
        <v/>
      </c>
      <c r="I1661" s="14" t="n"/>
      <c r="J1661" s="14" t="n"/>
      <c r="K1661" s="14" t="n"/>
    </row>
    <row r="1662">
      <c r="A1662" s="19" t="n"/>
      <c r="B1662" s="14" t="n"/>
      <c r="C1662" s="12" t="str">
        <f>IF($B1662="","",IFERROR(INDEX(Items!$B$2:$B$501,MATCH($B1662,Items!$A$2:$A$501,0)),"Unknown SKU"))</f>
        <v/>
      </c>
      <c r="D1662" s="14" t="n"/>
      <c r="E1662" s="14" t="n"/>
      <c r="F1662" s="14" t="n"/>
      <c r="G1662" s="14" t="n"/>
      <c r="H1662" s="12" t="str">
        <f>IF(AND(F1662="",G1662=""),"",IF(F1662="",0,F1662)-IF(G1662="",0,G1662))</f>
        <v/>
      </c>
      <c r="I1662" s="14" t="n"/>
      <c r="J1662" s="14" t="n"/>
      <c r="K1662" s="14" t="n"/>
    </row>
    <row r="1663">
      <c r="A1663" s="19" t="n"/>
      <c r="B1663" s="14" t="n"/>
      <c r="C1663" s="12" t="str">
        <f>IF($B1663="","",IFERROR(INDEX(Items!$B$2:$B$501,MATCH($B1663,Items!$A$2:$A$501,0)),"Unknown SKU"))</f>
        <v/>
      </c>
      <c r="D1663" s="14" t="n"/>
      <c r="E1663" s="14" t="n"/>
      <c r="F1663" s="14" t="n"/>
      <c r="G1663" s="14" t="n"/>
      <c r="H1663" s="12" t="str">
        <f>IF(AND(F1663="",G1663=""),"",IF(F1663="",0,F1663)-IF(G1663="",0,G1663))</f>
        <v/>
      </c>
      <c r="I1663" s="14" t="n"/>
      <c r="J1663" s="14" t="n"/>
      <c r="K1663" s="14" t="n"/>
    </row>
    <row r="1664">
      <c r="A1664" s="19" t="n"/>
      <c r="B1664" s="14" t="n"/>
      <c r="C1664" s="12" t="str">
        <f>IF($B1664="","",IFERROR(INDEX(Items!$B$2:$B$501,MATCH($B1664,Items!$A$2:$A$501,0)),"Unknown SKU"))</f>
        <v/>
      </c>
      <c r="D1664" s="14" t="n"/>
      <c r="E1664" s="14" t="n"/>
      <c r="F1664" s="14" t="n"/>
      <c r="G1664" s="14" t="n"/>
      <c r="H1664" s="12" t="str">
        <f>IF(AND(F1664="",G1664=""),"",IF(F1664="",0,F1664)-IF(G1664="",0,G1664))</f>
        <v/>
      </c>
      <c r="I1664" s="14" t="n"/>
      <c r="J1664" s="14" t="n"/>
      <c r="K1664" s="14" t="n"/>
    </row>
    <row r="1665">
      <c r="A1665" s="19" t="n"/>
      <c r="B1665" s="14" t="n"/>
      <c r="C1665" s="12" t="str">
        <f>IF($B1665="","",IFERROR(INDEX(Items!$B$2:$B$501,MATCH($B1665,Items!$A$2:$A$501,0)),"Unknown SKU"))</f>
        <v/>
      </c>
      <c r="D1665" s="14" t="n"/>
      <c r="E1665" s="14" t="n"/>
      <c r="F1665" s="14" t="n"/>
      <c r="G1665" s="14" t="n"/>
      <c r="H1665" s="12" t="str">
        <f>IF(AND(F1665="",G1665=""),"",IF(F1665="",0,F1665)-IF(G1665="",0,G1665))</f>
        <v/>
      </c>
      <c r="I1665" s="14" t="n"/>
      <c r="J1665" s="14" t="n"/>
      <c r="K1665" s="14" t="n"/>
    </row>
    <row r="1666">
      <c r="A1666" s="19" t="n"/>
      <c r="B1666" s="14" t="n"/>
      <c r="C1666" s="12" t="str">
        <f>IF($B1666="","",IFERROR(INDEX(Items!$B$2:$B$501,MATCH($B1666,Items!$A$2:$A$501,0)),"Unknown SKU"))</f>
        <v/>
      </c>
      <c r="D1666" s="14" t="n"/>
      <c r="E1666" s="14" t="n"/>
      <c r="F1666" s="14" t="n"/>
      <c r="G1666" s="14" t="n"/>
      <c r="H1666" s="12" t="str">
        <f>IF(AND(F1666="",G1666=""),"",IF(F1666="",0,F1666)-IF(G1666="",0,G1666))</f>
        <v/>
      </c>
      <c r="I1666" s="14" t="n"/>
      <c r="J1666" s="14" t="n"/>
      <c r="K1666" s="14" t="n"/>
    </row>
    <row r="1667">
      <c r="A1667" s="19" t="n"/>
      <c r="B1667" s="14" t="n"/>
      <c r="C1667" s="12" t="str">
        <f>IF($B1667="","",IFERROR(INDEX(Items!$B$2:$B$501,MATCH($B1667,Items!$A$2:$A$501,0)),"Unknown SKU"))</f>
        <v/>
      </c>
      <c r="D1667" s="14" t="n"/>
      <c r="E1667" s="14" t="n"/>
      <c r="F1667" s="14" t="n"/>
      <c r="G1667" s="14" t="n"/>
      <c r="H1667" s="12" t="str">
        <f>IF(AND(F1667="",G1667=""),"",IF(F1667="",0,F1667)-IF(G1667="",0,G1667))</f>
        <v/>
      </c>
      <c r="I1667" s="14" t="n"/>
      <c r="J1667" s="14" t="n"/>
      <c r="K1667" s="14" t="n"/>
    </row>
    <row r="1668">
      <c r="A1668" s="19" t="n"/>
      <c r="B1668" s="14" t="n"/>
      <c r="C1668" s="12" t="str">
        <f>IF($B1668="","",IFERROR(INDEX(Items!$B$2:$B$501,MATCH($B1668,Items!$A$2:$A$501,0)),"Unknown SKU"))</f>
        <v/>
      </c>
      <c r="D1668" s="14" t="n"/>
      <c r="E1668" s="14" t="n"/>
      <c r="F1668" s="14" t="n"/>
      <c r="G1668" s="14" t="n"/>
      <c r="H1668" s="12" t="str">
        <f>IF(AND(F1668="",G1668=""),"",IF(F1668="",0,F1668)-IF(G1668="",0,G1668))</f>
        <v/>
      </c>
      <c r="I1668" s="14" t="n"/>
      <c r="J1668" s="14" t="n"/>
      <c r="K1668" s="14" t="n"/>
    </row>
    <row r="1669">
      <c r="A1669" s="19" t="n"/>
      <c r="B1669" s="14" t="n"/>
      <c r="C1669" s="12" t="str">
        <f>IF($B1669="","",IFERROR(INDEX(Items!$B$2:$B$501,MATCH($B1669,Items!$A$2:$A$501,0)),"Unknown SKU"))</f>
        <v/>
      </c>
      <c r="D1669" s="14" t="n"/>
      <c r="E1669" s="14" t="n"/>
      <c r="F1669" s="14" t="n"/>
      <c r="G1669" s="14" t="n"/>
      <c r="H1669" s="12" t="str">
        <f>IF(AND(F1669="",G1669=""),"",IF(F1669="",0,F1669)-IF(G1669="",0,G1669))</f>
        <v/>
      </c>
      <c r="I1669" s="14" t="n"/>
      <c r="J1669" s="14" t="n"/>
      <c r="K1669" s="14" t="n"/>
    </row>
    <row r="1670">
      <c r="A1670" s="19" t="n"/>
      <c r="B1670" s="14" t="n"/>
      <c r="C1670" s="12" t="str">
        <f>IF($B1670="","",IFERROR(INDEX(Items!$B$2:$B$501,MATCH($B1670,Items!$A$2:$A$501,0)),"Unknown SKU"))</f>
        <v/>
      </c>
      <c r="D1670" s="14" t="n"/>
      <c r="E1670" s="14" t="n"/>
      <c r="F1670" s="14" t="n"/>
      <c r="G1670" s="14" t="n"/>
      <c r="H1670" s="12" t="str">
        <f>IF(AND(F1670="",G1670=""),"",IF(F1670="",0,F1670)-IF(G1670="",0,G1670))</f>
        <v/>
      </c>
      <c r="I1670" s="14" t="n"/>
      <c r="J1670" s="14" t="n"/>
      <c r="K1670" s="14" t="n"/>
    </row>
    <row r="1671">
      <c r="A1671" s="19" t="n"/>
      <c r="B1671" s="14" t="n"/>
      <c r="C1671" s="12" t="str">
        <f>IF($B1671="","",IFERROR(INDEX(Items!$B$2:$B$501,MATCH($B1671,Items!$A$2:$A$501,0)),"Unknown SKU"))</f>
        <v/>
      </c>
      <c r="D1671" s="14" t="n"/>
      <c r="E1671" s="14" t="n"/>
      <c r="F1671" s="14" t="n"/>
      <c r="G1671" s="14" t="n"/>
      <c r="H1671" s="12" t="str">
        <f>IF(AND(F1671="",G1671=""),"",IF(F1671="",0,F1671)-IF(G1671="",0,G1671))</f>
        <v/>
      </c>
      <c r="I1671" s="14" t="n"/>
      <c r="J1671" s="14" t="n"/>
      <c r="K1671" s="14" t="n"/>
    </row>
    <row r="1672">
      <c r="A1672" s="19" t="n"/>
      <c r="B1672" s="14" t="n"/>
      <c r="C1672" s="12" t="str">
        <f>IF($B1672="","",IFERROR(INDEX(Items!$B$2:$B$501,MATCH($B1672,Items!$A$2:$A$501,0)),"Unknown SKU"))</f>
        <v/>
      </c>
      <c r="D1672" s="14" t="n"/>
      <c r="E1672" s="14" t="n"/>
      <c r="F1672" s="14" t="n"/>
      <c r="G1672" s="14" t="n"/>
      <c r="H1672" s="12" t="str">
        <f>IF(AND(F1672="",G1672=""),"",IF(F1672="",0,F1672)-IF(G1672="",0,G1672))</f>
        <v/>
      </c>
      <c r="I1672" s="14" t="n"/>
      <c r="J1672" s="14" t="n"/>
      <c r="K1672" s="14" t="n"/>
    </row>
    <row r="1673">
      <c r="A1673" s="19" t="n"/>
      <c r="B1673" s="14" t="n"/>
      <c r="C1673" s="12" t="str">
        <f>IF($B1673="","",IFERROR(INDEX(Items!$B$2:$B$501,MATCH($B1673,Items!$A$2:$A$501,0)),"Unknown SKU"))</f>
        <v/>
      </c>
      <c r="D1673" s="14" t="n"/>
      <c r="E1673" s="14" t="n"/>
      <c r="F1673" s="14" t="n"/>
      <c r="G1673" s="14" t="n"/>
      <c r="H1673" s="12" t="str">
        <f>IF(AND(F1673="",G1673=""),"",IF(F1673="",0,F1673)-IF(G1673="",0,G1673))</f>
        <v/>
      </c>
      <c r="I1673" s="14" t="n"/>
      <c r="J1673" s="14" t="n"/>
      <c r="K1673" s="14" t="n"/>
    </row>
    <row r="1674">
      <c r="A1674" s="19" t="n"/>
      <c r="B1674" s="14" t="n"/>
      <c r="C1674" s="12" t="str">
        <f>IF($B1674="","",IFERROR(INDEX(Items!$B$2:$B$501,MATCH($B1674,Items!$A$2:$A$501,0)),"Unknown SKU"))</f>
        <v/>
      </c>
      <c r="D1674" s="14" t="n"/>
      <c r="E1674" s="14" t="n"/>
      <c r="F1674" s="14" t="n"/>
      <c r="G1674" s="14" t="n"/>
      <c r="H1674" s="12" t="str">
        <f>IF(AND(F1674="",G1674=""),"",IF(F1674="",0,F1674)-IF(G1674="",0,G1674))</f>
        <v/>
      </c>
      <c r="I1674" s="14" t="n"/>
      <c r="J1674" s="14" t="n"/>
      <c r="K1674" s="14" t="n"/>
    </row>
    <row r="1675">
      <c r="A1675" s="19" t="n"/>
      <c r="B1675" s="14" t="n"/>
      <c r="C1675" s="12" t="str">
        <f>IF($B1675="","",IFERROR(INDEX(Items!$B$2:$B$501,MATCH($B1675,Items!$A$2:$A$501,0)),"Unknown SKU"))</f>
        <v/>
      </c>
      <c r="D1675" s="14" t="n"/>
      <c r="E1675" s="14" t="n"/>
      <c r="F1675" s="14" t="n"/>
      <c r="G1675" s="14" t="n"/>
      <c r="H1675" s="12" t="str">
        <f>IF(AND(F1675="",G1675=""),"",IF(F1675="",0,F1675)-IF(G1675="",0,G1675))</f>
        <v/>
      </c>
      <c r="I1675" s="14" t="n"/>
      <c r="J1675" s="14" t="n"/>
      <c r="K1675" s="14" t="n"/>
    </row>
    <row r="1676">
      <c r="A1676" s="19" t="n"/>
      <c r="B1676" s="14" t="n"/>
      <c r="C1676" s="12" t="str">
        <f>IF($B1676="","",IFERROR(INDEX(Items!$B$2:$B$501,MATCH($B1676,Items!$A$2:$A$501,0)),"Unknown SKU"))</f>
        <v/>
      </c>
      <c r="D1676" s="14" t="n"/>
      <c r="E1676" s="14" t="n"/>
      <c r="F1676" s="14" t="n"/>
      <c r="G1676" s="14" t="n"/>
      <c r="H1676" s="12" t="str">
        <f>IF(AND(F1676="",G1676=""),"",IF(F1676="",0,F1676)-IF(G1676="",0,G1676))</f>
        <v/>
      </c>
      <c r="I1676" s="14" t="n"/>
      <c r="J1676" s="14" t="n"/>
      <c r="K1676" s="14" t="n"/>
    </row>
    <row r="1677">
      <c r="A1677" s="19" t="n"/>
      <c r="B1677" s="14" t="n"/>
      <c r="C1677" s="12" t="str">
        <f>IF($B1677="","",IFERROR(INDEX(Items!$B$2:$B$501,MATCH($B1677,Items!$A$2:$A$501,0)),"Unknown SKU"))</f>
        <v/>
      </c>
      <c r="D1677" s="14" t="n"/>
      <c r="E1677" s="14" t="n"/>
      <c r="F1677" s="14" t="n"/>
      <c r="G1677" s="14" t="n"/>
      <c r="H1677" s="12" t="str">
        <f>IF(AND(F1677="",G1677=""),"",IF(F1677="",0,F1677)-IF(G1677="",0,G1677))</f>
        <v/>
      </c>
      <c r="I1677" s="14" t="n"/>
      <c r="J1677" s="14" t="n"/>
      <c r="K1677" s="14" t="n"/>
    </row>
    <row r="1678">
      <c r="A1678" s="19" t="n"/>
      <c r="B1678" s="14" t="n"/>
      <c r="C1678" s="12" t="str">
        <f>IF($B1678="","",IFERROR(INDEX(Items!$B$2:$B$501,MATCH($B1678,Items!$A$2:$A$501,0)),"Unknown SKU"))</f>
        <v/>
      </c>
      <c r="D1678" s="14" t="n"/>
      <c r="E1678" s="14" t="n"/>
      <c r="F1678" s="14" t="n"/>
      <c r="G1678" s="14" t="n"/>
      <c r="H1678" s="12" t="str">
        <f>IF(AND(F1678="",G1678=""),"",IF(F1678="",0,F1678)-IF(G1678="",0,G1678))</f>
        <v/>
      </c>
      <c r="I1678" s="14" t="n"/>
      <c r="J1678" s="14" t="n"/>
      <c r="K1678" s="14" t="n"/>
    </row>
    <row r="1679">
      <c r="A1679" s="19" t="n"/>
      <c r="B1679" s="14" t="n"/>
      <c r="C1679" s="12" t="str">
        <f>IF($B1679="","",IFERROR(INDEX(Items!$B$2:$B$501,MATCH($B1679,Items!$A$2:$A$501,0)),"Unknown SKU"))</f>
        <v/>
      </c>
      <c r="D1679" s="14" t="n"/>
      <c r="E1679" s="14" t="n"/>
      <c r="F1679" s="14" t="n"/>
      <c r="G1679" s="14" t="n"/>
      <c r="H1679" s="12" t="str">
        <f>IF(AND(F1679="",G1679=""),"",IF(F1679="",0,F1679)-IF(G1679="",0,G1679))</f>
        <v/>
      </c>
      <c r="I1679" s="14" t="n"/>
      <c r="J1679" s="14" t="n"/>
      <c r="K1679" s="14" t="n"/>
    </row>
    <row r="1680">
      <c r="A1680" s="19" t="n"/>
      <c r="B1680" s="14" t="n"/>
      <c r="C1680" s="12" t="str">
        <f>IF($B1680="","",IFERROR(INDEX(Items!$B$2:$B$501,MATCH($B1680,Items!$A$2:$A$501,0)),"Unknown SKU"))</f>
        <v/>
      </c>
      <c r="D1680" s="14" t="n"/>
      <c r="E1680" s="14" t="n"/>
      <c r="F1680" s="14" t="n"/>
      <c r="G1680" s="14" t="n"/>
      <c r="H1680" s="12" t="str">
        <f>IF(AND(F1680="",G1680=""),"",IF(F1680="",0,F1680)-IF(G1680="",0,G1680))</f>
        <v/>
      </c>
      <c r="I1680" s="14" t="n"/>
      <c r="J1680" s="14" t="n"/>
      <c r="K1680" s="14" t="n"/>
    </row>
    <row r="1681">
      <c r="A1681" s="19" t="n"/>
      <c r="B1681" s="14" t="n"/>
      <c r="C1681" s="12" t="str">
        <f>IF($B1681="","",IFERROR(INDEX(Items!$B$2:$B$501,MATCH($B1681,Items!$A$2:$A$501,0)),"Unknown SKU"))</f>
        <v/>
      </c>
      <c r="D1681" s="14" t="n"/>
      <c r="E1681" s="14" t="n"/>
      <c r="F1681" s="14" t="n"/>
      <c r="G1681" s="14" t="n"/>
      <c r="H1681" s="12" t="str">
        <f>IF(AND(F1681="",G1681=""),"",IF(F1681="",0,F1681)-IF(G1681="",0,G1681))</f>
        <v/>
      </c>
      <c r="I1681" s="14" t="n"/>
      <c r="J1681" s="14" t="n"/>
      <c r="K1681" s="14" t="n"/>
    </row>
    <row r="1682">
      <c r="A1682" s="19" t="n"/>
      <c r="B1682" s="14" t="n"/>
      <c r="C1682" s="12" t="str">
        <f>IF($B1682="","",IFERROR(INDEX(Items!$B$2:$B$501,MATCH($B1682,Items!$A$2:$A$501,0)),"Unknown SKU"))</f>
        <v/>
      </c>
      <c r="D1682" s="14" t="n"/>
      <c r="E1682" s="14" t="n"/>
      <c r="F1682" s="14" t="n"/>
      <c r="G1682" s="14" t="n"/>
      <c r="H1682" s="12" t="str">
        <f>IF(AND(F1682="",G1682=""),"",IF(F1682="",0,F1682)-IF(G1682="",0,G1682))</f>
        <v/>
      </c>
      <c r="I1682" s="14" t="n"/>
      <c r="J1682" s="14" t="n"/>
      <c r="K1682" s="14" t="n"/>
    </row>
    <row r="1683">
      <c r="A1683" s="19" t="n"/>
      <c r="B1683" s="14" t="n"/>
      <c r="C1683" s="12" t="str">
        <f>IF($B1683="","",IFERROR(INDEX(Items!$B$2:$B$501,MATCH($B1683,Items!$A$2:$A$501,0)),"Unknown SKU"))</f>
        <v/>
      </c>
      <c r="D1683" s="14" t="n"/>
      <c r="E1683" s="14" t="n"/>
      <c r="F1683" s="14" t="n"/>
      <c r="G1683" s="14" t="n"/>
      <c r="H1683" s="12" t="str">
        <f>IF(AND(F1683="",G1683=""),"",IF(F1683="",0,F1683)-IF(G1683="",0,G1683))</f>
        <v/>
      </c>
      <c r="I1683" s="14" t="n"/>
      <c r="J1683" s="14" t="n"/>
      <c r="K1683" s="14" t="n"/>
    </row>
    <row r="1684">
      <c r="A1684" s="19" t="n"/>
      <c r="B1684" s="14" t="n"/>
      <c r="C1684" s="12" t="str">
        <f>IF($B1684="","",IFERROR(INDEX(Items!$B$2:$B$501,MATCH($B1684,Items!$A$2:$A$501,0)),"Unknown SKU"))</f>
        <v/>
      </c>
      <c r="D1684" s="14" t="n"/>
      <c r="E1684" s="14" t="n"/>
      <c r="F1684" s="14" t="n"/>
      <c r="G1684" s="14" t="n"/>
      <c r="H1684" s="12" t="str">
        <f>IF(AND(F1684="",G1684=""),"",IF(F1684="",0,F1684)-IF(G1684="",0,G1684))</f>
        <v/>
      </c>
      <c r="I1684" s="14" t="n"/>
      <c r="J1684" s="14" t="n"/>
      <c r="K1684" s="14" t="n"/>
    </row>
    <row r="1685">
      <c r="A1685" s="19" t="n"/>
      <c r="B1685" s="14" t="n"/>
      <c r="C1685" s="12" t="str">
        <f>IF($B1685="","",IFERROR(INDEX(Items!$B$2:$B$501,MATCH($B1685,Items!$A$2:$A$501,0)),"Unknown SKU"))</f>
        <v/>
      </c>
      <c r="D1685" s="14" t="n"/>
      <c r="E1685" s="14" t="n"/>
      <c r="F1685" s="14" t="n"/>
      <c r="G1685" s="14" t="n"/>
      <c r="H1685" s="12" t="str">
        <f>IF(AND(F1685="",G1685=""),"",IF(F1685="",0,F1685)-IF(G1685="",0,G1685))</f>
        <v/>
      </c>
      <c r="I1685" s="14" t="n"/>
      <c r="J1685" s="14" t="n"/>
      <c r="K1685" s="14" t="n"/>
    </row>
    <row r="1686">
      <c r="A1686" s="19" t="n"/>
      <c r="B1686" s="14" t="n"/>
      <c r="C1686" s="12" t="str">
        <f>IF($B1686="","",IFERROR(INDEX(Items!$B$2:$B$501,MATCH($B1686,Items!$A$2:$A$501,0)),"Unknown SKU"))</f>
        <v/>
      </c>
      <c r="D1686" s="14" t="n"/>
      <c r="E1686" s="14" t="n"/>
      <c r="F1686" s="14" t="n"/>
      <c r="G1686" s="14" t="n"/>
      <c r="H1686" s="12" t="str">
        <f>IF(AND(F1686="",G1686=""),"",IF(F1686="",0,F1686)-IF(G1686="",0,G1686))</f>
        <v/>
      </c>
      <c r="I1686" s="14" t="n"/>
      <c r="J1686" s="14" t="n"/>
      <c r="K1686" s="14" t="n"/>
    </row>
    <row r="1687">
      <c r="A1687" s="19" t="n"/>
      <c r="B1687" s="14" t="n"/>
      <c r="C1687" s="12" t="str">
        <f>IF($B1687="","",IFERROR(INDEX(Items!$B$2:$B$501,MATCH($B1687,Items!$A$2:$A$501,0)),"Unknown SKU"))</f>
        <v/>
      </c>
      <c r="D1687" s="14" t="n"/>
      <c r="E1687" s="14" t="n"/>
      <c r="F1687" s="14" t="n"/>
      <c r="G1687" s="14" t="n"/>
      <c r="H1687" s="12" t="str">
        <f>IF(AND(F1687="",G1687=""),"",IF(F1687="",0,F1687)-IF(G1687="",0,G1687))</f>
        <v/>
      </c>
      <c r="I1687" s="14" t="n"/>
      <c r="J1687" s="14" t="n"/>
      <c r="K1687" s="14" t="n"/>
    </row>
    <row r="1688">
      <c r="A1688" s="19" t="n"/>
      <c r="B1688" s="14" t="n"/>
      <c r="C1688" s="12" t="str">
        <f>IF($B1688="","",IFERROR(INDEX(Items!$B$2:$B$501,MATCH($B1688,Items!$A$2:$A$501,0)),"Unknown SKU"))</f>
        <v/>
      </c>
      <c r="D1688" s="14" t="n"/>
      <c r="E1688" s="14" t="n"/>
      <c r="F1688" s="14" t="n"/>
      <c r="G1688" s="14" t="n"/>
      <c r="H1688" s="12" t="str">
        <f>IF(AND(F1688="",G1688=""),"",IF(F1688="",0,F1688)-IF(G1688="",0,G1688))</f>
        <v/>
      </c>
      <c r="I1688" s="14" t="n"/>
      <c r="J1688" s="14" t="n"/>
      <c r="K1688" s="14" t="n"/>
    </row>
    <row r="1689">
      <c r="A1689" s="19" t="n"/>
      <c r="B1689" s="14" t="n"/>
      <c r="C1689" s="12" t="str">
        <f>IF($B1689="","",IFERROR(INDEX(Items!$B$2:$B$501,MATCH($B1689,Items!$A$2:$A$501,0)),"Unknown SKU"))</f>
        <v/>
      </c>
      <c r="D1689" s="14" t="n"/>
      <c r="E1689" s="14" t="n"/>
      <c r="F1689" s="14" t="n"/>
      <c r="G1689" s="14" t="n"/>
      <c r="H1689" s="12" t="str">
        <f>IF(AND(F1689="",G1689=""),"",IF(F1689="",0,F1689)-IF(G1689="",0,G1689))</f>
        <v/>
      </c>
      <c r="I1689" s="14" t="n"/>
      <c r="J1689" s="14" t="n"/>
      <c r="K1689" s="14" t="n"/>
    </row>
    <row r="1690">
      <c r="A1690" s="19" t="n"/>
      <c r="B1690" s="14" t="n"/>
      <c r="C1690" s="12" t="str">
        <f>IF($B1690="","",IFERROR(INDEX(Items!$B$2:$B$501,MATCH($B1690,Items!$A$2:$A$501,0)),"Unknown SKU"))</f>
        <v/>
      </c>
      <c r="D1690" s="14" t="n"/>
      <c r="E1690" s="14" t="n"/>
      <c r="F1690" s="14" t="n"/>
      <c r="G1690" s="14" t="n"/>
      <c r="H1690" s="12" t="str">
        <f>IF(AND(F1690="",G1690=""),"",IF(F1690="",0,F1690)-IF(G1690="",0,G1690))</f>
        <v/>
      </c>
      <c r="I1690" s="14" t="n"/>
      <c r="J1690" s="14" t="n"/>
      <c r="K1690" s="14" t="n"/>
    </row>
    <row r="1691">
      <c r="A1691" s="19" t="n"/>
      <c r="B1691" s="14" t="n"/>
      <c r="C1691" s="12" t="str">
        <f>IF($B1691="","",IFERROR(INDEX(Items!$B$2:$B$501,MATCH($B1691,Items!$A$2:$A$501,0)),"Unknown SKU"))</f>
        <v/>
      </c>
      <c r="D1691" s="14" t="n"/>
      <c r="E1691" s="14" t="n"/>
      <c r="F1691" s="14" t="n"/>
      <c r="G1691" s="14" t="n"/>
      <c r="H1691" s="12" t="str">
        <f>IF(AND(F1691="",G1691=""),"",IF(F1691="",0,F1691)-IF(G1691="",0,G1691))</f>
        <v/>
      </c>
      <c r="I1691" s="14" t="n"/>
      <c r="J1691" s="14" t="n"/>
      <c r="K1691" s="14" t="n"/>
    </row>
    <row r="1692">
      <c r="A1692" s="19" t="n"/>
      <c r="B1692" s="14" t="n"/>
      <c r="C1692" s="12" t="str">
        <f>IF($B1692="","",IFERROR(INDEX(Items!$B$2:$B$501,MATCH($B1692,Items!$A$2:$A$501,0)),"Unknown SKU"))</f>
        <v/>
      </c>
      <c r="D1692" s="14" t="n"/>
      <c r="E1692" s="14" t="n"/>
      <c r="F1692" s="14" t="n"/>
      <c r="G1692" s="14" t="n"/>
      <c r="H1692" s="12" t="str">
        <f>IF(AND(F1692="",G1692=""),"",IF(F1692="",0,F1692)-IF(G1692="",0,G1692))</f>
        <v/>
      </c>
      <c r="I1692" s="14" t="n"/>
      <c r="J1692" s="14" t="n"/>
      <c r="K1692" s="14" t="n"/>
    </row>
    <row r="1693">
      <c r="A1693" s="19" t="n"/>
      <c r="B1693" s="14" t="n"/>
      <c r="C1693" s="12" t="str">
        <f>IF($B1693="","",IFERROR(INDEX(Items!$B$2:$B$501,MATCH($B1693,Items!$A$2:$A$501,0)),"Unknown SKU"))</f>
        <v/>
      </c>
      <c r="D1693" s="14" t="n"/>
      <c r="E1693" s="14" t="n"/>
      <c r="F1693" s="14" t="n"/>
      <c r="G1693" s="14" t="n"/>
      <c r="H1693" s="12" t="str">
        <f>IF(AND(F1693="",G1693=""),"",IF(F1693="",0,F1693)-IF(G1693="",0,G1693))</f>
        <v/>
      </c>
      <c r="I1693" s="14" t="n"/>
      <c r="J1693" s="14" t="n"/>
      <c r="K1693" s="14" t="n"/>
    </row>
    <row r="1694">
      <c r="A1694" s="19" t="n"/>
      <c r="B1694" s="14" t="n"/>
      <c r="C1694" s="12" t="str">
        <f>IF($B1694="","",IFERROR(INDEX(Items!$B$2:$B$501,MATCH($B1694,Items!$A$2:$A$501,0)),"Unknown SKU"))</f>
        <v/>
      </c>
      <c r="D1694" s="14" t="n"/>
      <c r="E1694" s="14" t="n"/>
      <c r="F1694" s="14" t="n"/>
      <c r="G1694" s="14" t="n"/>
      <c r="H1694" s="12" t="str">
        <f>IF(AND(F1694="",G1694=""),"",IF(F1694="",0,F1694)-IF(G1694="",0,G1694))</f>
        <v/>
      </c>
      <c r="I1694" s="14" t="n"/>
      <c r="J1694" s="14" t="n"/>
      <c r="K1694" s="14" t="n"/>
    </row>
    <row r="1695">
      <c r="A1695" s="19" t="n"/>
      <c r="B1695" s="14" t="n"/>
      <c r="C1695" s="12" t="str">
        <f>IF($B1695="","",IFERROR(INDEX(Items!$B$2:$B$501,MATCH($B1695,Items!$A$2:$A$501,0)),"Unknown SKU"))</f>
        <v/>
      </c>
      <c r="D1695" s="14" t="n"/>
      <c r="E1695" s="14" t="n"/>
      <c r="F1695" s="14" t="n"/>
      <c r="G1695" s="14" t="n"/>
      <c r="H1695" s="12" t="str">
        <f>IF(AND(F1695="",G1695=""),"",IF(F1695="",0,F1695)-IF(G1695="",0,G1695))</f>
        <v/>
      </c>
      <c r="I1695" s="14" t="n"/>
      <c r="J1695" s="14" t="n"/>
      <c r="K1695" s="14" t="n"/>
    </row>
    <row r="1696">
      <c r="A1696" s="19" t="n"/>
      <c r="B1696" s="14" t="n"/>
      <c r="C1696" s="12" t="str">
        <f>IF($B1696="","",IFERROR(INDEX(Items!$B$2:$B$501,MATCH($B1696,Items!$A$2:$A$501,0)),"Unknown SKU"))</f>
        <v/>
      </c>
      <c r="D1696" s="14" t="n"/>
      <c r="E1696" s="14" t="n"/>
      <c r="F1696" s="14" t="n"/>
      <c r="G1696" s="14" t="n"/>
      <c r="H1696" s="12" t="str">
        <f>IF(AND(F1696="",G1696=""),"",IF(F1696="",0,F1696)-IF(G1696="",0,G1696))</f>
        <v/>
      </c>
      <c r="I1696" s="14" t="n"/>
      <c r="J1696" s="14" t="n"/>
      <c r="K1696" s="14" t="n"/>
    </row>
    <row r="1697">
      <c r="A1697" s="19" t="n"/>
      <c r="B1697" s="14" t="n"/>
      <c r="C1697" s="12" t="str">
        <f>IF($B1697="","",IFERROR(INDEX(Items!$B$2:$B$501,MATCH($B1697,Items!$A$2:$A$501,0)),"Unknown SKU"))</f>
        <v/>
      </c>
      <c r="D1697" s="14" t="n"/>
      <c r="E1697" s="14" t="n"/>
      <c r="F1697" s="14" t="n"/>
      <c r="G1697" s="14" t="n"/>
      <c r="H1697" s="12" t="str">
        <f>IF(AND(F1697="",G1697=""),"",IF(F1697="",0,F1697)-IF(G1697="",0,G1697))</f>
        <v/>
      </c>
      <c r="I1697" s="14" t="n"/>
      <c r="J1697" s="14" t="n"/>
      <c r="K1697" s="14" t="n"/>
    </row>
    <row r="1698">
      <c r="A1698" s="19" t="n"/>
      <c r="B1698" s="14" t="n"/>
      <c r="C1698" s="12" t="str">
        <f>IF($B1698="","",IFERROR(INDEX(Items!$B$2:$B$501,MATCH($B1698,Items!$A$2:$A$501,0)),"Unknown SKU"))</f>
        <v/>
      </c>
      <c r="D1698" s="14" t="n"/>
      <c r="E1698" s="14" t="n"/>
      <c r="F1698" s="14" t="n"/>
      <c r="G1698" s="14" t="n"/>
      <c r="H1698" s="12" t="str">
        <f>IF(AND(F1698="",G1698=""),"",IF(F1698="",0,F1698)-IF(G1698="",0,G1698))</f>
        <v/>
      </c>
      <c r="I1698" s="14" t="n"/>
      <c r="J1698" s="14" t="n"/>
      <c r="K1698" s="14" t="n"/>
    </row>
    <row r="1699">
      <c r="A1699" s="19" t="n"/>
      <c r="B1699" s="14" t="n"/>
      <c r="C1699" s="12" t="str">
        <f>IF($B1699="","",IFERROR(INDEX(Items!$B$2:$B$501,MATCH($B1699,Items!$A$2:$A$501,0)),"Unknown SKU"))</f>
        <v/>
      </c>
      <c r="D1699" s="14" t="n"/>
      <c r="E1699" s="14" t="n"/>
      <c r="F1699" s="14" t="n"/>
      <c r="G1699" s="14" t="n"/>
      <c r="H1699" s="12" t="str">
        <f>IF(AND(F1699="",G1699=""),"",IF(F1699="",0,F1699)-IF(G1699="",0,G1699))</f>
        <v/>
      </c>
      <c r="I1699" s="14" t="n"/>
      <c r="J1699" s="14" t="n"/>
      <c r="K1699" s="14" t="n"/>
    </row>
    <row r="1700">
      <c r="A1700" s="19" t="n"/>
      <c r="B1700" s="14" t="n"/>
      <c r="C1700" s="12" t="str">
        <f>IF($B1700="","",IFERROR(INDEX(Items!$B$2:$B$501,MATCH($B1700,Items!$A$2:$A$501,0)),"Unknown SKU"))</f>
        <v/>
      </c>
      <c r="D1700" s="14" t="n"/>
      <c r="E1700" s="14" t="n"/>
      <c r="F1700" s="14" t="n"/>
      <c r="G1700" s="14" t="n"/>
      <c r="H1700" s="12" t="str">
        <f>IF(AND(F1700="",G1700=""),"",IF(F1700="",0,F1700)-IF(G1700="",0,G1700))</f>
        <v/>
      </c>
      <c r="I1700" s="14" t="n"/>
      <c r="J1700" s="14" t="n"/>
      <c r="K1700" s="14" t="n"/>
    </row>
    <row r="1701">
      <c r="A1701" s="19" t="n"/>
      <c r="B1701" s="14" t="n"/>
      <c r="C1701" s="12" t="str">
        <f>IF($B1701="","",IFERROR(INDEX(Items!$B$2:$B$501,MATCH($B1701,Items!$A$2:$A$501,0)),"Unknown SKU"))</f>
        <v/>
      </c>
      <c r="D1701" s="14" t="n"/>
      <c r="E1701" s="14" t="n"/>
      <c r="F1701" s="14" t="n"/>
      <c r="G1701" s="14" t="n"/>
      <c r="H1701" s="12" t="str">
        <f>IF(AND(F1701="",G1701=""),"",IF(F1701="",0,F1701)-IF(G1701="",0,G1701))</f>
        <v/>
      </c>
      <c r="I1701" s="14" t="n"/>
      <c r="J1701" s="14" t="n"/>
      <c r="K1701" s="14" t="n"/>
    </row>
    <row r="1702">
      <c r="A1702" s="19" t="n"/>
      <c r="B1702" s="14" t="n"/>
      <c r="C1702" s="12" t="str">
        <f>IF($B1702="","",IFERROR(INDEX(Items!$B$2:$B$501,MATCH($B1702,Items!$A$2:$A$501,0)),"Unknown SKU"))</f>
        <v/>
      </c>
      <c r="D1702" s="14" t="n"/>
      <c r="E1702" s="14" t="n"/>
      <c r="F1702" s="14" t="n"/>
      <c r="G1702" s="14" t="n"/>
      <c r="H1702" s="12" t="str">
        <f>IF(AND(F1702="",G1702=""),"",IF(F1702="",0,F1702)-IF(G1702="",0,G1702))</f>
        <v/>
      </c>
      <c r="I1702" s="14" t="n"/>
      <c r="J1702" s="14" t="n"/>
      <c r="K1702" s="14" t="n"/>
    </row>
    <row r="1703">
      <c r="A1703" s="19" t="n"/>
      <c r="B1703" s="14" t="n"/>
      <c r="C1703" s="12" t="str">
        <f>IF($B1703="","",IFERROR(INDEX(Items!$B$2:$B$501,MATCH($B1703,Items!$A$2:$A$501,0)),"Unknown SKU"))</f>
        <v/>
      </c>
      <c r="D1703" s="14" t="n"/>
      <c r="E1703" s="14" t="n"/>
      <c r="F1703" s="14" t="n"/>
      <c r="G1703" s="14" t="n"/>
      <c r="H1703" s="12" t="str">
        <f>IF(AND(F1703="",G1703=""),"",IF(F1703="",0,F1703)-IF(G1703="",0,G1703))</f>
        <v/>
      </c>
      <c r="I1703" s="14" t="n"/>
      <c r="J1703" s="14" t="n"/>
      <c r="K1703" s="14" t="n"/>
    </row>
    <row r="1704">
      <c r="A1704" s="19" t="n"/>
      <c r="B1704" s="14" t="n"/>
      <c r="C1704" s="12" t="str">
        <f>IF($B1704="","",IFERROR(INDEX(Items!$B$2:$B$501,MATCH($B1704,Items!$A$2:$A$501,0)),"Unknown SKU"))</f>
        <v/>
      </c>
      <c r="D1704" s="14" t="n"/>
      <c r="E1704" s="14" t="n"/>
      <c r="F1704" s="14" t="n"/>
      <c r="G1704" s="14" t="n"/>
      <c r="H1704" s="12" t="str">
        <f>IF(AND(F1704="",G1704=""),"",IF(F1704="",0,F1704)-IF(G1704="",0,G1704))</f>
        <v/>
      </c>
      <c r="I1704" s="14" t="n"/>
      <c r="J1704" s="14" t="n"/>
      <c r="K1704" s="14" t="n"/>
    </row>
    <row r="1705">
      <c r="A1705" s="19" t="n"/>
      <c r="B1705" s="14" t="n"/>
      <c r="C1705" s="12" t="str">
        <f>IF($B1705="","",IFERROR(INDEX(Items!$B$2:$B$501,MATCH($B1705,Items!$A$2:$A$501,0)),"Unknown SKU"))</f>
        <v/>
      </c>
      <c r="D1705" s="14" t="n"/>
      <c r="E1705" s="14" t="n"/>
      <c r="F1705" s="14" t="n"/>
      <c r="G1705" s="14" t="n"/>
      <c r="H1705" s="12" t="str">
        <f>IF(AND(F1705="",G1705=""),"",IF(F1705="",0,F1705)-IF(G1705="",0,G1705))</f>
        <v/>
      </c>
      <c r="I1705" s="14" t="n"/>
      <c r="J1705" s="14" t="n"/>
      <c r="K1705" s="14" t="n"/>
    </row>
    <row r="1706">
      <c r="A1706" s="19" t="n"/>
      <c r="B1706" s="14" t="n"/>
      <c r="C1706" s="12" t="str">
        <f>IF($B1706="","",IFERROR(INDEX(Items!$B$2:$B$501,MATCH($B1706,Items!$A$2:$A$501,0)),"Unknown SKU"))</f>
        <v/>
      </c>
      <c r="D1706" s="14" t="n"/>
      <c r="E1706" s="14" t="n"/>
      <c r="F1706" s="14" t="n"/>
      <c r="G1706" s="14" t="n"/>
      <c r="H1706" s="12" t="str">
        <f>IF(AND(F1706="",G1706=""),"",IF(F1706="",0,F1706)-IF(G1706="",0,G1706))</f>
        <v/>
      </c>
      <c r="I1706" s="14" t="n"/>
      <c r="J1706" s="14" t="n"/>
      <c r="K1706" s="14" t="n"/>
    </row>
    <row r="1707">
      <c r="A1707" s="19" t="n"/>
      <c r="B1707" s="14" t="n"/>
      <c r="C1707" s="12" t="str">
        <f>IF($B1707="","",IFERROR(INDEX(Items!$B$2:$B$501,MATCH($B1707,Items!$A$2:$A$501,0)),"Unknown SKU"))</f>
        <v/>
      </c>
      <c r="D1707" s="14" t="n"/>
      <c r="E1707" s="14" t="n"/>
      <c r="F1707" s="14" t="n"/>
      <c r="G1707" s="14" t="n"/>
      <c r="H1707" s="12" t="str">
        <f>IF(AND(F1707="",G1707=""),"",IF(F1707="",0,F1707)-IF(G1707="",0,G1707))</f>
        <v/>
      </c>
      <c r="I1707" s="14" t="n"/>
      <c r="J1707" s="14" t="n"/>
      <c r="K1707" s="14" t="n"/>
    </row>
    <row r="1708">
      <c r="A1708" s="19" t="n"/>
      <c r="B1708" s="14" t="n"/>
      <c r="C1708" s="12" t="str">
        <f>IF($B1708="","",IFERROR(INDEX(Items!$B$2:$B$501,MATCH($B1708,Items!$A$2:$A$501,0)),"Unknown SKU"))</f>
        <v/>
      </c>
      <c r="D1708" s="14" t="n"/>
      <c r="E1708" s="14" t="n"/>
      <c r="F1708" s="14" t="n"/>
      <c r="G1708" s="14" t="n"/>
      <c r="H1708" s="12" t="str">
        <f>IF(AND(F1708="",G1708=""),"",IF(F1708="",0,F1708)-IF(G1708="",0,G1708))</f>
        <v/>
      </c>
      <c r="I1708" s="14" t="n"/>
      <c r="J1708" s="14" t="n"/>
      <c r="K1708" s="14" t="n"/>
    </row>
    <row r="1709">
      <c r="A1709" s="19" t="n"/>
      <c r="B1709" s="14" t="n"/>
      <c r="C1709" s="12" t="str">
        <f>IF($B1709="","",IFERROR(INDEX(Items!$B$2:$B$501,MATCH($B1709,Items!$A$2:$A$501,0)),"Unknown SKU"))</f>
        <v/>
      </c>
      <c r="D1709" s="14" t="n"/>
      <c r="E1709" s="14" t="n"/>
      <c r="F1709" s="14" t="n"/>
      <c r="G1709" s="14" t="n"/>
      <c r="H1709" s="12" t="str">
        <f>IF(AND(F1709="",G1709=""),"",IF(F1709="",0,F1709)-IF(G1709="",0,G1709))</f>
        <v/>
      </c>
      <c r="I1709" s="14" t="n"/>
      <c r="J1709" s="14" t="n"/>
      <c r="K1709" s="14" t="n"/>
    </row>
    <row r="1710">
      <c r="A1710" s="19" t="n"/>
      <c r="B1710" s="14" t="n"/>
      <c r="C1710" s="12" t="str">
        <f>IF($B1710="","",IFERROR(INDEX(Items!$B$2:$B$501,MATCH($B1710,Items!$A$2:$A$501,0)),"Unknown SKU"))</f>
        <v/>
      </c>
      <c r="D1710" s="14" t="n"/>
      <c r="E1710" s="14" t="n"/>
      <c r="F1710" s="14" t="n"/>
      <c r="G1710" s="14" t="n"/>
      <c r="H1710" s="12" t="str">
        <f>IF(AND(F1710="",G1710=""),"",IF(F1710="",0,F1710)-IF(G1710="",0,G1710))</f>
        <v/>
      </c>
      <c r="I1710" s="14" t="n"/>
      <c r="J1710" s="14" t="n"/>
      <c r="K1710" s="14" t="n"/>
    </row>
    <row r="1711">
      <c r="A1711" s="19" t="n"/>
      <c r="B1711" s="14" t="n"/>
      <c r="C1711" s="12" t="str">
        <f>IF($B1711="","",IFERROR(INDEX(Items!$B$2:$B$501,MATCH($B1711,Items!$A$2:$A$501,0)),"Unknown SKU"))</f>
        <v/>
      </c>
      <c r="D1711" s="14" t="n"/>
      <c r="E1711" s="14" t="n"/>
      <c r="F1711" s="14" t="n"/>
      <c r="G1711" s="14" t="n"/>
      <c r="H1711" s="12" t="str">
        <f>IF(AND(F1711="",G1711=""),"",IF(F1711="",0,F1711)-IF(G1711="",0,G1711))</f>
        <v/>
      </c>
      <c r="I1711" s="14" t="n"/>
      <c r="J1711" s="14" t="n"/>
      <c r="K1711" s="14" t="n"/>
    </row>
    <row r="1712">
      <c r="A1712" s="19" t="n"/>
      <c r="B1712" s="14" t="n"/>
      <c r="C1712" s="12" t="str">
        <f>IF($B1712="","",IFERROR(INDEX(Items!$B$2:$B$501,MATCH($B1712,Items!$A$2:$A$501,0)),"Unknown SKU"))</f>
        <v/>
      </c>
      <c r="D1712" s="14" t="n"/>
      <c r="E1712" s="14" t="n"/>
      <c r="F1712" s="14" t="n"/>
      <c r="G1712" s="14" t="n"/>
      <c r="H1712" s="12" t="str">
        <f>IF(AND(F1712="",G1712=""),"",IF(F1712="",0,F1712)-IF(G1712="",0,G1712))</f>
        <v/>
      </c>
      <c r="I1712" s="14" t="n"/>
      <c r="J1712" s="14" t="n"/>
      <c r="K1712" s="14" t="n"/>
    </row>
    <row r="1713">
      <c r="A1713" s="19" t="n"/>
      <c r="B1713" s="14" t="n"/>
      <c r="C1713" s="12" t="str">
        <f>IF($B1713="","",IFERROR(INDEX(Items!$B$2:$B$501,MATCH($B1713,Items!$A$2:$A$501,0)),"Unknown SKU"))</f>
        <v/>
      </c>
      <c r="D1713" s="14" t="n"/>
      <c r="E1713" s="14" t="n"/>
      <c r="F1713" s="14" t="n"/>
      <c r="G1713" s="14" t="n"/>
      <c r="H1713" s="12" t="str">
        <f>IF(AND(F1713="",G1713=""),"",IF(F1713="",0,F1713)-IF(G1713="",0,G1713))</f>
        <v/>
      </c>
      <c r="I1713" s="14" t="n"/>
      <c r="J1713" s="14" t="n"/>
      <c r="K1713" s="14" t="n"/>
    </row>
    <row r="1714">
      <c r="A1714" s="19" t="n"/>
      <c r="B1714" s="14" t="n"/>
      <c r="C1714" s="12" t="str">
        <f>IF($B1714="","",IFERROR(INDEX(Items!$B$2:$B$501,MATCH($B1714,Items!$A$2:$A$501,0)),"Unknown SKU"))</f>
        <v/>
      </c>
      <c r="D1714" s="14" t="n"/>
      <c r="E1714" s="14" t="n"/>
      <c r="F1714" s="14" t="n"/>
      <c r="G1714" s="14" t="n"/>
      <c r="H1714" s="12" t="str">
        <f>IF(AND(F1714="",G1714=""),"",IF(F1714="",0,F1714)-IF(G1714="",0,G1714))</f>
        <v/>
      </c>
      <c r="I1714" s="14" t="n"/>
      <c r="J1714" s="14" t="n"/>
      <c r="K1714" s="14" t="n"/>
    </row>
    <row r="1715">
      <c r="A1715" s="19" t="n"/>
      <c r="B1715" s="14" t="n"/>
      <c r="C1715" s="12" t="str">
        <f>IF($B1715="","",IFERROR(INDEX(Items!$B$2:$B$501,MATCH($B1715,Items!$A$2:$A$501,0)),"Unknown SKU"))</f>
        <v/>
      </c>
      <c r="D1715" s="14" t="n"/>
      <c r="E1715" s="14" t="n"/>
      <c r="F1715" s="14" t="n"/>
      <c r="G1715" s="14" t="n"/>
      <c r="H1715" s="12" t="str">
        <f>IF(AND(F1715="",G1715=""),"",IF(F1715="",0,F1715)-IF(G1715="",0,G1715))</f>
        <v/>
      </c>
      <c r="I1715" s="14" t="n"/>
      <c r="J1715" s="14" t="n"/>
      <c r="K1715" s="14" t="n"/>
    </row>
    <row r="1716">
      <c r="A1716" s="19" t="n"/>
      <c r="B1716" s="14" t="n"/>
      <c r="C1716" s="12" t="str">
        <f>IF($B1716="","",IFERROR(INDEX(Items!$B$2:$B$501,MATCH($B1716,Items!$A$2:$A$501,0)),"Unknown SKU"))</f>
        <v/>
      </c>
      <c r="D1716" s="14" t="n"/>
      <c r="E1716" s="14" t="n"/>
      <c r="F1716" s="14" t="n"/>
      <c r="G1716" s="14" t="n"/>
      <c r="H1716" s="12" t="str">
        <f>IF(AND(F1716="",G1716=""),"",IF(F1716="",0,F1716)-IF(G1716="",0,G1716))</f>
        <v/>
      </c>
      <c r="I1716" s="14" t="n"/>
      <c r="J1716" s="14" t="n"/>
      <c r="K1716" s="14" t="n"/>
    </row>
    <row r="1717">
      <c r="A1717" s="19" t="n"/>
      <c r="B1717" s="14" t="n"/>
      <c r="C1717" s="12" t="str">
        <f>IF($B1717="","",IFERROR(INDEX(Items!$B$2:$B$501,MATCH($B1717,Items!$A$2:$A$501,0)),"Unknown SKU"))</f>
        <v/>
      </c>
      <c r="D1717" s="14" t="n"/>
      <c r="E1717" s="14" t="n"/>
      <c r="F1717" s="14" t="n"/>
      <c r="G1717" s="14" t="n"/>
      <c r="H1717" s="12" t="str">
        <f>IF(AND(F1717="",G1717=""),"",IF(F1717="",0,F1717)-IF(G1717="",0,G1717))</f>
        <v/>
      </c>
      <c r="I1717" s="14" t="n"/>
      <c r="J1717" s="14" t="n"/>
      <c r="K1717" s="14" t="n"/>
    </row>
    <row r="1718">
      <c r="A1718" s="19" t="n"/>
      <c r="B1718" s="14" t="n"/>
      <c r="C1718" s="12" t="str">
        <f>IF($B1718="","",IFERROR(INDEX(Items!$B$2:$B$501,MATCH($B1718,Items!$A$2:$A$501,0)),"Unknown SKU"))</f>
        <v/>
      </c>
      <c r="D1718" s="14" t="n"/>
      <c r="E1718" s="14" t="n"/>
      <c r="F1718" s="14" t="n"/>
      <c r="G1718" s="14" t="n"/>
      <c r="H1718" s="12" t="str">
        <f>IF(AND(F1718="",G1718=""),"",IF(F1718="",0,F1718)-IF(G1718="",0,G1718))</f>
        <v/>
      </c>
      <c r="I1718" s="14" t="n"/>
      <c r="J1718" s="14" t="n"/>
      <c r="K1718" s="14" t="n"/>
    </row>
    <row r="1719">
      <c r="A1719" s="19" t="n"/>
      <c r="B1719" s="14" t="n"/>
      <c r="C1719" s="12" t="str">
        <f>IF($B1719="","",IFERROR(INDEX(Items!$B$2:$B$501,MATCH($B1719,Items!$A$2:$A$501,0)),"Unknown SKU"))</f>
        <v/>
      </c>
      <c r="D1719" s="14" t="n"/>
      <c r="E1719" s="14" t="n"/>
      <c r="F1719" s="14" t="n"/>
      <c r="G1719" s="14" t="n"/>
      <c r="H1719" s="12" t="str">
        <f>IF(AND(F1719="",G1719=""),"",IF(F1719="",0,F1719)-IF(G1719="",0,G1719))</f>
        <v/>
      </c>
      <c r="I1719" s="14" t="n"/>
      <c r="J1719" s="14" t="n"/>
      <c r="K1719" s="14" t="n"/>
    </row>
    <row r="1720">
      <c r="A1720" s="19" t="n"/>
      <c r="B1720" s="14" t="n"/>
      <c r="C1720" s="12" t="str">
        <f>IF($B1720="","",IFERROR(INDEX(Items!$B$2:$B$501,MATCH($B1720,Items!$A$2:$A$501,0)),"Unknown SKU"))</f>
        <v/>
      </c>
      <c r="D1720" s="14" t="n"/>
      <c r="E1720" s="14" t="n"/>
      <c r="F1720" s="14" t="n"/>
      <c r="G1720" s="14" t="n"/>
      <c r="H1720" s="12" t="str">
        <f>IF(AND(F1720="",G1720=""),"",IF(F1720="",0,F1720)-IF(G1720="",0,G1720))</f>
        <v/>
      </c>
      <c r="I1720" s="14" t="n"/>
      <c r="J1720" s="14" t="n"/>
      <c r="K1720" s="14" t="n"/>
    </row>
    <row r="1721">
      <c r="A1721" s="19" t="n"/>
      <c r="B1721" s="14" t="n"/>
      <c r="C1721" s="12" t="str">
        <f>IF($B1721="","",IFERROR(INDEX(Items!$B$2:$B$501,MATCH($B1721,Items!$A$2:$A$501,0)),"Unknown SKU"))</f>
        <v/>
      </c>
      <c r="D1721" s="14" t="n"/>
      <c r="E1721" s="14" t="n"/>
      <c r="F1721" s="14" t="n"/>
      <c r="G1721" s="14" t="n"/>
      <c r="H1721" s="12" t="str">
        <f>IF(AND(F1721="",G1721=""),"",IF(F1721="",0,F1721)-IF(G1721="",0,G1721))</f>
        <v/>
      </c>
      <c r="I1721" s="14" t="n"/>
      <c r="J1721" s="14" t="n"/>
      <c r="K1721" s="14" t="n"/>
    </row>
    <row r="1722">
      <c r="A1722" s="19" t="n"/>
      <c r="B1722" s="14" t="n"/>
      <c r="C1722" s="12" t="str">
        <f>IF($B1722="","",IFERROR(INDEX(Items!$B$2:$B$501,MATCH($B1722,Items!$A$2:$A$501,0)),"Unknown SKU"))</f>
        <v/>
      </c>
      <c r="D1722" s="14" t="n"/>
      <c r="E1722" s="14" t="n"/>
      <c r="F1722" s="14" t="n"/>
      <c r="G1722" s="14" t="n"/>
      <c r="H1722" s="12" t="str">
        <f>IF(AND(F1722="",G1722=""),"",IF(F1722="",0,F1722)-IF(G1722="",0,G1722))</f>
        <v/>
      </c>
      <c r="I1722" s="14" t="n"/>
      <c r="J1722" s="14" t="n"/>
      <c r="K1722" s="14" t="n"/>
    </row>
    <row r="1723">
      <c r="A1723" s="19" t="n"/>
      <c r="B1723" s="14" t="n"/>
      <c r="C1723" s="12" t="str">
        <f>IF($B1723="","",IFERROR(INDEX(Items!$B$2:$B$501,MATCH($B1723,Items!$A$2:$A$501,0)),"Unknown SKU"))</f>
        <v/>
      </c>
      <c r="D1723" s="14" t="n"/>
      <c r="E1723" s="14" t="n"/>
      <c r="F1723" s="14" t="n"/>
      <c r="G1723" s="14" t="n"/>
      <c r="H1723" s="12" t="str">
        <f>IF(AND(F1723="",G1723=""),"",IF(F1723="",0,F1723)-IF(G1723="",0,G1723))</f>
        <v/>
      </c>
      <c r="I1723" s="14" t="n"/>
      <c r="J1723" s="14" t="n"/>
      <c r="K1723" s="14" t="n"/>
    </row>
    <row r="1724">
      <c r="A1724" s="19" t="n"/>
      <c r="B1724" s="14" t="n"/>
      <c r="C1724" s="12" t="str">
        <f>IF($B1724="","",IFERROR(INDEX(Items!$B$2:$B$501,MATCH($B1724,Items!$A$2:$A$501,0)),"Unknown SKU"))</f>
        <v/>
      </c>
      <c r="D1724" s="14" t="n"/>
      <c r="E1724" s="14" t="n"/>
      <c r="F1724" s="14" t="n"/>
      <c r="G1724" s="14" t="n"/>
      <c r="H1724" s="12" t="str">
        <f>IF(AND(F1724="",G1724=""),"",IF(F1724="",0,F1724)-IF(G1724="",0,G1724))</f>
        <v/>
      </c>
      <c r="I1724" s="14" t="n"/>
      <c r="J1724" s="14" t="n"/>
      <c r="K1724" s="14" t="n"/>
    </row>
    <row r="1725">
      <c r="A1725" s="19" t="n"/>
      <c r="B1725" s="14" t="n"/>
      <c r="C1725" s="12" t="str">
        <f>IF($B1725="","",IFERROR(INDEX(Items!$B$2:$B$501,MATCH($B1725,Items!$A$2:$A$501,0)),"Unknown SKU"))</f>
        <v/>
      </c>
      <c r="D1725" s="14" t="n"/>
      <c r="E1725" s="14" t="n"/>
      <c r="F1725" s="14" t="n"/>
      <c r="G1725" s="14" t="n"/>
      <c r="H1725" s="12" t="str">
        <f>IF(AND(F1725="",G1725=""),"",IF(F1725="",0,F1725)-IF(G1725="",0,G1725))</f>
        <v/>
      </c>
      <c r="I1725" s="14" t="n"/>
      <c r="J1725" s="14" t="n"/>
      <c r="K1725" s="14" t="n"/>
    </row>
    <row r="1726">
      <c r="A1726" s="19" t="n"/>
      <c r="B1726" s="14" t="n"/>
      <c r="C1726" s="12" t="str">
        <f>IF($B1726="","",IFERROR(INDEX(Items!$B$2:$B$501,MATCH($B1726,Items!$A$2:$A$501,0)),"Unknown SKU"))</f>
        <v/>
      </c>
      <c r="D1726" s="14" t="n"/>
      <c r="E1726" s="14" t="n"/>
      <c r="F1726" s="14" t="n"/>
      <c r="G1726" s="14" t="n"/>
      <c r="H1726" s="12" t="str">
        <f>IF(AND(F1726="",G1726=""),"",IF(F1726="",0,F1726)-IF(G1726="",0,G1726))</f>
        <v/>
      </c>
      <c r="I1726" s="14" t="n"/>
      <c r="J1726" s="14" t="n"/>
      <c r="K1726" s="14" t="n"/>
    </row>
    <row r="1727">
      <c r="A1727" s="19" t="n"/>
      <c r="B1727" s="14" t="n"/>
      <c r="C1727" s="12" t="str">
        <f>IF($B1727="","",IFERROR(INDEX(Items!$B$2:$B$501,MATCH($B1727,Items!$A$2:$A$501,0)),"Unknown SKU"))</f>
        <v/>
      </c>
      <c r="D1727" s="14" t="n"/>
      <c r="E1727" s="14" t="n"/>
      <c r="F1727" s="14" t="n"/>
      <c r="G1727" s="14" t="n"/>
      <c r="H1727" s="12" t="str">
        <f>IF(AND(F1727="",G1727=""),"",IF(F1727="",0,F1727)-IF(G1727="",0,G1727))</f>
        <v/>
      </c>
      <c r="I1727" s="14" t="n"/>
      <c r="J1727" s="14" t="n"/>
      <c r="K1727" s="14" t="n"/>
    </row>
    <row r="1728">
      <c r="A1728" s="19" t="n"/>
      <c r="B1728" s="14" t="n"/>
      <c r="C1728" s="12" t="str">
        <f>IF($B1728="","",IFERROR(INDEX(Items!$B$2:$B$501,MATCH($B1728,Items!$A$2:$A$501,0)),"Unknown SKU"))</f>
        <v/>
      </c>
      <c r="D1728" s="14" t="n"/>
      <c r="E1728" s="14" t="n"/>
      <c r="F1728" s="14" t="n"/>
      <c r="G1728" s="14" t="n"/>
      <c r="H1728" s="12" t="str">
        <f>IF(AND(F1728="",G1728=""),"",IF(F1728="",0,F1728)-IF(G1728="",0,G1728))</f>
        <v/>
      </c>
      <c r="I1728" s="14" t="n"/>
      <c r="J1728" s="14" t="n"/>
      <c r="K1728" s="14" t="n"/>
    </row>
    <row r="1729">
      <c r="A1729" s="19" t="n"/>
      <c r="B1729" s="14" t="n"/>
      <c r="C1729" s="12" t="str">
        <f>IF($B1729="","",IFERROR(INDEX(Items!$B$2:$B$501,MATCH($B1729,Items!$A$2:$A$501,0)),"Unknown SKU"))</f>
        <v/>
      </c>
      <c r="D1729" s="14" t="n"/>
      <c r="E1729" s="14" t="n"/>
      <c r="F1729" s="14" t="n"/>
      <c r="G1729" s="14" t="n"/>
      <c r="H1729" s="12" t="str">
        <f>IF(AND(F1729="",G1729=""),"",IF(F1729="",0,F1729)-IF(G1729="",0,G1729))</f>
        <v/>
      </c>
      <c r="I1729" s="14" t="n"/>
      <c r="J1729" s="14" t="n"/>
      <c r="K1729" s="14" t="n"/>
    </row>
    <row r="1730">
      <c r="A1730" s="19" t="n"/>
      <c r="B1730" s="14" t="n"/>
      <c r="C1730" s="12" t="str">
        <f>IF($B1730="","",IFERROR(INDEX(Items!$B$2:$B$501,MATCH($B1730,Items!$A$2:$A$501,0)),"Unknown SKU"))</f>
        <v/>
      </c>
      <c r="D1730" s="14" t="n"/>
      <c r="E1730" s="14" t="n"/>
      <c r="F1730" s="14" t="n"/>
      <c r="G1730" s="14" t="n"/>
      <c r="H1730" s="12" t="str">
        <f>IF(AND(F1730="",G1730=""),"",IF(F1730="",0,F1730)-IF(G1730="",0,G1730))</f>
        <v/>
      </c>
      <c r="I1730" s="14" t="n"/>
      <c r="J1730" s="14" t="n"/>
      <c r="K1730" s="14" t="n"/>
    </row>
    <row r="1731">
      <c r="A1731" s="19" t="n"/>
      <c r="B1731" s="14" t="n"/>
      <c r="C1731" s="12" t="str">
        <f>IF($B1731="","",IFERROR(INDEX(Items!$B$2:$B$501,MATCH($B1731,Items!$A$2:$A$501,0)),"Unknown SKU"))</f>
        <v/>
      </c>
      <c r="D1731" s="14" t="n"/>
      <c r="E1731" s="14" t="n"/>
      <c r="F1731" s="14" t="n"/>
      <c r="G1731" s="14" t="n"/>
      <c r="H1731" s="12" t="str">
        <f>IF(AND(F1731="",G1731=""),"",IF(F1731="",0,F1731)-IF(G1731="",0,G1731))</f>
        <v/>
      </c>
      <c r="I1731" s="14" t="n"/>
      <c r="J1731" s="14" t="n"/>
      <c r="K1731" s="14" t="n"/>
    </row>
    <row r="1732">
      <c r="A1732" s="19" t="n"/>
      <c r="B1732" s="14" t="n"/>
      <c r="C1732" s="12" t="str">
        <f>IF($B1732="","",IFERROR(INDEX(Items!$B$2:$B$501,MATCH($B1732,Items!$A$2:$A$501,0)),"Unknown SKU"))</f>
        <v/>
      </c>
      <c r="D1732" s="14" t="n"/>
      <c r="E1732" s="14" t="n"/>
      <c r="F1732" s="14" t="n"/>
      <c r="G1732" s="14" t="n"/>
      <c r="H1732" s="12" t="str">
        <f>IF(AND(F1732="",G1732=""),"",IF(F1732="",0,F1732)-IF(G1732="",0,G1732))</f>
        <v/>
      </c>
      <c r="I1732" s="14" t="n"/>
      <c r="J1732" s="14" t="n"/>
      <c r="K1732" s="14" t="n"/>
    </row>
    <row r="1733">
      <c r="A1733" s="19" t="n"/>
      <c r="B1733" s="14" t="n"/>
      <c r="C1733" s="12" t="str">
        <f>IF($B1733="","",IFERROR(INDEX(Items!$B$2:$B$501,MATCH($B1733,Items!$A$2:$A$501,0)),"Unknown SKU"))</f>
        <v/>
      </c>
      <c r="D1733" s="14" t="n"/>
      <c r="E1733" s="14" t="n"/>
      <c r="F1733" s="14" t="n"/>
      <c r="G1733" s="14" t="n"/>
      <c r="H1733" s="12" t="str">
        <f>IF(AND(F1733="",G1733=""),"",IF(F1733="",0,F1733)-IF(G1733="",0,G1733))</f>
        <v/>
      </c>
      <c r="I1733" s="14" t="n"/>
      <c r="J1733" s="14" t="n"/>
      <c r="K1733" s="14" t="n"/>
    </row>
    <row r="1734">
      <c r="A1734" s="19" t="n"/>
      <c r="B1734" s="14" t="n"/>
      <c r="C1734" s="12" t="str">
        <f>IF($B1734="","",IFERROR(INDEX(Items!$B$2:$B$501,MATCH($B1734,Items!$A$2:$A$501,0)),"Unknown SKU"))</f>
        <v/>
      </c>
      <c r="D1734" s="14" t="n"/>
      <c r="E1734" s="14" t="n"/>
      <c r="F1734" s="14" t="n"/>
      <c r="G1734" s="14" t="n"/>
      <c r="H1734" s="12" t="str">
        <f>IF(AND(F1734="",G1734=""),"",IF(F1734="",0,F1734)-IF(G1734="",0,G1734))</f>
        <v/>
      </c>
      <c r="I1734" s="14" t="n"/>
      <c r="J1734" s="14" t="n"/>
      <c r="K1734" s="14" t="n"/>
    </row>
    <row r="1735">
      <c r="A1735" s="19" t="n"/>
      <c r="B1735" s="14" t="n"/>
      <c r="C1735" s="12" t="str">
        <f>IF($B1735="","",IFERROR(INDEX(Items!$B$2:$B$501,MATCH($B1735,Items!$A$2:$A$501,0)),"Unknown SKU"))</f>
        <v/>
      </c>
      <c r="D1735" s="14" t="n"/>
      <c r="E1735" s="14" t="n"/>
      <c r="F1735" s="14" t="n"/>
      <c r="G1735" s="14" t="n"/>
      <c r="H1735" s="12" t="str">
        <f>IF(AND(F1735="",G1735=""),"",IF(F1735="",0,F1735)-IF(G1735="",0,G1735))</f>
        <v/>
      </c>
      <c r="I1735" s="14" t="n"/>
      <c r="J1735" s="14" t="n"/>
      <c r="K1735" s="14" t="n"/>
    </row>
    <row r="1736">
      <c r="A1736" s="19" t="n"/>
      <c r="B1736" s="14" t="n"/>
      <c r="C1736" s="12" t="str">
        <f>IF($B1736="","",IFERROR(INDEX(Items!$B$2:$B$501,MATCH($B1736,Items!$A$2:$A$501,0)),"Unknown SKU"))</f>
        <v/>
      </c>
      <c r="D1736" s="14" t="n"/>
      <c r="E1736" s="14" t="n"/>
      <c r="F1736" s="14" t="n"/>
      <c r="G1736" s="14" t="n"/>
      <c r="H1736" s="12" t="str">
        <f>IF(AND(F1736="",G1736=""),"",IF(F1736="",0,F1736)-IF(G1736="",0,G1736))</f>
        <v/>
      </c>
      <c r="I1736" s="14" t="n"/>
      <c r="J1736" s="14" t="n"/>
      <c r="K1736" s="14" t="n"/>
    </row>
    <row r="1737">
      <c r="A1737" s="19" t="n"/>
      <c r="B1737" s="14" t="n"/>
      <c r="C1737" s="12" t="str">
        <f>IF($B1737="","",IFERROR(INDEX(Items!$B$2:$B$501,MATCH($B1737,Items!$A$2:$A$501,0)),"Unknown SKU"))</f>
        <v/>
      </c>
      <c r="D1737" s="14" t="n"/>
      <c r="E1737" s="14" t="n"/>
      <c r="F1737" s="14" t="n"/>
      <c r="G1737" s="14" t="n"/>
      <c r="H1737" s="12" t="str">
        <f>IF(AND(F1737="",G1737=""),"",IF(F1737="",0,F1737)-IF(G1737="",0,G1737))</f>
        <v/>
      </c>
      <c r="I1737" s="14" t="n"/>
      <c r="J1737" s="14" t="n"/>
      <c r="K1737" s="14" t="n"/>
    </row>
    <row r="1738">
      <c r="A1738" s="19" t="n"/>
      <c r="B1738" s="14" t="n"/>
      <c r="C1738" s="12" t="str">
        <f>IF($B1738="","",IFERROR(INDEX(Items!$B$2:$B$501,MATCH($B1738,Items!$A$2:$A$501,0)),"Unknown SKU"))</f>
        <v/>
      </c>
      <c r="D1738" s="14" t="n"/>
      <c r="E1738" s="14" t="n"/>
      <c r="F1738" s="14" t="n"/>
      <c r="G1738" s="14" t="n"/>
      <c r="H1738" s="12" t="str">
        <f>IF(AND(F1738="",G1738=""),"",IF(F1738="",0,F1738)-IF(G1738="",0,G1738))</f>
        <v/>
      </c>
      <c r="I1738" s="14" t="n"/>
      <c r="J1738" s="14" t="n"/>
      <c r="K1738" s="14" t="n"/>
    </row>
    <row r="1739">
      <c r="A1739" s="19" t="n"/>
      <c r="B1739" s="14" t="n"/>
      <c r="C1739" s="12" t="str">
        <f>IF($B1739="","",IFERROR(INDEX(Items!$B$2:$B$501,MATCH($B1739,Items!$A$2:$A$501,0)),"Unknown SKU"))</f>
        <v/>
      </c>
      <c r="D1739" s="14" t="n"/>
      <c r="E1739" s="14" t="n"/>
      <c r="F1739" s="14" t="n"/>
      <c r="G1739" s="14" t="n"/>
      <c r="H1739" s="12" t="str">
        <f>IF(AND(F1739="",G1739=""),"",IF(F1739="",0,F1739)-IF(G1739="",0,G1739))</f>
        <v/>
      </c>
      <c r="I1739" s="14" t="n"/>
      <c r="J1739" s="14" t="n"/>
      <c r="K1739" s="14" t="n"/>
    </row>
    <row r="1740">
      <c r="A1740" s="19" t="n"/>
      <c r="B1740" s="14" t="n"/>
      <c r="C1740" s="12" t="str">
        <f>IF($B1740="","",IFERROR(INDEX(Items!$B$2:$B$501,MATCH($B1740,Items!$A$2:$A$501,0)),"Unknown SKU"))</f>
        <v/>
      </c>
      <c r="D1740" s="14" t="n"/>
      <c r="E1740" s="14" t="n"/>
      <c r="F1740" s="14" t="n"/>
      <c r="G1740" s="14" t="n"/>
      <c r="H1740" s="12" t="str">
        <f>IF(AND(F1740="",G1740=""),"",IF(F1740="",0,F1740)-IF(G1740="",0,G1740))</f>
        <v/>
      </c>
      <c r="I1740" s="14" t="n"/>
      <c r="J1740" s="14" t="n"/>
      <c r="K1740" s="14" t="n"/>
    </row>
    <row r="1741">
      <c r="A1741" s="19" t="n"/>
      <c r="B1741" s="14" t="n"/>
      <c r="C1741" s="12" t="str">
        <f>IF($B1741="","",IFERROR(INDEX(Items!$B$2:$B$501,MATCH($B1741,Items!$A$2:$A$501,0)),"Unknown SKU"))</f>
        <v/>
      </c>
      <c r="D1741" s="14" t="n"/>
      <c r="E1741" s="14" t="n"/>
      <c r="F1741" s="14" t="n"/>
      <c r="G1741" s="14" t="n"/>
      <c r="H1741" s="12" t="str">
        <f>IF(AND(F1741="",G1741=""),"",IF(F1741="",0,F1741)-IF(G1741="",0,G1741))</f>
        <v/>
      </c>
      <c r="I1741" s="14" t="n"/>
      <c r="J1741" s="14" t="n"/>
      <c r="K1741" s="14" t="n"/>
    </row>
    <row r="1742">
      <c r="A1742" s="19" t="n"/>
      <c r="B1742" s="14" t="n"/>
      <c r="C1742" s="12" t="str">
        <f>IF($B1742="","",IFERROR(INDEX(Items!$B$2:$B$501,MATCH($B1742,Items!$A$2:$A$501,0)),"Unknown SKU"))</f>
        <v/>
      </c>
      <c r="D1742" s="14" t="n"/>
      <c r="E1742" s="14" t="n"/>
      <c r="F1742" s="14" t="n"/>
      <c r="G1742" s="14" t="n"/>
      <c r="H1742" s="12" t="str">
        <f>IF(AND(F1742="",G1742=""),"",IF(F1742="",0,F1742)-IF(G1742="",0,G1742))</f>
        <v/>
      </c>
      <c r="I1742" s="14" t="n"/>
      <c r="J1742" s="14" t="n"/>
      <c r="K1742" s="14" t="n"/>
    </row>
    <row r="1743">
      <c r="A1743" s="19" t="n"/>
      <c r="B1743" s="14" t="n"/>
      <c r="C1743" s="12" t="str">
        <f>IF($B1743="","",IFERROR(INDEX(Items!$B$2:$B$501,MATCH($B1743,Items!$A$2:$A$501,0)),"Unknown SKU"))</f>
        <v/>
      </c>
      <c r="D1743" s="14" t="n"/>
      <c r="E1743" s="14" t="n"/>
      <c r="F1743" s="14" t="n"/>
      <c r="G1743" s="14" t="n"/>
      <c r="H1743" s="12" t="str">
        <f>IF(AND(F1743="",G1743=""),"",IF(F1743="",0,F1743)-IF(G1743="",0,G1743))</f>
        <v/>
      </c>
      <c r="I1743" s="14" t="n"/>
      <c r="J1743" s="14" t="n"/>
      <c r="K1743" s="14" t="n"/>
    </row>
    <row r="1744">
      <c r="A1744" s="19" t="n"/>
      <c r="B1744" s="14" t="n"/>
      <c r="C1744" s="12" t="str">
        <f>IF($B1744="","",IFERROR(INDEX(Items!$B$2:$B$501,MATCH($B1744,Items!$A$2:$A$501,0)),"Unknown SKU"))</f>
        <v/>
      </c>
      <c r="D1744" s="14" t="n"/>
      <c r="E1744" s="14" t="n"/>
      <c r="F1744" s="14" t="n"/>
      <c r="G1744" s="14" t="n"/>
      <c r="H1744" s="12" t="str">
        <f>IF(AND(F1744="",G1744=""),"",IF(F1744="",0,F1744)-IF(G1744="",0,G1744))</f>
        <v/>
      </c>
      <c r="I1744" s="14" t="n"/>
      <c r="J1744" s="14" t="n"/>
      <c r="K1744" s="14" t="n"/>
    </row>
    <row r="1745">
      <c r="A1745" s="19" t="n"/>
      <c r="B1745" s="14" t="n"/>
      <c r="C1745" s="12" t="str">
        <f>IF($B1745="","",IFERROR(INDEX(Items!$B$2:$B$501,MATCH($B1745,Items!$A$2:$A$501,0)),"Unknown SKU"))</f>
        <v/>
      </c>
      <c r="D1745" s="14" t="n"/>
      <c r="E1745" s="14" t="n"/>
      <c r="F1745" s="14" t="n"/>
      <c r="G1745" s="14" t="n"/>
      <c r="H1745" s="12" t="str">
        <f>IF(AND(F1745="",G1745=""),"",IF(F1745="",0,F1745)-IF(G1745="",0,G1745))</f>
        <v/>
      </c>
      <c r="I1745" s="14" t="n"/>
      <c r="J1745" s="14" t="n"/>
      <c r="K1745" s="14" t="n"/>
    </row>
    <row r="1746">
      <c r="A1746" s="19" t="n"/>
      <c r="B1746" s="14" t="n"/>
      <c r="C1746" s="12" t="str">
        <f>IF($B1746="","",IFERROR(INDEX(Items!$B$2:$B$501,MATCH($B1746,Items!$A$2:$A$501,0)),"Unknown SKU"))</f>
        <v/>
      </c>
      <c r="D1746" s="14" t="n"/>
      <c r="E1746" s="14" t="n"/>
      <c r="F1746" s="14" t="n"/>
      <c r="G1746" s="14" t="n"/>
      <c r="H1746" s="12" t="str">
        <f>IF(AND(F1746="",G1746=""),"",IF(F1746="",0,F1746)-IF(G1746="",0,G1746))</f>
        <v/>
      </c>
      <c r="I1746" s="14" t="n"/>
      <c r="J1746" s="14" t="n"/>
      <c r="K1746" s="14" t="n"/>
    </row>
    <row r="1747">
      <c r="A1747" s="19" t="n"/>
      <c r="B1747" s="14" t="n"/>
      <c r="C1747" s="12" t="str">
        <f>IF($B1747="","",IFERROR(INDEX(Items!$B$2:$B$501,MATCH($B1747,Items!$A$2:$A$501,0)),"Unknown SKU"))</f>
        <v/>
      </c>
      <c r="D1747" s="14" t="n"/>
      <c r="E1747" s="14" t="n"/>
      <c r="F1747" s="14" t="n"/>
      <c r="G1747" s="14" t="n"/>
      <c r="H1747" s="12" t="str">
        <f>IF(AND(F1747="",G1747=""),"",IF(F1747="",0,F1747)-IF(G1747="",0,G1747))</f>
        <v/>
      </c>
      <c r="I1747" s="14" t="n"/>
      <c r="J1747" s="14" t="n"/>
      <c r="K1747" s="14" t="n"/>
    </row>
    <row r="1748">
      <c r="A1748" s="19" t="n"/>
      <c r="B1748" s="14" t="n"/>
      <c r="C1748" s="12" t="str">
        <f>IF($B1748="","",IFERROR(INDEX(Items!$B$2:$B$501,MATCH($B1748,Items!$A$2:$A$501,0)),"Unknown SKU"))</f>
        <v/>
      </c>
      <c r="D1748" s="14" t="n"/>
      <c r="E1748" s="14" t="n"/>
      <c r="F1748" s="14" t="n"/>
      <c r="G1748" s="14" t="n"/>
      <c r="H1748" s="12" t="str">
        <f>IF(AND(F1748="",G1748=""),"",IF(F1748="",0,F1748)-IF(G1748="",0,G1748))</f>
        <v/>
      </c>
      <c r="I1748" s="14" t="n"/>
      <c r="J1748" s="14" t="n"/>
      <c r="K1748" s="14" t="n"/>
    </row>
    <row r="1749">
      <c r="A1749" s="19" t="n"/>
      <c r="B1749" s="14" t="n"/>
      <c r="C1749" s="12" t="str">
        <f>IF($B1749="","",IFERROR(INDEX(Items!$B$2:$B$501,MATCH($B1749,Items!$A$2:$A$501,0)),"Unknown SKU"))</f>
        <v/>
      </c>
      <c r="D1749" s="14" t="n"/>
      <c r="E1749" s="14" t="n"/>
      <c r="F1749" s="14" t="n"/>
      <c r="G1749" s="14" t="n"/>
      <c r="H1749" s="12" t="str">
        <f>IF(AND(F1749="",G1749=""),"",IF(F1749="",0,F1749)-IF(G1749="",0,G1749))</f>
        <v/>
      </c>
      <c r="I1749" s="14" t="n"/>
      <c r="J1749" s="14" t="n"/>
      <c r="K1749" s="14" t="n"/>
    </row>
    <row r="1750">
      <c r="A1750" s="19" t="n"/>
      <c r="B1750" s="14" t="n"/>
      <c r="C1750" s="12" t="str">
        <f>IF($B1750="","",IFERROR(INDEX(Items!$B$2:$B$501,MATCH($B1750,Items!$A$2:$A$501,0)),"Unknown SKU"))</f>
        <v/>
      </c>
      <c r="D1750" s="14" t="n"/>
      <c r="E1750" s="14" t="n"/>
      <c r="F1750" s="14" t="n"/>
      <c r="G1750" s="14" t="n"/>
      <c r="H1750" s="12" t="str">
        <f>IF(AND(F1750="",G1750=""),"",IF(F1750="",0,F1750)-IF(G1750="",0,G1750))</f>
        <v/>
      </c>
      <c r="I1750" s="14" t="n"/>
      <c r="J1750" s="14" t="n"/>
      <c r="K1750" s="14" t="n"/>
    </row>
    <row r="1751">
      <c r="A1751" s="19" t="n"/>
      <c r="B1751" s="14" t="n"/>
      <c r="C1751" s="12" t="str">
        <f>IF($B1751="","",IFERROR(INDEX(Items!$B$2:$B$501,MATCH($B1751,Items!$A$2:$A$501,0)),"Unknown SKU"))</f>
        <v/>
      </c>
      <c r="D1751" s="14" t="n"/>
      <c r="E1751" s="14" t="n"/>
      <c r="F1751" s="14" t="n"/>
      <c r="G1751" s="14" t="n"/>
      <c r="H1751" s="12" t="str">
        <f>IF(AND(F1751="",G1751=""),"",IF(F1751="",0,F1751)-IF(G1751="",0,G1751))</f>
        <v/>
      </c>
      <c r="I1751" s="14" t="n"/>
      <c r="J1751" s="14" t="n"/>
      <c r="K1751" s="14" t="n"/>
    </row>
    <row r="1752">
      <c r="A1752" s="19" t="n"/>
      <c r="B1752" s="14" t="n"/>
      <c r="C1752" s="12" t="str">
        <f>IF($B1752="","",IFERROR(INDEX(Items!$B$2:$B$501,MATCH($B1752,Items!$A$2:$A$501,0)),"Unknown SKU"))</f>
        <v/>
      </c>
      <c r="D1752" s="14" t="n"/>
      <c r="E1752" s="14" t="n"/>
      <c r="F1752" s="14" t="n"/>
      <c r="G1752" s="14" t="n"/>
      <c r="H1752" s="12" t="str">
        <f>IF(AND(F1752="",G1752=""),"",IF(F1752="",0,F1752)-IF(G1752="",0,G1752))</f>
        <v/>
      </c>
      <c r="I1752" s="14" t="n"/>
      <c r="J1752" s="14" t="n"/>
      <c r="K1752" s="14" t="n"/>
    </row>
    <row r="1753">
      <c r="A1753" s="19" t="n"/>
      <c r="B1753" s="14" t="n"/>
      <c r="C1753" s="12" t="str">
        <f>IF($B1753="","",IFERROR(INDEX(Items!$B$2:$B$501,MATCH($B1753,Items!$A$2:$A$501,0)),"Unknown SKU"))</f>
        <v/>
      </c>
      <c r="D1753" s="14" t="n"/>
      <c r="E1753" s="14" t="n"/>
      <c r="F1753" s="14" t="n"/>
      <c r="G1753" s="14" t="n"/>
      <c r="H1753" s="12" t="str">
        <f>IF(AND(F1753="",G1753=""),"",IF(F1753="",0,F1753)-IF(G1753="",0,G1753))</f>
        <v/>
      </c>
      <c r="I1753" s="14" t="n"/>
      <c r="J1753" s="14" t="n"/>
      <c r="K1753" s="14" t="n"/>
    </row>
    <row r="1754">
      <c r="A1754" s="19" t="n"/>
      <c r="B1754" s="14" t="n"/>
      <c r="C1754" s="12" t="str">
        <f>IF($B1754="","",IFERROR(INDEX(Items!$B$2:$B$501,MATCH($B1754,Items!$A$2:$A$501,0)),"Unknown SKU"))</f>
        <v/>
      </c>
      <c r="D1754" s="14" t="n"/>
      <c r="E1754" s="14" t="n"/>
      <c r="F1754" s="14" t="n"/>
      <c r="G1754" s="14" t="n"/>
      <c r="H1754" s="12" t="str">
        <f>IF(AND(F1754="",G1754=""),"",IF(F1754="",0,F1754)-IF(G1754="",0,G1754))</f>
        <v/>
      </c>
      <c r="I1754" s="14" t="n"/>
      <c r="J1754" s="14" t="n"/>
      <c r="K1754" s="14" t="n"/>
    </row>
    <row r="1755">
      <c r="A1755" s="19" t="n"/>
      <c r="B1755" s="14" t="n"/>
      <c r="C1755" s="12" t="str">
        <f>IF($B1755="","",IFERROR(INDEX(Items!$B$2:$B$501,MATCH($B1755,Items!$A$2:$A$501,0)),"Unknown SKU"))</f>
        <v/>
      </c>
      <c r="D1755" s="14" t="n"/>
      <c r="E1755" s="14" t="n"/>
      <c r="F1755" s="14" t="n"/>
      <c r="G1755" s="14" t="n"/>
      <c r="H1755" s="12" t="str">
        <f>IF(AND(F1755="",G1755=""),"",IF(F1755="",0,F1755)-IF(G1755="",0,G1755))</f>
        <v/>
      </c>
      <c r="I1755" s="14" t="n"/>
      <c r="J1755" s="14" t="n"/>
      <c r="K1755" s="14" t="n"/>
    </row>
    <row r="1756">
      <c r="A1756" s="19" t="n"/>
      <c r="B1756" s="14" t="n"/>
      <c r="C1756" s="12" t="str">
        <f>IF($B1756="","",IFERROR(INDEX(Items!$B$2:$B$501,MATCH($B1756,Items!$A$2:$A$501,0)),"Unknown SKU"))</f>
        <v/>
      </c>
      <c r="D1756" s="14" t="n"/>
      <c r="E1756" s="14" t="n"/>
      <c r="F1756" s="14" t="n"/>
      <c r="G1756" s="14" t="n"/>
      <c r="H1756" s="12" t="str">
        <f>IF(AND(F1756="",G1756=""),"",IF(F1756="",0,F1756)-IF(G1756="",0,G1756))</f>
        <v/>
      </c>
      <c r="I1756" s="14" t="n"/>
      <c r="J1756" s="14" t="n"/>
      <c r="K1756" s="14" t="n"/>
    </row>
    <row r="1757">
      <c r="A1757" s="19" t="n"/>
      <c r="B1757" s="14" t="n"/>
      <c r="C1757" s="12" t="str">
        <f>IF($B1757="","",IFERROR(INDEX(Items!$B$2:$B$501,MATCH($B1757,Items!$A$2:$A$501,0)),"Unknown SKU"))</f>
        <v/>
      </c>
      <c r="D1757" s="14" t="n"/>
      <c r="E1757" s="14" t="n"/>
      <c r="F1757" s="14" t="n"/>
      <c r="G1757" s="14" t="n"/>
      <c r="H1757" s="12" t="str">
        <f>IF(AND(F1757="",G1757=""),"",IF(F1757="",0,F1757)-IF(G1757="",0,G1757))</f>
        <v/>
      </c>
      <c r="I1757" s="14" t="n"/>
      <c r="J1757" s="14" t="n"/>
      <c r="K1757" s="14" t="n"/>
    </row>
    <row r="1758">
      <c r="A1758" s="19" t="n"/>
      <c r="B1758" s="14" t="n"/>
      <c r="C1758" s="12" t="str">
        <f>IF($B1758="","",IFERROR(INDEX(Items!$B$2:$B$501,MATCH($B1758,Items!$A$2:$A$501,0)),"Unknown SKU"))</f>
        <v/>
      </c>
      <c r="D1758" s="14" t="n"/>
      <c r="E1758" s="14" t="n"/>
      <c r="F1758" s="14" t="n"/>
      <c r="G1758" s="14" t="n"/>
      <c r="H1758" s="12" t="str">
        <f>IF(AND(F1758="",G1758=""),"",IF(F1758="",0,F1758)-IF(G1758="",0,G1758))</f>
        <v/>
      </c>
      <c r="I1758" s="14" t="n"/>
      <c r="J1758" s="14" t="n"/>
      <c r="K1758" s="14" t="n"/>
    </row>
    <row r="1759">
      <c r="A1759" s="19" t="n"/>
      <c r="B1759" s="14" t="n"/>
      <c r="C1759" s="12" t="str">
        <f>IF($B1759="","",IFERROR(INDEX(Items!$B$2:$B$501,MATCH($B1759,Items!$A$2:$A$501,0)),"Unknown SKU"))</f>
        <v/>
      </c>
      <c r="D1759" s="14" t="n"/>
      <c r="E1759" s="14" t="n"/>
      <c r="F1759" s="14" t="n"/>
      <c r="G1759" s="14" t="n"/>
      <c r="H1759" s="12" t="str">
        <f>IF(AND(F1759="",G1759=""),"",IF(F1759="",0,F1759)-IF(G1759="",0,G1759))</f>
        <v/>
      </c>
      <c r="I1759" s="14" t="n"/>
      <c r="J1759" s="14" t="n"/>
      <c r="K1759" s="14" t="n"/>
    </row>
    <row r="1760">
      <c r="A1760" s="19" t="n"/>
      <c r="B1760" s="14" t="n"/>
      <c r="C1760" s="12" t="str">
        <f>IF($B1760="","",IFERROR(INDEX(Items!$B$2:$B$501,MATCH($B1760,Items!$A$2:$A$501,0)),"Unknown SKU"))</f>
        <v/>
      </c>
      <c r="D1760" s="14" t="n"/>
      <c r="E1760" s="14" t="n"/>
      <c r="F1760" s="14" t="n"/>
      <c r="G1760" s="14" t="n"/>
      <c r="H1760" s="12" t="str">
        <f>IF(AND(F1760="",G1760=""),"",IF(F1760="",0,F1760)-IF(G1760="",0,G1760))</f>
        <v/>
      </c>
      <c r="I1760" s="14" t="n"/>
      <c r="J1760" s="14" t="n"/>
      <c r="K1760" s="14" t="n"/>
    </row>
    <row r="1761">
      <c r="A1761" s="19" t="n"/>
      <c r="B1761" s="14" t="n"/>
      <c r="C1761" s="12" t="str">
        <f>IF($B1761="","",IFERROR(INDEX(Items!$B$2:$B$501,MATCH($B1761,Items!$A$2:$A$501,0)),"Unknown SKU"))</f>
        <v/>
      </c>
      <c r="D1761" s="14" t="n"/>
      <c r="E1761" s="14" t="n"/>
      <c r="F1761" s="14" t="n"/>
      <c r="G1761" s="14" t="n"/>
      <c r="H1761" s="12" t="str">
        <f>IF(AND(F1761="",G1761=""),"",IF(F1761="",0,F1761)-IF(G1761="",0,G1761))</f>
        <v/>
      </c>
      <c r="I1761" s="14" t="n"/>
      <c r="J1761" s="14" t="n"/>
      <c r="K1761" s="14" t="n"/>
    </row>
    <row r="1762">
      <c r="A1762" s="19" t="n"/>
      <c r="B1762" s="14" t="n"/>
      <c r="C1762" s="12" t="str">
        <f>IF($B1762="","",IFERROR(INDEX(Items!$B$2:$B$501,MATCH($B1762,Items!$A$2:$A$501,0)),"Unknown SKU"))</f>
        <v/>
      </c>
      <c r="D1762" s="14" t="n"/>
      <c r="E1762" s="14" t="n"/>
      <c r="F1762" s="14" t="n"/>
      <c r="G1762" s="14" t="n"/>
      <c r="H1762" s="12" t="str">
        <f>IF(AND(F1762="",G1762=""),"",IF(F1762="",0,F1762)-IF(G1762="",0,G1762))</f>
        <v/>
      </c>
      <c r="I1762" s="14" t="n"/>
      <c r="J1762" s="14" t="n"/>
      <c r="K1762" s="14" t="n"/>
    </row>
    <row r="1763">
      <c r="A1763" s="19" t="n"/>
      <c r="B1763" s="14" t="n"/>
      <c r="C1763" s="12" t="str">
        <f>IF($B1763="","",IFERROR(INDEX(Items!$B$2:$B$501,MATCH($B1763,Items!$A$2:$A$501,0)),"Unknown SKU"))</f>
        <v/>
      </c>
      <c r="D1763" s="14" t="n"/>
      <c r="E1763" s="14" t="n"/>
      <c r="F1763" s="14" t="n"/>
      <c r="G1763" s="14" t="n"/>
      <c r="H1763" s="12" t="str">
        <f>IF(AND(F1763="",G1763=""),"",IF(F1763="",0,F1763)-IF(G1763="",0,G1763))</f>
        <v/>
      </c>
      <c r="I1763" s="14" t="n"/>
      <c r="J1763" s="14" t="n"/>
      <c r="K1763" s="14" t="n"/>
    </row>
    <row r="1764">
      <c r="A1764" s="19" t="n"/>
      <c r="B1764" s="14" t="n"/>
      <c r="C1764" s="12" t="str">
        <f>IF($B1764="","",IFERROR(INDEX(Items!$B$2:$B$501,MATCH($B1764,Items!$A$2:$A$501,0)),"Unknown SKU"))</f>
        <v/>
      </c>
      <c r="D1764" s="14" t="n"/>
      <c r="E1764" s="14" t="n"/>
      <c r="F1764" s="14" t="n"/>
      <c r="G1764" s="14" t="n"/>
      <c r="H1764" s="12" t="str">
        <f>IF(AND(F1764="",G1764=""),"",IF(F1764="",0,F1764)-IF(G1764="",0,G1764))</f>
        <v/>
      </c>
      <c r="I1764" s="14" t="n"/>
      <c r="J1764" s="14" t="n"/>
      <c r="K1764" s="14" t="n"/>
    </row>
    <row r="1765">
      <c r="A1765" s="19" t="n"/>
      <c r="B1765" s="14" t="n"/>
      <c r="C1765" s="12" t="str">
        <f>IF($B1765="","",IFERROR(INDEX(Items!$B$2:$B$501,MATCH($B1765,Items!$A$2:$A$501,0)),"Unknown SKU"))</f>
        <v/>
      </c>
      <c r="D1765" s="14" t="n"/>
      <c r="E1765" s="14" t="n"/>
      <c r="F1765" s="14" t="n"/>
      <c r="G1765" s="14" t="n"/>
      <c r="H1765" s="12" t="str">
        <f>IF(AND(F1765="",G1765=""),"",IF(F1765="",0,F1765)-IF(G1765="",0,G1765))</f>
        <v/>
      </c>
      <c r="I1765" s="14" t="n"/>
      <c r="J1765" s="14" t="n"/>
      <c r="K1765" s="14" t="n"/>
    </row>
    <row r="1766">
      <c r="A1766" s="19" t="n"/>
      <c r="B1766" s="14" t="n"/>
      <c r="C1766" s="12" t="str">
        <f>IF($B1766="","",IFERROR(INDEX(Items!$B$2:$B$501,MATCH($B1766,Items!$A$2:$A$501,0)),"Unknown SKU"))</f>
        <v/>
      </c>
      <c r="D1766" s="14" t="n"/>
      <c r="E1766" s="14" t="n"/>
      <c r="F1766" s="14" t="n"/>
      <c r="G1766" s="14" t="n"/>
      <c r="H1766" s="12" t="str">
        <f>IF(AND(F1766="",G1766=""),"",IF(F1766="",0,F1766)-IF(G1766="",0,G1766))</f>
        <v/>
      </c>
      <c r="I1766" s="14" t="n"/>
      <c r="J1766" s="14" t="n"/>
      <c r="K1766" s="14" t="n"/>
    </row>
    <row r="1767">
      <c r="A1767" s="19" t="n"/>
      <c r="B1767" s="14" t="n"/>
      <c r="C1767" s="12" t="str">
        <f>IF($B1767="","",IFERROR(INDEX(Items!$B$2:$B$501,MATCH($B1767,Items!$A$2:$A$501,0)),"Unknown SKU"))</f>
        <v/>
      </c>
      <c r="D1767" s="14" t="n"/>
      <c r="E1767" s="14" t="n"/>
      <c r="F1767" s="14" t="n"/>
      <c r="G1767" s="14" t="n"/>
      <c r="H1767" s="12" t="str">
        <f>IF(AND(F1767="",G1767=""),"",IF(F1767="",0,F1767)-IF(G1767="",0,G1767))</f>
        <v/>
      </c>
      <c r="I1767" s="14" t="n"/>
      <c r="J1767" s="14" t="n"/>
      <c r="K1767" s="14" t="n"/>
    </row>
    <row r="1768">
      <c r="A1768" s="19" t="n"/>
      <c r="B1768" s="14" t="n"/>
      <c r="C1768" s="12" t="str">
        <f>IF($B1768="","",IFERROR(INDEX(Items!$B$2:$B$501,MATCH($B1768,Items!$A$2:$A$501,0)),"Unknown SKU"))</f>
        <v/>
      </c>
      <c r="D1768" s="14" t="n"/>
      <c r="E1768" s="14" t="n"/>
      <c r="F1768" s="14" t="n"/>
      <c r="G1768" s="14" t="n"/>
      <c r="H1768" s="12" t="str">
        <f>IF(AND(F1768="",G1768=""),"",IF(F1768="",0,F1768)-IF(G1768="",0,G1768))</f>
        <v/>
      </c>
      <c r="I1768" s="14" t="n"/>
      <c r="J1768" s="14" t="n"/>
      <c r="K1768" s="14" t="n"/>
    </row>
    <row r="1769">
      <c r="A1769" s="19" t="n"/>
      <c r="B1769" s="14" t="n"/>
      <c r="C1769" s="12" t="str">
        <f>IF($B1769="","",IFERROR(INDEX(Items!$B$2:$B$501,MATCH($B1769,Items!$A$2:$A$501,0)),"Unknown SKU"))</f>
        <v/>
      </c>
      <c r="D1769" s="14" t="n"/>
      <c r="E1769" s="14" t="n"/>
      <c r="F1769" s="14" t="n"/>
      <c r="G1769" s="14" t="n"/>
      <c r="H1769" s="12" t="str">
        <f>IF(AND(F1769="",G1769=""),"",IF(F1769="",0,F1769)-IF(G1769="",0,G1769))</f>
        <v/>
      </c>
      <c r="I1769" s="14" t="n"/>
      <c r="J1769" s="14" t="n"/>
      <c r="K1769" s="14" t="n"/>
    </row>
    <row r="1770">
      <c r="A1770" s="19" t="n"/>
      <c r="B1770" s="14" t="n"/>
      <c r="C1770" s="12" t="str">
        <f>IF($B1770="","",IFERROR(INDEX(Items!$B$2:$B$501,MATCH($B1770,Items!$A$2:$A$501,0)),"Unknown SKU"))</f>
        <v/>
      </c>
      <c r="D1770" s="14" t="n"/>
      <c r="E1770" s="14" t="n"/>
      <c r="F1770" s="14" t="n"/>
      <c r="G1770" s="14" t="n"/>
      <c r="H1770" s="12" t="str">
        <f>IF(AND(F1770="",G1770=""),"",IF(F1770="",0,F1770)-IF(G1770="",0,G1770))</f>
        <v/>
      </c>
      <c r="I1770" s="14" t="n"/>
      <c r="J1770" s="14" t="n"/>
      <c r="K1770" s="14" t="n"/>
    </row>
    <row r="1771">
      <c r="A1771" s="19" t="n"/>
      <c r="B1771" s="14" t="n"/>
      <c r="C1771" s="12" t="str">
        <f>IF($B1771="","",IFERROR(INDEX(Items!$B$2:$B$501,MATCH($B1771,Items!$A$2:$A$501,0)),"Unknown SKU"))</f>
        <v/>
      </c>
      <c r="D1771" s="14" t="n"/>
      <c r="E1771" s="14" t="n"/>
      <c r="F1771" s="14" t="n"/>
      <c r="G1771" s="14" t="n"/>
      <c r="H1771" s="12" t="str">
        <f>IF(AND(F1771="",G1771=""),"",IF(F1771="",0,F1771)-IF(G1771="",0,G1771))</f>
        <v/>
      </c>
      <c r="I1771" s="14" t="n"/>
      <c r="J1771" s="14" t="n"/>
      <c r="K1771" s="14" t="n"/>
    </row>
    <row r="1772">
      <c r="A1772" s="19" t="n"/>
      <c r="B1772" s="14" t="n"/>
      <c r="C1772" s="12" t="str">
        <f>IF($B1772="","",IFERROR(INDEX(Items!$B$2:$B$501,MATCH($B1772,Items!$A$2:$A$501,0)),"Unknown SKU"))</f>
        <v/>
      </c>
      <c r="D1772" s="14" t="n"/>
      <c r="E1772" s="14" t="n"/>
      <c r="F1772" s="14" t="n"/>
      <c r="G1772" s="14" t="n"/>
      <c r="H1772" s="12" t="str">
        <f>IF(AND(F1772="",G1772=""),"",IF(F1772="",0,F1772)-IF(G1772="",0,G1772))</f>
        <v/>
      </c>
      <c r="I1772" s="14" t="n"/>
      <c r="J1772" s="14" t="n"/>
      <c r="K1772" s="14" t="n"/>
    </row>
    <row r="1773">
      <c r="A1773" s="19" t="n"/>
      <c r="B1773" s="14" t="n"/>
      <c r="C1773" s="12" t="str">
        <f>IF($B1773="","",IFERROR(INDEX(Items!$B$2:$B$501,MATCH($B1773,Items!$A$2:$A$501,0)),"Unknown SKU"))</f>
        <v/>
      </c>
      <c r="D1773" s="14" t="n"/>
      <c r="E1773" s="14" t="n"/>
      <c r="F1773" s="14" t="n"/>
      <c r="G1773" s="14" t="n"/>
      <c r="H1773" s="12" t="str">
        <f>IF(AND(F1773="",G1773=""),"",IF(F1773="",0,F1773)-IF(G1773="",0,G1773))</f>
        <v/>
      </c>
      <c r="I1773" s="14" t="n"/>
      <c r="J1773" s="14" t="n"/>
      <c r="K1773" s="14" t="n"/>
    </row>
    <row r="1774">
      <c r="A1774" s="19" t="n"/>
      <c r="B1774" s="14" t="n"/>
      <c r="C1774" s="12" t="str">
        <f>IF($B1774="","",IFERROR(INDEX(Items!$B$2:$B$501,MATCH($B1774,Items!$A$2:$A$501,0)),"Unknown SKU"))</f>
        <v/>
      </c>
      <c r="D1774" s="14" t="n"/>
      <c r="E1774" s="14" t="n"/>
      <c r="F1774" s="14" t="n"/>
      <c r="G1774" s="14" t="n"/>
      <c r="H1774" s="12" t="str">
        <f>IF(AND(F1774="",G1774=""),"",IF(F1774="",0,F1774)-IF(G1774="",0,G1774))</f>
        <v/>
      </c>
      <c r="I1774" s="14" t="n"/>
      <c r="J1774" s="14" t="n"/>
      <c r="K1774" s="14" t="n"/>
    </row>
    <row r="1775">
      <c r="A1775" s="19" t="n"/>
      <c r="B1775" s="14" t="n"/>
      <c r="C1775" s="12" t="str">
        <f>IF($B1775="","",IFERROR(INDEX(Items!$B$2:$B$501,MATCH($B1775,Items!$A$2:$A$501,0)),"Unknown SKU"))</f>
        <v/>
      </c>
      <c r="D1775" s="14" t="n"/>
      <c r="E1775" s="14" t="n"/>
      <c r="F1775" s="14" t="n"/>
      <c r="G1775" s="14" t="n"/>
      <c r="H1775" s="12" t="str">
        <f>IF(AND(F1775="",G1775=""),"",IF(F1775="",0,F1775)-IF(G1775="",0,G1775))</f>
        <v/>
      </c>
      <c r="I1775" s="14" t="n"/>
      <c r="J1775" s="14" t="n"/>
      <c r="K1775" s="14" t="n"/>
    </row>
    <row r="1776">
      <c r="A1776" s="19" t="n"/>
      <c r="B1776" s="14" t="n"/>
      <c r="C1776" s="12" t="str">
        <f>IF($B1776="","",IFERROR(INDEX(Items!$B$2:$B$501,MATCH($B1776,Items!$A$2:$A$501,0)),"Unknown SKU"))</f>
        <v/>
      </c>
      <c r="D1776" s="14" t="n"/>
      <c r="E1776" s="14" t="n"/>
      <c r="F1776" s="14" t="n"/>
      <c r="G1776" s="14" t="n"/>
      <c r="H1776" s="12" t="str">
        <f>IF(AND(F1776="",G1776=""),"",IF(F1776="",0,F1776)-IF(G1776="",0,G1776))</f>
        <v/>
      </c>
      <c r="I1776" s="14" t="n"/>
      <c r="J1776" s="14" t="n"/>
      <c r="K1776" s="14" t="n"/>
    </row>
    <row r="1777">
      <c r="A1777" s="19" t="n"/>
      <c r="B1777" s="14" t="n"/>
      <c r="C1777" s="12" t="str">
        <f>IF($B1777="","",IFERROR(INDEX(Items!$B$2:$B$501,MATCH($B1777,Items!$A$2:$A$501,0)),"Unknown SKU"))</f>
        <v/>
      </c>
      <c r="D1777" s="14" t="n"/>
      <c r="E1777" s="14" t="n"/>
      <c r="F1777" s="14" t="n"/>
      <c r="G1777" s="14" t="n"/>
      <c r="H1777" s="12" t="str">
        <f>IF(AND(F1777="",G1777=""),"",IF(F1777="",0,F1777)-IF(G1777="",0,G1777))</f>
        <v/>
      </c>
      <c r="I1777" s="14" t="n"/>
      <c r="J1777" s="14" t="n"/>
      <c r="K1777" s="14" t="n"/>
    </row>
    <row r="1778">
      <c r="A1778" s="19" t="n"/>
      <c r="B1778" s="14" t="n"/>
      <c r="C1778" s="12" t="str">
        <f>IF($B1778="","",IFERROR(INDEX(Items!$B$2:$B$501,MATCH($B1778,Items!$A$2:$A$501,0)),"Unknown SKU"))</f>
        <v/>
      </c>
      <c r="D1778" s="14" t="n"/>
      <c r="E1778" s="14" t="n"/>
      <c r="F1778" s="14" t="n"/>
      <c r="G1778" s="14" t="n"/>
      <c r="H1778" s="12" t="str">
        <f>IF(AND(F1778="",G1778=""),"",IF(F1778="",0,F1778)-IF(G1778="",0,G1778))</f>
        <v/>
      </c>
      <c r="I1778" s="14" t="n"/>
      <c r="J1778" s="14" t="n"/>
      <c r="K1778" s="14" t="n"/>
    </row>
    <row r="1779">
      <c r="A1779" s="19" t="n"/>
      <c r="B1779" s="14" t="n"/>
      <c r="C1779" s="12" t="str">
        <f>IF($B1779="","",IFERROR(INDEX(Items!$B$2:$B$501,MATCH($B1779,Items!$A$2:$A$501,0)),"Unknown SKU"))</f>
        <v/>
      </c>
      <c r="D1779" s="14" t="n"/>
      <c r="E1779" s="14" t="n"/>
      <c r="F1779" s="14" t="n"/>
      <c r="G1779" s="14" t="n"/>
      <c r="H1779" s="12" t="str">
        <f>IF(AND(F1779="",G1779=""),"",IF(F1779="",0,F1779)-IF(G1779="",0,G1779))</f>
        <v/>
      </c>
      <c r="I1779" s="14" t="n"/>
      <c r="J1779" s="14" t="n"/>
      <c r="K1779" s="14" t="n"/>
    </row>
    <row r="1780">
      <c r="A1780" s="19" t="n"/>
      <c r="B1780" s="14" t="n"/>
      <c r="C1780" s="12" t="str">
        <f>IF($B1780="","",IFERROR(INDEX(Items!$B$2:$B$501,MATCH($B1780,Items!$A$2:$A$501,0)),"Unknown SKU"))</f>
        <v/>
      </c>
      <c r="D1780" s="14" t="n"/>
      <c r="E1780" s="14" t="n"/>
      <c r="F1780" s="14" t="n"/>
      <c r="G1780" s="14" t="n"/>
      <c r="H1780" s="12" t="str">
        <f>IF(AND(F1780="",G1780=""),"",IF(F1780="",0,F1780)-IF(G1780="",0,G1780))</f>
        <v/>
      </c>
      <c r="I1780" s="14" t="n"/>
      <c r="J1780" s="14" t="n"/>
      <c r="K1780" s="14" t="n"/>
    </row>
    <row r="1781">
      <c r="A1781" s="19" t="n"/>
      <c r="B1781" s="14" t="n"/>
      <c r="C1781" s="12" t="str">
        <f>IF($B1781="","",IFERROR(INDEX(Items!$B$2:$B$501,MATCH($B1781,Items!$A$2:$A$501,0)),"Unknown SKU"))</f>
        <v/>
      </c>
      <c r="D1781" s="14" t="n"/>
      <c r="E1781" s="14" t="n"/>
      <c r="F1781" s="14" t="n"/>
      <c r="G1781" s="14" t="n"/>
      <c r="H1781" s="12" t="str">
        <f>IF(AND(F1781="",G1781=""),"",IF(F1781="",0,F1781)-IF(G1781="",0,G1781))</f>
        <v/>
      </c>
      <c r="I1781" s="14" t="n"/>
      <c r="J1781" s="14" t="n"/>
      <c r="K1781" s="14" t="n"/>
    </row>
    <row r="1782">
      <c r="A1782" s="19" t="n"/>
      <c r="B1782" s="14" t="n"/>
      <c r="C1782" s="12" t="str">
        <f>IF($B1782="","",IFERROR(INDEX(Items!$B$2:$B$501,MATCH($B1782,Items!$A$2:$A$501,0)),"Unknown SKU"))</f>
        <v/>
      </c>
      <c r="D1782" s="14" t="n"/>
      <c r="E1782" s="14" t="n"/>
      <c r="F1782" s="14" t="n"/>
      <c r="G1782" s="14" t="n"/>
      <c r="H1782" s="12" t="str">
        <f>IF(AND(F1782="",G1782=""),"",IF(F1782="",0,F1782)-IF(G1782="",0,G1782))</f>
        <v/>
      </c>
      <c r="I1782" s="14" t="n"/>
      <c r="J1782" s="14" t="n"/>
      <c r="K1782" s="14" t="n"/>
    </row>
    <row r="1783">
      <c r="A1783" s="19" t="n"/>
      <c r="B1783" s="14" t="n"/>
      <c r="C1783" s="12" t="str">
        <f>IF($B1783="","",IFERROR(INDEX(Items!$B$2:$B$501,MATCH($B1783,Items!$A$2:$A$501,0)),"Unknown SKU"))</f>
        <v/>
      </c>
      <c r="D1783" s="14" t="n"/>
      <c r="E1783" s="14" t="n"/>
      <c r="F1783" s="14" t="n"/>
      <c r="G1783" s="14" t="n"/>
      <c r="H1783" s="12" t="str">
        <f>IF(AND(F1783="",G1783=""),"",IF(F1783="",0,F1783)-IF(G1783="",0,G1783))</f>
        <v/>
      </c>
      <c r="I1783" s="14" t="n"/>
      <c r="J1783" s="14" t="n"/>
      <c r="K1783" s="14" t="n"/>
    </row>
    <row r="1784">
      <c r="A1784" s="19" t="n"/>
      <c r="B1784" s="14" t="n"/>
      <c r="C1784" s="12" t="str">
        <f>IF($B1784="","",IFERROR(INDEX(Items!$B$2:$B$501,MATCH($B1784,Items!$A$2:$A$501,0)),"Unknown SKU"))</f>
        <v/>
      </c>
      <c r="D1784" s="14" t="n"/>
      <c r="E1784" s="14" t="n"/>
      <c r="F1784" s="14" t="n"/>
      <c r="G1784" s="14" t="n"/>
      <c r="H1784" s="12" t="str">
        <f>IF(AND(F1784="",G1784=""),"",IF(F1784="",0,F1784)-IF(G1784="",0,G1784))</f>
        <v/>
      </c>
      <c r="I1784" s="14" t="n"/>
      <c r="J1784" s="14" t="n"/>
      <c r="K1784" s="14" t="n"/>
    </row>
    <row r="1785">
      <c r="A1785" s="19" t="n"/>
      <c r="B1785" s="14" t="n"/>
      <c r="C1785" s="12" t="str">
        <f>IF($B1785="","",IFERROR(INDEX(Items!$B$2:$B$501,MATCH($B1785,Items!$A$2:$A$501,0)),"Unknown SKU"))</f>
        <v/>
      </c>
      <c r="D1785" s="14" t="n"/>
      <c r="E1785" s="14" t="n"/>
      <c r="F1785" s="14" t="n"/>
      <c r="G1785" s="14" t="n"/>
      <c r="H1785" s="12" t="str">
        <f>IF(AND(F1785="",G1785=""),"",IF(F1785="",0,F1785)-IF(G1785="",0,G1785))</f>
        <v/>
      </c>
      <c r="I1785" s="14" t="n"/>
      <c r="J1785" s="14" t="n"/>
      <c r="K1785" s="14" t="n"/>
    </row>
    <row r="1786">
      <c r="A1786" s="19" t="n"/>
      <c r="B1786" s="14" t="n"/>
      <c r="C1786" s="12" t="str">
        <f>IF($B1786="","",IFERROR(INDEX(Items!$B$2:$B$501,MATCH($B1786,Items!$A$2:$A$501,0)),"Unknown SKU"))</f>
        <v/>
      </c>
      <c r="D1786" s="14" t="n"/>
      <c r="E1786" s="14" t="n"/>
      <c r="F1786" s="14" t="n"/>
      <c r="G1786" s="14" t="n"/>
      <c r="H1786" s="12" t="str">
        <f>IF(AND(F1786="",G1786=""),"",IF(F1786="",0,F1786)-IF(G1786="",0,G1786))</f>
        <v/>
      </c>
      <c r="I1786" s="14" t="n"/>
      <c r="J1786" s="14" t="n"/>
      <c r="K1786" s="14" t="n"/>
    </row>
    <row r="1787">
      <c r="A1787" s="19" t="n"/>
      <c r="B1787" s="14" t="n"/>
      <c r="C1787" s="12" t="str">
        <f>IF($B1787="","",IFERROR(INDEX(Items!$B$2:$B$501,MATCH($B1787,Items!$A$2:$A$501,0)),"Unknown SKU"))</f>
        <v/>
      </c>
      <c r="D1787" s="14" t="n"/>
      <c r="E1787" s="14" t="n"/>
      <c r="F1787" s="14" t="n"/>
      <c r="G1787" s="14" t="n"/>
      <c r="H1787" s="12" t="str">
        <f>IF(AND(F1787="",G1787=""),"",IF(F1787="",0,F1787)-IF(G1787="",0,G1787))</f>
        <v/>
      </c>
      <c r="I1787" s="14" t="n"/>
      <c r="J1787" s="14" t="n"/>
      <c r="K1787" s="14" t="n"/>
    </row>
    <row r="1788">
      <c r="A1788" s="19" t="n"/>
      <c r="B1788" s="14" t="n"/>
      <c r="C1788" s="12" t="str">
        <f>IF($B1788="","",IFERROR(INDEX(Items!$B$2:$B$501,MATCH($B1788,Items!$A$2:$A$501,0)),"Unknown SKU"))</f>
        <v/>
      </c>
      <c r="D1788" s="14" t="n"/>
      <c r="E1788" s="14" t="n"/>
      <c r="F1788" s="14" t="n"/>
      <c r="G1788" s="14" t="n"/>
      <c r="H1788" s="12" t="str">
        <f>IF(AND(F1788="",G1788=""),"",IF(F1788="",0,F1788)-IF(G1788="",0,G1788))</f>
        <v/>
      </c>
      <c r="I1788" s="14" t="n"/>
      <c r="J1788" s="14" t="n"/>
      <c r="K1788" s="14" t="n"/>
    </row>
    <row r="1789">
      <c r="A1789" s="19" t="n"/>
      <c r="B1789" s="14" t="n"/>
      <c r="C1789" s="12" t="str">
        <f>IF($B1789="","",IFERROR(INDEX(Items!$B$2:$B$501,MATCH($B1789,Items!$A$2:$A$501,0)),"Unknown SKU"))</f>
        <v/>
      </c>
      <c r="D1789" s="14" t="n"/>
      <c r="E1789" s="14" t="n"/>
      <c r="F1789" s="14" t="n"/>
      <c r="G1789" s="14" t="n"/>
      <c r="H1789" s="12" t="str">
        <f>IF(AND(F1789="",G1789=""),"",IF(F1789="",0,F1789)-IF(G1789="",0,G1789))</f>
        <v/>
      </c>
      <c r="I1789" s="14" t="n"/>
      <c r="J1789" s="14" t="n"/>
      <c r="K1789" s="14" t="n"/>
    </row>
    <row r="1790">
      <c r="A1790" s="19" t="n"/>
      <c r="B1790" s="14" t="n"/>
      <c r="C1790" s="12" t="str">
        <f>IF($B1790="","",IFERROR(INDEX(Items!$B$2:$B$501,MATCH($B1790,Items!$A$2:$A$501,0)),"Unknown SKU"))</f>
        <v/>
      </c>
      <c r="D1790" s="14" t="n"/>
      <c r="E1790" s="14" t="n"/>
      <c r="F1790" s="14" t="n"/>
      <c r="G1790" s="14" t="n"/>
      <c r="H1790" s="12" t="str">
        <f>IF(AND(F1790="",G1790=""),"",IF(F1790="",0,F1790)-IF(G1790="",0,G1790))</f>
        <v/>
      </c>
      <c r="I1790" s="14" t="n"/>
      <c r="J1790" s="14" t="n"/>
      <c r="K1790" s="14" t="n"/>
    </row>
    <row r="1791">
      <c r="A1791" s="19" t="n"/>
      <c r="B1791" s="14" t="n"/>
      <c r="C1791" s="12" t="str">
        <f>IF($B1791="","",IFERROR(INDEX(Items!$B$2:$B$501,MATCH($B1791,Items!$A$2:$A$501,0)),"Unknown SKU"))</f>
        <v/>
      </c>
      <c r="D1791" s="14" t="n"/>
      <c r="E1791" s="14" t="n"/>
      <c r="F1791" s="14" t="n"/>
      <c r="G1791" s="14" t="n"/>
      <c r="H1791" s="12" t="str">
        <f>IF(AND(F1791="",G1791=""),"",IF(F1791="",0,F1791)-IF(G1791="",0,G1791))</f>
        <v/>
      </c>
      <c r="I1791" s="14" t="n"/>
      <c r="J1791" s="14" t="n"/>
      <c r="K1791" s="14" t="n"/>
    </row>
    <row r="1792">
      <c r="A1792" s="19" t="n"/>
      <c r="B1792" s="14" t="n"/>
      <c r="C1792" s="12" t="str">
        <f>IF($B1792="","",IFERROR(INDEX(Items!$B$2:$B$501,MATCH($B1792,Items!$A$2:$A$501,0)),"Unknown SKU"))</f>
        <v/>
      </c>
      <c r="D1792" s="14" t="n"/>
      <c r="E1792" s="14" t="n"/>
      <c r="F1792" s="14" t="n"/>
      <c r="G1792" s="14" t="n"/>
      <c r="H1792" s="12" t="str">
        <f>IF(AND(F1792="",G1792=""),"",IF(F1792="",0,F1792)-IF(G1792="",0,G1792))</f>
        <v/>
      </c>
      <c r="I1792" s="14" t="n"/>
      <c r="J1792" s="14" t="n"/>
      <c r="K1792" s="14" t="n"/>
    </row>
    <row r="1793">
      <c r="A1793" s="19" t="n"/>
      <c r="B1793" s="14" t="n"/>
      <c r="C1793" s="12" t="str">
        <f>IF($B1793="","",IFERROR(INDEX(Items!$B$2:$B$501,MATCH($B1793,Items!$A$2:$A$501,0)),"Unknown SKU"))</f>
        <v/>
      </c>
      <c r="D1793" s="14" t="n"/>
      <c r="E1793" s="14" t="n"/>
      <c r="F1793" s="14" t="n"/>
      <c r="G1793" s="14" t="n"/>
      <c r="H1793" s="12" t="str">
        <f>IF(AND(F1793="",G1793=""),"",IF(F1793="",0,F1793)-IF(G1793="",0,G1793))</f>
        <v/>
      </c>
      <c r="I1793" s="14" t="n"/>
      <c r="J1793" s="14" t="n"/>
      <c r="K1793" s="14" t="n"/>
    </row>
    <row r="1794">
      <c r="A1794" s="19" t="n"/>
      <c r="B1794" s="14" t="n"/>
      <c r="C1794" s="12" t="str">
        <f>IF($B1794="","",IFERROR(INDEX(Items!$B$2:$B$501,MATCH($B1794,Items!$A$2:$A$501,0)),"Unknown SKU"))</f>
        <v/>
      </c>
      <c r="D1794" s="14" t="n"/>
      <c r="E1794" s="14" t="n"/>
      <c r="F1794" s="14" t="n"/>
      <c r="G1794" s="14" t="n"/>
      <c r="H1794" s="12" t="str">
        <f>IF(AND(F1794="",G1794=""),"",IF(F1794="",0,F1794)-IF(G1794="",0,G1794))</f>
        <v/>
      </c>
      <c r="I1794" s="14" t="n"/>
      <c r="J1794" s="14" t="n"/>
      <c r="K1794" s="14" t="n"/>
    </row>
    <row r="1795">
      <c r="A1795" s="19" t="n"/>
      <c r="B1795" s="14" t="n"/>
      <c r="C1795" s="12" t="str">
        <f>IF($B1795="","",IFERROR(INDEX(Items!$B$2:$B$501,MATCH($B1795,Items!$A$2:$A$501,0)),"Unknown SKU"))</f>
        <v/>
      </c>
      <c r="D1795" s="14" t="n"/>
      <c r="E1795" s="14" t="n"/>
      <c r="F1795" s="14" t="n"/>
      <c r="G1795" s="14" t="n"/>
      <c r="H1795" s="12" t="str">
        <f>IF(AND(F1795="",G1795=""),"",IF(F1795="",0,F1795)-IF(G1795="",0,G1795))</f>
        <v/>
      </c>
      <c r="I1795" s="14" t="n"/>
      <c r="J1795" s="14" t="n"/>
      <c r="K1795" s="14" t="n"/>
    </row>
    <row r="1796">
      <c r="A1796" s="19" t="n"/>
      <c r="B1796" s="14" t="n"/>
      <c r="C1796" s="12" t="str">
        <f>IF($B1796="","",IFERROR(INDEX(Items!$B$2:$B$501,MATCH($B1796,Items!$A$2:$A$501,0)),"Unknown SKU"))</f>
        <v/>
      </c>
      <c r="D1796" s="14" t="n"/>
      <c r="E1796" s="14" t="n"/>
      <c r="F1796" s="14" t="n"/>
      <c r="G1796" s="14" t="n"/>
      <c r="H1796" s="12" t="str">
        <f>IF(AND(F1796="",G1796=""),"",IF(F1796="",0,F1796)-IF(G1796="",0,G1796))</f>
        <v/>
      </c>
      <c r="I1796" s="14" t="n"/>
      <c r="J1796" s="14" t="n"/>
      <c r="K1796" s="14" t="n"/>
    </row>
    <row r="1797">
      <c r="A1797" s="19" t="n"/>
      <c r="B1797" s="14" t="n"/>
      <c r="C1797" s="12" t="str">
        <f>IF($B1797="","",IFERROR(INDEX(Items!$B$2:$B$501,MATCH($B1797,Items!$A$2:$A$501,0)),"Unknown SKU"))</f>
        <v/>
      </c>
      <c r="D1797" s="14" t="n"/>
      <c r="E1797" s="14" t="n"/>
      <c r="F1797" s="14" t="n"/>
      <c r="G1797" s="14" t="n"/>
      <c r="H1797" s="12" t="str">
        <f>IF(AND(F1797="",G1797=""),"",IF(F1797="",0,F1797)-IF(G1797="",0,G1797))</f>
        <v/>
      </c>
      <c r="I1797" s="14" t="n"/>
      <c r="J1797" s="14" t="n"/>
      <c r="K1797" s="14" t="n"/>
    </row>
    <row r="1798">
      <c r="A1798" s="19" t="n"/>
      <c r="B1798" s="14" t="n"/>
      <c r="C1798" s="12" t="str">
        <f>IF($B1798="","",IFERROR(INDEX(Items!$B$2:$B$501,MATCH($B1798,Items!$A$2:$A$501,0)),"Unknown SKU"))</f>
        <v/>
      </c>
      <c r="D1798" s="14" t="n"/>
      <c r="E1798" s="14" t="n"/>
      <c r="F1798" s="14" t="n"/>
      <c r="G1798" s="14" t="n"/>
      <c r="H1798" s="12" t="str">
        <f>IF(AND(F1798="",G1798=""),"",IF(F1798="",0,F1798)-IF(G1798="",0,G1798))</f>
        <v/>
      </c>
      <c r="I1798" s="14" t="n"/>
      <c r="J1798" s="14" t="n"/>
      <c r="K1798" s="14" t="n"/>
    </row>
    <row r="1799">
      <c r="A1799" s="19" t="n"/>
      <c r="B1799" s="14" t="n"/>
      <c r="C1799" s="12" t="str">
        <f>IF($B1799="","",IFERROR(INDEX(Items!$B$2:$B$501,MATCH($B1799,Items!$A$2:$A$501,0)),"Unknown SKU"))</f>
        <v/>
      </c>
      <c r="D1799" s="14" t="n"/>
      <c r="E1799" s="14" t="n"/>
      <c r="F1799" s="14" t="n"/>
      <c r="G1799" s="14" t="n"/>
      <c r="H1799" s="12" t="str">
        <f>IF(AND(F1799="",G1799=""),"",IF(F1799="",0,F1799)-IF(G1799="",0,G1799))</f>
        <v/>
      </c>
      <c r="I1799" s="14" t="n"/>
      <c r="J1799" s="14" t="n"/>
      <c r="K1799" s="14" t="n"/>
    </row>
    <row r="1800">
      <c r="A1800" s="19" t="n"/>
      <c r="B1800" s="14" t="n"/>
      <c r="C1800" s="12" t="str">
        <f>IF($B1800="","",IFERROR(INDEX(Items!$B$2:$B$501,MATCH($B1800,Items!$A$2:$A$501,0)),"Unknown SKU"))</f>
        <v/>
      </c>
      <c r="D1800" s="14" t="n"/>
      <c r="E1800" s="14" t="n"/>
      <c r="F1800" s="14" t="n"/>
      <c r="G1800" s="14" t="n"/>
      <c r="H1800" s="12" t="str">
        <f>IF(AND(F1800="",G1800=""),"",IF(F1800="",0,F1800)-IF(G1800="",0,G1800))</f>
        <v/>
      </c>
      <c r="I1800" s="14" t="n"/>
      <c r="J1800" s="14" t="n"/>
      <c r="K1800" s="14" t="n"/>
    </row>
    <row r="1801">
      <c r="A1801" s="19" t="n"/>
      <c r="B1801" s="14" t="n"/>
      <c r="C1801" s="12" t="str">
        <f>IF($B1801="","",IFERROR(INDEX(Items!$B$2:$B$501,MATCH($B1801,Items!$A$2:$A$501,0)),"Unknown SKU"))</f>
        <v/>
      </c>
      <c r="D1801" s="14" t="n"/>
      <c r="E1801" s="14" t="n"/>
      <c r="F1801" s="14" t="n"/>
      <c r="G1801" s="14" t="n"/>
      <c r="H1801" s="12" t="str">
        <f>IF(AND(F1801="",G1801=""),"",IF(F1801="",0,F1801)-IF(G1801="",0,G1801))</f>
        <v/>
      </c>
      <c r="I1801" s="14" t="n"/>
      <c r="J1801" s="14" t="n"/>
      <c r="K1801" s="14" t="n"/>
    </row>
    <row r="1802">
      <c r="A1802" s="19" t="n"/>
      <c r="B1802" s="14" t="n"/>
      <c r="C1802" s="12" t="str">
        <f>IF($B1802="","",IFERROR(INDEX(Items!$B$2:$B$501,MATCH($B1802,Items!$A$2:$A$501,0)),"Unknown SKU"))</f>
        <v/>
      </c>
      <c r="D1802" s="14" t="n"/>
      <c r="E1802" s="14" t="n"/>
      <c r="F1802" s="14" t="n"/>
      <c r="G1802" s="14" t="n"/>
      <c r="H1802" s="12" t="str">
        <f>IF(AND(F1802="",G1802=""),"",IF(F1802="",0,F1802)-IF(G1802="",0,G1802))</f>
        <v/>
      </c>
      <c r="I1802" s="14" t="n"/>
      <c r="J1802" s="14" t="n"/>
      <c r="K1802" s="14" t="n"/>
    </row>
    <row r="1803">
      <c r="A1803" s="19" t="n"/>
      <c r="B1803" s="14" t="n"/>
      <c r="C1803" s="12" t="str">
        <f>IF($B1803="","",IFERROR(INDEX(Items!$B$2:$B$501,MATCH($B1803,Items!$A$2:$A$501,0)),"Unknown SKU"))</f>
        <v/>
      </c>
      <c r="D1803" s="14" t="n"/>
      <c r="E1803" s="14" t="n"/>
      <c r="F1803" s="14" t="n"/>
      <c r="G1803" s="14" t="n"/>
      <c r="H1803" s="12" t="str">
        <f>IF(AND(F1803="",G1803=""),"",IF(F1803="",0,F1803)-IF(G1803="",0,G1803))</f>
        <v/>
      </c>
      <c r="I1803" s="14" t="n"/>
      <c r="J1803" s="14" t="n"/>
      <c r="K1803" s="14" t="n"/>
    </row>
    <row r="1804">
      <c r="A1804" s="19" t="n"/>
      <c r="B1804" s="14" t="n"/>
      <c r="C1804" s="12" t="str">
        <f>IF($B1804="","",IFERROR(INDEX(Items!$B$2:$B$501,MATCH($B1804,Items!$A$2:$A$501,0)),"Unknown SKU"))</f>
        <v/>
      </c>
      <c r="D1804" s="14" t="n"/>
      <c r="E1804" s="14" t="n"/>
      <c r="F1804" s="14" t="n"/>
      <c r="G1804" s="14" t="n"/>
      <c r="H1804" s="12" t="str">
        <f>IF(AND(F1804="",G1804=""),"",IF(F1804="",0,F1804)-IF(G1804="",0,G1804))</f>
        <v/>
      </c>
      <c r="I1804" s="14" t="n"/>
      <c r="J1804" s="14" t="n"/>
      <c r="K1804" s="14" t="n"/>
    </row>
    <row r="1805">
      <c r="A1805" s="19" t="n"/>
      <c r="B1805" s="14" t="n"/>
      <c r="C1805" s="12" t="str">
        <f>IF($B1805="","",IFERROR(INDEX(Items!$B$2:$B$501,MATCH($B1805,Items!$A$2:$A$501,0)),"Unknown SKU"))</f>
        <v/>
      </c>
      <c r="D1805" s="14" t="n"/>
      <c r="E1805" s="14" t="n"/>
      <c r="F1805" s="14" t="n"/>
      <c r="G1805" s="14" t="n"/>
      <c r="H1805" s="12" t="str">
        <f>IF(AND(F1805="",G1805=""),"",IF(F1805="",0,F1805)-IF(G1805="",0,G1805))</f>
        <v/>
      </c>
      <c r="I1805" s="14" t="n"/>
      <c r="J1805" s="14" t="n"/>
      <c r="K1805" s="14" t="n"/>
    </row>
    <row r="1806">
      <c r="A1806" s="19" t="n"/>
      <c r="B1806" s="14" t="n"/>
      <c r="C1806" s="12" t="str">
        <f>IF($B1806="","",IFERROR(INDEX(Items!$B$2:$B$501,MATCH($B1806,Items!$A$2:$A$501,0)),"Unknown SKU"))</f>
        <v/>
      </c>
      <c r="D1806" s="14" t="n"/>
      <c r="E1806" s="14" t="n"/>
      <c r="F1806" s="14" t="n"/>
      <c r="G1806" s="14" t="n"/>
      <c r="H1806" s="12" t="str">
        <f>IF(AND(F1806="",G1806=""),"",IF(F1806="",0,F1806)-IF(G1806="",0,G1806))</f>
        <v/>
      </c>
      <c r="I1806" s="14" t="n"/>
      <c r="J1806" s="14" t="n"/>
      <c r="K1806" s="14" t="n"/>
    </row>
    <row r="1807">
      <c r="A1807" s="19" t="n"/>
      <c r="B1807" s="14" t="n"/>
      <c r="C1807" s="12" t="str">
        <f>IF($B1807="","",IFERROR(INDEX(Items!$B$2:$B$501,MATCH($B1807,Items!$A$2:$A$501,0)),"Unknown SKU"))</f>
        <v/>
      </c>
      <c r="D1807" s="14" t="n"/>
      <c r="E1807" s="14" t="n"/>
      <c r="F1807" s="14" t="n"/>
      <c r="G1807" s="14" t="n"/>
      <c r="H1807" s="12" t="str">
        <f>IF(AND(F1807="",G1807=""),"",IF(F1807="",0,F1807)-IF(G1807="",0,G1807))</f>
        <v/>
      </c>
      <c r="I1807" s="14" t="n"/>
      <c r="J1807" s="14" t="n"/>
      <c r="K1807" s="14" t="n"/>
    </row>
    <row r="1808">
      <c r="A1808" s="19" t="n"/>
      <c r="B1808" s="14" t="n"/>
      <c r="C1808" s="12" t="str">
        <f>IF($B1808="","",IFERROR(INDEX(Items!$B$2:$B$501,MATCH($B1808,Items!$A$2:$A$501,0)),"Unknown SKU"))</f>
        <v/>
      </c>
      <c r="D1808" s="14" t="n"/>
      <c r="E1808" s="14" t="n"/>
      <c r="F1808" s="14" t="n"/>
      <c r="G1808" s="14" t="n"/>
      <c r="H1808" s="12" t="str">
        <f>IF(AND(F1808="",G1808=""),"",IF(F1808="",0,F1808)-IF(G1808="",0,G1808))</f>
        <v/>
      </c>
      <c r="I1808" s="14" t="n"/>
      <c r="J1808" s="14" t="n"/>
      <c r="K1808" s="14" t="n"/>
    </row>
    <row r="1809">
      <c r="A1809" s="19" t="n"/>
      <c r="B1809" s="14" t="n"/>
      <c r="C1809" s="12" t="str">
        <f>IF($B1809="","",IFERROR(INDEX(Items!$B$2:$B$501,MATCH($B1809,Items!$A$2:$A$501,0)),"Unknown SKU"))</f>
        <v/>
      </c>
      <c r="D1809" s="14" t="n"/>
      <c r="E1809" s="14" t="n"/>
      <c r="F1809" s="14" t="n"/>
      <c r="G1809" s="14" t="n"/>
      <c r="H1809" s="12" t="str">
        <f>IF(AND(F1809="",G1809=""),"",IF(F1809="",0,F1809)-IF(G1809="",0,G1809))</f>
        <v/>
      </c>
      <c r="I1809" s="14" t="n"/>
      <c r="J1809" s="14" t="n"/>
      <c r="K1809" s="14" t="n"/>
    </row>
    <row r="1810">
      <c r="A1810" s="19" t="n"/>
      <c r="B1810" s="14" t="n"/>
      <c r="C1810" s="12" t="str">
        <f>IF($B1810="","",IFERROR(INDEX(Items!$B$2:$B$501,MATCH($B1810,Items!$A$2:$A$501,0)),"Unknown SKU"))</f>
        <v/>
      </c>
      <c r="D1810" s="14" t="n"/>
      <c r="E1810" s="14" t="n"/>
      <c r="F1810" s="14" t="n"/>
      <c r="G1810" s="14" t="n"/>
      <c r="H1810" s="12" t="str">
        <f>IF(AND(F1810="",G1810=""),"",IF(F1810="",0,F1810)-IF(G1810="",0,G1810))</f>
        <v/>
      </c>
      <c r="I1810" s="14" t="n"/>
      <c r="J1810" s="14" t="n"/>
      <c r="K1810" s="14" t="n"/>
    </row>
    <row r="1811">
      <c r="A1811" s="19" t="n"/>
      <c r="B1811" s="14" t="n"/>
      <c r="C1811" s="12" t="str">
        <f>IF($B1811="","",IFERROR(INDEX(Items!$B$2:$B$501,MATCH($B1811,Items!$A$2:$A$501,0)),"Unknown SKU"))</f>
        <v/>
      </c>
      <c r="D1811" s="14" t="n"/>
      <c r="E1811" s="14" t="n"/>
      <c r="F1811" s="14" t="n"/>
      <c r="G1811" s="14" t="n"/>
      <c r="H1811" s="12" t="str">
        <f>IF(AND(F1811="",G1811=""),"",IF(F1811="",0,F1811)-IF(G1811="",0,G1811))</f>
        <v/>
      </c>
      <c r="I1811" s="14" t="n"/>
      <c r="J1811" s="14" t="n"/>
      <c r="K1811" s="14" t="n"/>
    </row>
    <row r="1812">
      <c r="A1812" s="19" t="n"/>
      <c r="B1812" s="14" t="n"/>
      <c r="C1812" s="12" t="str">
        <f>IF($B1812="","",IFERROR(INDEX(Items!$B$2:$B$501,MATCH($B1812,Items!$A$2:$A$501,0)),"Unknown SKU"))</f>
        <v/>
      </c>
      <c r="D1812" s="14" t="n"/>
      <c r="E1812" s="14" t="n"/>
      <c r="F1812" s="14" t="n"/>
      <c r="G1812" s="14" t="n"/>
      <c r="H1812" s="12" t="str">
        <f>IF(AND(F1812="",G1812=""),"",IF(F1812="",0,F1812)-IF(G1812="",0,G1812))</f>
        <v/>
      </c>
      <c r="I1812" s="14" t="n"/>
      <c r="J1812" s="14" t="n"/>
      <c r="K1812" s="14" t="n"/>
    </row>
    <row r="1813">
      <c r="A1813" s="19" t="n"/>
      <c r="B1813" s="14" t="n"/>
      <c r="C1813" s="12" t="str">
        <f>IF($B1813="","",IFERROR(INDEX(Items!$B$2:$B$501,MATCH($B1813,Items!$A$2:$A$501,0)),"Unknown SKU"))</f>
        <v/>
      </c>
      <c r="D1813" s="14" t="n"/>
      <c r="E1813" s="14" t="n"/>
      <c r="F1813" s="14" t="n"/>
      <c r="G1813" s="14" t="n"/>
      <c r="H1813" s="12" t="str">
        <f>IF(AND(F1813="",G1813=""),"",IF(F1813="",0,F1813)-IF(G1813="",0,G1813))</f>
        <v/>
      </c>
      <c r="I1813" s="14" t="n"/>
      <c r="J1813" s="14" t="n"/>
      <c r="K1813" s="14" t="n"/>
    </row>
    <row r="1814">
      <c r="A1814" s="19" t="n"/>
      <c r="B1814" s="14" t="n"/>
      <c r="C1814" s="12" t="str">
        <f>IF($B1814="","",IFERROR(INDEX(Items!$B$2:$B$501,MATCH($B1814,Items!$A$2:$A$501,0)),"Unknown SKU"))</f>
        <v/>
      </c>
      <c r="D1814" s="14" t="n"/>
      <c r="E1814" s="14" t="n"/>
      <c r="F1814" s="14" t="n"/>
      <c r="G1814" s="14" t="n"/>
      <c r="H1814" s="12" t="str">
        <f>IF(AND(F1814="",G1814=""),"",IF(F1814="",0,F1814)-IF(G1814="",0,G1814))</f>
        <v/>
      </c>
      <c r="I1814" s="14" t="n"/>
      <c r="J1814" s="14" t="n"/>
      <c r="K1814" s="14" t="n"/>
    </row>
    <row r="1815">
      <c r="A1815" s="19" t="n"/>
      <c r="B1815" s="14" t="n"/>
      <c r="C1815" s="12" t="str">
        <f>IF($B1815="","",IFERROR(INDEX(Items!$B$2:$B$501,MATCH($B1815,Items!$A$2:$A$501,0)),"Unknown SKU"))</f>
        <v/>
      </c>
      <c r="D1815" s="14" t="n"/>
      <c r="E1815" s="14" t="n"/>
      <c r="F1815" s="14" t="n"/>
      <c r="G1815" s="14" t="n"/>
      <c r="H1815" s="12" t="str">
        <f>IF(AND(F1815="",G1815=""),"",IF(F1815="",0,F1815)-IF(G1815="",0,G1815))</f>
        <v/>
      </c>
      <c r="I1815" s="14" t="n"/>
      <c r="J1815" s="14" t="n"/>
      <c r="K1815" s="14" t="n"/>
    </row>
    <row r="1816">
      <c r="A1816" s="19" t="n"/>
      <c r="B1816" s="14" t="n"/>
      <c r="C1816" s="12" t="str">
        <f>IF($B1816="","",IFERROR(INDEX(Items!$B$2:$B$501,MATCH($B1816,Items!$A$2:$A$501,0)),"Unknown SKU"))</f>
        <v/>
      </c>
      <c r="D1816" s="14" t="n"/>
      <c r="E1816" s="14" t="n"/>
      <c r="F1816" s="14" t="n"/>
      <c r="G1816" s="14" t="n"/>
      <c r="H1816" s="12" t="str">
        <f>IF(AND(F1816="",G1816=""),"",IF(F1816="",0,F1816)-IF(G1816="",0,G1816))</f>
        <v/>
      </c>
      <c r="I1816" s="14" t="n"/>
      <c r="J1816" s="14" t="n"/>
      <c r="K1816" s="14" t="n"/>
    </row>
    <row r="1817">
      <c r="A1817" s="19" t="n"/>
      <c r="B1817" s="14" t="n"/>
      <c r="C1817" s="12" t="str">
        <f>IF($B1817="","",IFERROR(INDEX(Items!$B$2:$B$501,MATCH($B1817,Items!$A$2:$A$501,0)),"Unknown SKU"))</f>
        <v/>
      </c>
      <c r="D1817" s="14" t="n"/>
      <c r="E1817" s="14" t="n"/>
      <c r="F1817" s="14" t="n"/>
      <c r="G1817" s="14" t="n"/>
      <c r="H1817" s="12" t="str">
        <f>IF(AND(F1817="",G1817=""),"",IF(F1817="",0,F1817)-IF(G1817="",0,G1817))</f>
        <v/>
      </c>
      <c r="I1817" s="14" t="n"/>
      <c r="J1817" s="14" t="n"/>
      <c r="K1817" s="14" t="n"/>
    </row>
    <row r="1818">
      <c r="A1818" s="19" t="n"/>
      <c r="B1818" s="14" t="n"/>
      <c r="C1818" s="12" t="str">
        <f>IF($B1818="","",IFERROR(INDEX(Items!$B$2:$B$501,MATCH($B1818,Items!$A$2:$A$501,0)),"Unknown SKU"))</f>
        <v/>
      </c>
      <c r="D1818" s="14" t="n"/>
      <c r="E1818" s="14" t="n"/>
      <c r="F1818" s="14" t="n"/>
      <c r="G1818" s="14" t="n"/>
      <c r="H1818" s="12" t="str">
        <f>IF(AND(F1818="",G1818=""),"",IF(F1818="",0,F1818)-IF(G1818="",0,G1818))</f>
        <v/>
      </c>
      <c r="I1818" s="14" t="n"/>
      <c r="J1818" s="14" t="n"/>
      <c r="K1818" s="14" t="n"/>
    </row>
    <row r="1819">
      <c r="A1819" s="19" t="n"/>
      <c r="B1819" s="14" t="n"/>
      <c r="C1819" s="12" t="str">
        <f>IF($B1819="","",IFERROR(INDEX(Items!$B$2:$B$501,MATCH($B1819,Items!$A$2:$A$501,0)),"Unknown SKU"))</f>
        <v/>
      </c>
      <c r="D1819" s="14" t="n"/>
      <c r="E1819" s="14" t="n"/>
      <c r="F1819" s="14" t="n"/>
      <c r="G1819" s="14" t="n"/>
      <c r="H1819" s="12" t="str">
        <f>IF(AND(F1819="",G1819=""),"",IF(F1819="",0,F1819)-IF(G1819="",0,G1819))</f>
        <v/>
      </c>
      <c r="I1819" s="14" t="n"/>
      <c r="J1819" s="14" t="n"/>
      <c r="K1819" s="14" t="n"/>
    </row>
    <row r="1820">
      <c r="A1820" s="19" t="n"/>
      <c r="B1820" s="14" t="n"/>
      <c r="C1820" s="12" t="str">
        <f>IF($B1820="","",IFERROR(INDEX(Items!$B$2:$B$501,MATCH($B1820,Items!$A$2:$A$501,0)),"Unknown SKU"))</f>
        <v/>
      </c>
      <c r="D1820" s="14" t="n"/>
      <c r="E1820" s="14" t="n"/>
      <c r="F1820" s="14" t="n"/>
      <c r="G1820" s="14" t="n"/>
      <c r="H1820" s="12" t="str">
        <f>IF(AND(F1820="",G1820=""),"",IF(F1820="",0,F1820)-IF(G1820="",0,G1820))</f>
        <v/>
      </c>
      <c r="I1820" s="14" t="n"/>
      <c r="J1820" s="14" t="n"/>
      <c r="K1820" s="14" t="n"/>
    </row>
    <row r="1821">
      <c r="A1821" s="19" t="n"/>
      <c r="B1821" s="14" t="n"/>
      <c r="C1821" s="12" t="str">
        <f>IF($B1821="","",IFERROR(INDEX(Items!$B$2:$B$501,MATCH($B1821,Items!$A$2:$A$501,0)),"Unknown SKU"))</f>
        <v/>
      </c>
      <c r="D1821" s="14" t="n"/>
      <c r="E1821" s="14" t="n"/>
      <c r="F1821" s="14" t="n"/>
      <c r="G1821" s="14" t="n"/>
      <c r="H1821" s="12" t="str">
        <f>IF(AND(F1821="",G1821=""),"",IF(F1821="",0,F1821)-IF(G1821="",0,G1821))</f>
        <v/>
      </c>
      <c r="I1821" s="14" t="n"/>
      <c r="J1821" s="14" t="n"/>
      <c r="K1821" s="14" t="n"/>
    </row>
    <row r="1822">
      <c r="A1822" s="19" t="n"/>
      <c r="B1822" s="14" t="n"/>
      <c r="C1822" s="12" t="str">
        <f>IF($B1822="","",IFERROR(INDEX(Items!$B$2:$B$501,MATCH($B1822,Items!$A$2:$A$501,0)),"Unknown SKU"))</f>
        <v/>
      </c>
      <c r="D1822" s="14" t="n"/>
      <c r="E1822" s="14" t="n"/>
      <c r="F1822" s="14" t="n"/>
      <c r="G1822" s="14" t="n"/>
      <c r="H1822" s="12" t="str">
        <f>IF(AND(F1822="",G1822=""),"",IF(F1822="",0,F1822)-IF(G1822="",0,G1822))</f>
        <v/>
      </c>
      <c r="I1822" s="14" t="n"/>
      <c r="J1822" s="14" t="n"/>
      <c r="K1822" s="14" t="n"/>
    </row>
    <row r="1823">
      <c r="A1823" s="19" t="n"/>
      <c r="B1823" s="14" t="n"/>
      <c r="C1823" s="12" t="str">
        <f>IF($B1823="","",IFERROR(INDEX(Items!$B$2:$B$501,MATCH($B1823,Items!$A$2:$A$501,0)),"Unknown SKU"))</f>
        <v/>
      </c>
      <c r="D1823" s="14" t="n"/>
      <c r="E1823" s="14" t="n"/>
      <c r="F1823" s="14" t="n"/>
      <c r="G1823" s="14" t="n"/>
      <c r="H1823" s="12" t="str">
        <f>IF(AND(F1823="",G1823=""),"",IF(F1823="",0,F1823)-IF(G1823="",0,G1823))</f>
        <v/>
      </c>
      <c r="I1823" s="14" t="n"/>
      <c r="J1823" s="14" t="n"/>
      <c r="K1823" s="14" t="n"/>
    </row>
    <row r="1824">
      <c r="A1824" s="19" t="n"/>
      <c r="B1824" s="14" t="n"/>
      <c r="C1824" s="12" t="str">
        <f>IF($B1824="","",IFERROR(INDEX(Items!$B$2:$B$501,MATCH($B1824,Items!$A$2:$A$501,0)),"Unknown SKU"))</f>
        <v/>
      </c>
      <c r="D1824" s="14" t="n"/>
      <c r="E1824" s="14" t="n"/>
      <c r="F1824" s="14" t="n"/>
      <c r="G1824" s="14" t="n"/>
      <c r="H1824" s="12" t="str">
        <f>IF(AND(F1824="",G1824=""),"",IF(F1824="",0,F1824)-IF(G1824="",0,G1824))</f>
        <v/>
      </c>
      <c r="I1824" s="14" t="n"/>
      <c r="J1824" s="14" t="n"/>
      <c r="K1824" s="14" t="n"/>
    </row>
    <row r="1825">
      <c r="A1825" s="19" t="n"/>
      <c r="B1825" s="14" t="n"/>
      <c r="C1825" s="12" t="str">
        <f>IF($B1825="","",IFERROR(INDEX(Items!$B$2:$B$501,MATCH($B1825,Items!$A$2:$A$501,0)),"Unknown SKU"))</f>
        <v/>
      </c>
      <c r="D1825" s="14" t="n"/>
      <c r="E1825" s="14" t="n"/>
      <c r="F1825" s="14" t="n"/>
      <c r="G1825" s="14" t="n"/>
      <c r="H1825" s="12" t="str">
        <f>IF(AND(F1825="",G1825=""),"",IF(F1825="",0,F1825)-IF(G1825="",0,G1825))</f>
        <v/>
      </c>
      <c r="I1825" s="14" t="n"/>
      <c r="J1825" s="14" t="n"/>
      <c r="K1825" s="14" t="n"/>
    </row>
    <row r="1826">
      <c r="A1826" s="19" t="n"/>
      <c r="B1826" s="14" t="n"/>
      <c r="C1826" s="12" t="str">
        <f>IF($B1826="","",IFERROR(INDEX(Items!$B$2:$B$501,MATCH($B1826,Items!$A$2:$A$501,0)),"Unknown SKU"))</f>
        <v/>
      </c>
      <c r="D1826" s="14" t="n"/>
      <c r="E1826" s="14" t="n"/>
      <c r="F1826" s="14" t="n"/>
      <c r="G1826" s="14" t="n"/>
      <c r="H1826" s="12" t="str">
        <f>IF(AND(F1826="",G1826=""),"",IF(F1826="",0,F1826)-IF(G1826="",0,G1826))</f>
        <v/>
      </c>
      <c r="I1826" s="14" t="n"/>
      <c r="J1826" s="14" t="n"/>
      <c r="K1826" s="14" t="n"/>
    </row>
    <row r="1827">
      <c r="A1827" s="19" t="n"/>
      <c r="B1827" s="14" t="n"/>
      <c r="C1827" s="12" t="str">
        <f>IF($B1827="","",IFERROR(INDEX(Items!$B$2:$B$501,MATCH($B1827,Items!$A$2:$A$501,0)),"Unknown SKU"))</f>
        <v/>
      </c>
      <c r="D1827" s="14" t="n"/>
      <c r="E1827" s="14" t="n"/>
      <c r="F1827" s="14" t="n"/>
      <c r="G1827" s="14" t="n"/>
      <c r="H1827" s="12" t="str">
        <f>IF(AND(F1827="",G1827=""),"",IF(F1827="",0,F1827)-IF(G1827="",0,G1827))</f>
        <v/>
      </c>
      <c r="I1827" s="14" t="n"/>
      <c r="J1827" s="14" t="n"/>
      <c r="K1827" s="14" t="n"/>
    </row>
    <row r="1828">
      <c r="A1828" s="19" t="n"/>
      <c r="B1828" s="14" t="n"/>
      <c r="C1828" s="12" t="str">
        <f>IF($B1828="","",IFERROR(INDEX(Items!$B$2:$B$501,MATCH($B1828,Items!$A$2:$A$501,0)),"Unknown SKU"))</f>
        <v/>
      </c>
      <c r="D1828" s="14" t="n"/>
      <c r="E1828" s="14" t="n"/>
      <c r="F1828" s="14" t="n"/>
      <c r="G1828" s="14" t="n"/>
      <c r="H1828" s="12" t="str">
        <f>IF(AND(F1828="",G1828=""),"",IF(F1828="",0,F1828)-IF(G1828="",0,G1828))</f>
        <v/>
      </c>
      <c r="I1828" s="14" t="n"/>
      <c r="J1828" s="14" t="n"/>
      <c r="K1828" s="14" t="n"/>
    </row>
    <row r="1829">
      <c r="A1829" s="19" t="n"/>
      <c r="B1829" s="14" t="n"/>
      <c r="C1829" s="12" t="str">
        <f>IF($B1829="","",IFERROR(INDEX(Items!$B$2:$B$501,MATCH($B1829,Items!$A$2:$A$501,0)),"Unknown SKU"))</f>
        <v/>
      </c>
      <c r="D1829" s="14" t="n"/>
      <c r="E1829" s="14" t="n"/>
      <c r="F1829" s="14" t="n"/>
      <c r="G1829" s="14" t="n"/>
      <c r="H1829" s="12" t="str">
        <f>IF(AND(F1829="",G1829=""),"",IF(F1829="",0,F1829)-IF(G1829="",0,G1829))</f>
        <v/>
      </c>
      <c r="I1829" s="14" t="n"/>
      <c r="J1829" s="14" t="n"/>
      <c r="K1829" s="14" t="n"/>
    </row>
    <row r="1830">
      <c r="A1830" s="19" t="n"/>
      <c r="B1830" s="14" t="n"/>
      <c r="C1830" s="12" t="str">
        <f>IF($B1830="","",IFERROR(INDEX(Items!$B$2:$B$501,MATCH($B1830,Items!$A$2:$A$501,0)),"Unknown SKU"))</f>
        <v/>
      </c>
      <c r="D1830" s="14" t="n"/>
      <c r="E1830" s="14" t="n"/>
      <c r="F1830" s="14" t="n"/>
      <c r="G1830" s="14" t="n"/>
      <c r="H1830" s="12" t="str">
        <f>IF(AND(F1830="",G1830=""),"",IF(F1830="",0,F1830)-IF(G1830="",0,G1830))</f>
        <v/>
      </c>
      <c r="I1830" s="14" t="n"/>
      <c r="J1830" s="14" t="n"/>
      <c r="K1830" s="14" t="n"/>
    </row>
    <row r="1831">
      <c r="A1831" s="19" t="n"/>
      <c r="B1831" s="14" t="n"/>
      <c r="C1831" s="12" t="str">
        <f>IF($B1831="","",IFERROR(INDEX(Items!$B$2:$B$501,MATCH($B1831,Items!$A$2:$A$501,0)),"Unknown SKU"))</f>
        <v/>
      </c>
      <c r="D1831" s="14" t="n"/>
      <c r="E1831" s="14" t="n"/>
      <c r="F1831" s="14" t="n"/>
      <c r="G1831" s="14" t="n"/>
      <c r="H1831" s="12" t="str">
        <f>IF(AND(F1831="",G1831=""),"",IF(F1831="",0,F1831)-IF(G1831="",0,G1831))</f>
        <v/>
      </c>
      <c r="I1831" s="14" t="n"/>
      <c r="J1831" s="14" t="n"/>
      <c r="K1831" s="14" t="n"/>
    </row>
    <row r="1832">
      <c r="A1832" s="19" t="n"/>
      <c r="B1832" s="14" t="n"/>
      <c r="C1832" s="12" t="str">
        <f>IF($B1832="","",IFERROR(INDEX(Items!$B$2:$B$501,MATCH($B1832,Items!$A$2:$A$501,0)),"Unknown SKU"))</f>
        <v/>
      </c>
      <c r="D1832" s="14" t="n"/>
      <c r="E1832" s="14" t="n"/>
      <c r="F1832" s="14" t="n"/>
      <c r="G1832" s="14" t="n"/>
      <c r="H1832" s="12" t="str">
        <f>IF(AND(F1832="",G1832=""),"",IF(F1832="",0,F1832)-IF(G1832="",0,G1832))</f>
        <v/>
      </c>
      <c r="I1832" s="14" t="n"/>
      <c r="J1832" s="14" t="n"/>
      <c r="K1832" s="14" t="n"/>
    </row>
    <row r="1833">
      <c r="A1833" s="19" t="n"/>
      <c r="B1833" s="14" t="n"/>
      <c r="C1833" s="12" t="str">
        <f>IF($B1833="","",IFERROR(INDEX(Items!$B$2:$B$501,MATCH($B1833,Items!$A$2:$A$501,0)),"Unknown SKU"))</f>
        <v/>
      </c>
      <c r="D1833" s="14" t="n"/>
      <c r="E1833" s="14" t="n"/>
      <c r="F1833" s="14" t="n"/>
      <c r="G1833" s="14" t="n"/>
      <c r="H1833" s="12" t="str">
        <f>IF(AND(F1833="",G1833=""),"",IF(F1833="",0,F1833)-IF(G1833="",0,G1833))</f>
        <v/>
      </c>
      <c r="I1833" s="14" t="n"/>
      <c r="J1833" s="14" t="n"/>
      <c r="K1833" s="14" t="n"/>
    </row>
    <row r="1834">
      <c r="A1834" s="19" t="n"/>
      <c r="B1834" s="14" t="n"/>
      <c r="C1834" s="12" t="str">
        <f>IF($B1834="","",IFERROR(INDEX(Items!$B$2:$B$501,MATCH($B1834,Items!$A$2:$A$501,0)),"Unknown SKU"))</f>
        <v/>
      </c>
      <c r="D1834" s="14" t="n"/>
      <c r="E1834" s="14" t="n"/>
      <c r="F1834" s="14" t="n"/>
      <c r="G1834" s="14" t="n"/>
      <c r="H1834" s="12" t="str">
        <f>IF(AND(F1834="",G1834=""),"",IF(F1834="",0,F1834)-IF(G1834="",0,G1834))</f>
        <v/>
      </c>
      <c r="I1834" s="14" t="n"/>
      <c r="J1834" s="14" t="n"/>
      <c r="K1834" s="14" t="n"/>
    </row>
    <row r="1835">
      <c r="A1835" s="19" t="n"/>
      <c r="B1835" s="14" t="n"/>
      <c r="C1835" s="12" t="str">
        <f>IF($B1835="","",IFERROR(INDEX(Items!$B$2:$B$501,MATCH($B1835,Items!$A$2:$A$501,0)),"Unknown SKU"))</f>
        <v/>
      </c>
      <c r="D1835" s="14" t="n"/>
      <c r="E1835" s="14" t="n"/>
      <c r="F1835" s="14" t="n"/>
      <c r="G1835" s="14" t="n"/>
      <c r="H1835" s="12" t="str">
        <f>IF(AND(F1835="",G1835=""),"",IF(F1835="",0,F1835)-IF(G1835="",0,G1835))</f>
        <v/>
      </c>
      <c r="I1835" s="14" t="n"/>
      <c r="J1835" s="14" t="n"/>
      <c r="K1835" s="14" t="n"/>
    </row>
    <row r="1836">
      <c r="A1836" s="19" t="n"/>
      <c r="B1836" s="14" t="n"/>
      <c r="C1836" s="12" t="str">
        <f>IF($B1836="","",IFERROR(INDEX(Items!$B$2:$B$501,MATCH($B1836,Items!$A$2:$A$501,0)),"Unknown SKU"))</f>
        <v/>
      </c>
      <c r="D1836" s="14" t="n"/>
      <c r="E1836" s="14" t="n"/>
      <c r="F1836" s="14" t="n"/>
      <c r="G1836" s="14" t="n"/>
      <c r="H1836" s="12" t="str">
        <f>IF(AND(F1836="",G1836=""),"",IF(F1836="",0,F1836)-IF(G1836="",0,G1836))</f>
        <v/>
      </c>
      <c r="I1836" s="14" t="n"/>
      <c r="J1836" s="14" t="n"/>
      <c r="K1836" s="14" t="n"/>
    </row>
    <row r="1837">
      <c r="A1837" s="19" t="n"/>
      <c r="B1837" s="14" t="n"/>
      <c r="C1837" s="12" t="str">
        <f>IF($B1837="","",IFERROR(INDEX(Items!$B$2:$B$501,MATCH($B1837,Items!$A$2:$A$501,0)),"Unknown SKU"))</f>
        <v/>
      </c>
      <c r="D1837" s="14" t="n"/>
      <c r="E1837" s="14" t="n"/>
      <c r="F1837" s="14" t="n"/>
      <c r="G1837" s="14" t="n"/>
      <c r="H1837" s="12" t="str">
        <f>IF(AND(F1837="",G1837=""),"",IF(F1837="",0,F1837)-IF(G1837="",0,G1837))</f>
        <v/>
      </c>
      <c r="I1837" s="14" t="n"/>
      <c r="J1837" s="14" t="n"/>
      <c r="K1837" s="14" t="n"/>
    </row>
    <row r="1838">
      <c r="A1838" s="19" t="n"/>
      <c r="B1838" s="14" t="n"/>
      <c r="C1838" s="12" t="str">
        <f>IF($B1838="","",IFERROR(INDEX(Items!$B$2:$B$501,MATCH($B1838,Items!$A$2:$A$501,0)),"Unknown SKU"))</f>
        <v/>
      </c>
      <c r="D1838" s="14" t="n"/>
      <c r="E1838" s="14" t="n"/>
      <c r="F1838" s="14" t="n"/>
      <c r="G1838" s="14" t="n"/>
      <c r="H1838" s="12" t="str">
        <f>IF(AND(F1838="",G1838=""),"",IF(F1838="",0,F1838)-IF(G1838="",0,G1838))</f>
        <v/>
      </c>
      <c r="I1838" s="14" t="n"/>
      <c r="J1838" s="14" t="n"/>
      <c r="K1838" s="14" t="n"/>
    </row>
    <row r="1839">
      <c r="A1839" s="19" t="n"/>
      <c r="B1839" s="14" t="n"/>
      <c r="C1839" s="12" t="str">
        <f>IF($B1839="","",IFERROR(INDEX(Items!$B$2:$B$501,MATCH($B1839,Items!$A$2:$A$501,0)),"Unknown SKU"))</f>
        <v/>
      </c>
      <c r="D1839" s="14" t="n"/>
      <c r="E1839" s="14" t="n"/>
      <c r="F1839" s="14" t="n"/>
      <c r="G1839" s="14" t="n"/>
      <c r="H1839" s="12" t="str">
        <f>IF(AND(F1839="",G1839=""),"",IF(F1839="",0,F1839)-IF(G1839="",0,G1839))</f>
        <v/>
      </c>
      <c r="I1839" s="14" t="n"/>
      <c r="J1839" s="14" t="n"/>
      <c r="K1839" s="14" t="n"/>
    </row>
    <row r="1840">
      <c r="A1840" s="19" t="n"/>
      <c r="B1840" s="14" t="n"/>
      <c r="C1840" s="12" t="str">
        <f>IF($B1840="","",IFERROR(INDEX(Items!$B$2:$B$501,MATCH($B1840,Items!$A$2:$A$501,0)),"Unknown SKU"))</f>
        <v/>
      </c>
      <c r="D1840" s="14" t="n"/>
      <c r="E1840" s="14" t="n"/>
      <c r="F1840" s="14" t="n"/>
      <c r="G1840" s="14" t="n"/>
      <c r="H1840" s="12" t="str">
        <f>IF(AND(F1840="",G1840=""),"",IF(F1840="",0,F1840)-IF(G1840="",0,G1840))</f>
        <v/>
      </c>
      <c r="I1840" s="14" t="n"/>
      <c r="J1840" s="14" t="n"/>
      <c r="K1840" s="14" t="n"/>
    </row>
    <row r="1841">
      <c r="A1841" s="19" t="n"/>
      <c r="B1841" s="14" t="n"/>
      <c r="C1841" s="12" t="str">
        <f>IF($B1841="","",IFERROR(INDEX(Items!$B$2:$B$501,MATCH($B1841,Items!$A$2:$A$501,0)),"Unknown SKU"))</f>
        <v/>
      </c>
      <c r="D1841" s="14" t="n"/>
      <c r="E1841" s="14" t="n"/>
      <c r="F1841" s="14" t="n"/>
      <c r="G1841" s="14" t="n"/>
      <c r="H1841" s="12" t="str">
        <f>IF(AND(F1841="",G1841=""),"",IF(F1841="",0,F1841)-IF(G1841="",0,G1841))</f>
        <v/>
      </c>
      <c r="I1841" s="14" t="n"/>
      <c r="J1841" s="14" t="n"/>
      <c r="K1841" s="14" t="n"/>
    </row>
    <row r="1842">
      <c r="A1842" s="19" t="n"/>
      <c r="B1842" s="14" t="n"/>
      <c r="C1842" s="12" t="str">
        <f>IF($B1842="","",IFERROR(INDEX(Items!$B$2:$B$501,MATCH($B1842,Items!$A$2:$A$501,0)),"Unknown SKU"))</f>
        <v/>
      </c>
      <c r="D1842" s="14" t="n"/>
      <c r="E1842" s="14" t="n"/>
      <c r="F1842" s="14" t="n"/>
      <c r="G1842" s="14" t="n"/>
      <c r="H1842" s="12" t="str">
        <f>IF(AND(F1842="",G1842=""),"",IF(F1842="",0,F1842)-IF(G1842="",0,G1842))</f>
        <v/>
      </c>
      <c r="I1842" s="14" t="n"/>
      <c r="J1842" s="14" t="n"/>
      <c r="K1842" s="14" t="n"/>
    </row>
    <row r="1843">
      <c r="A1843" s="19" t="n"/>
      <c r="B1843" s="14" t="n"/>
      <c r="C1843" s="12" t="str">
        <f>IF($B1843="","",IFERROR(INDEX(Items!$B$2:$B$501,MATCH($B1843,Items!$A$2:$A$501,0)),"Unknown SKU"))</f>
        <v/>
      </c>
      <c r="D1843" s="14" t="n"/>
      <c r="E1843" s="14" t="n"/>
      <c r="F1843" s="14" t="n"/>
      <c r="G1843" s="14" t="n"/>
      <c r="H1843" s="12" t="str">
        <f>IF(AND(F1843="",G1843=""),"",IF(F1843="",0,F1843)-IF(G1843="",0,G1843))</f>
        <v/>
      </c>
      <c r="I1843" s="14" t="n"/>
      <c r="J1843" s="14" t="n"/>
      <c r="K1843" s="14" t="n"/>
    </row>
    <row r="1844">
      <c r="A1844" s="19" t="n"/>
      <c r="B1844" s="14" t="n"/>
      <c r="C1844" s="12" t="str">
        <f>IF($B1844="","",IFERROR(INDEX(Items!$B$2:$B$501,MATCH($B1844,Items!$A$2:$A$501,0)),"Unknown SKU"))</f>
        <v/>
      </c>
      <c r="D1844" s="14" t="n"/>
      <c r="E1844" s="14" t="n"/>
      <c r="F1844" s="14" t="n"/>
      <c r="G1844" s="14" t="n"/>
      <c r="H1844" s="12" t="str">
        <f>IF(AND(F1844="",G1844=""),"",IF(F1844="",0,F1844)-IF(G1844="",0,G1844))</f>
        <v/>
      </c>
      <c r="I1844" s="14" t="n"/>
      <c r="J1844" s="14" t="n"/>
      <c r="K1844" s="14" t="n"/>
    </row>
    <row r="1845">
      <c r="A1845" s="19" t="n"/>
      <c r="B1845" s="14" t="n"/>
      <c r="C1845" s="12" t="str">
        <f>IF($B1845="","",IFERROR(INDEX(Items!$B$2:$B$501,MATCH($B1845,Items!$A$2:$A$501,0)),"Unknown SKU"))</f>
        <v/>
      </c>
      <c r="D1845" s="14" t="n"/>
      <c r="E1845" s="14" t="n"/>
      <c r="F1845" s="14" t="n"/>
      <c r="G1845" s="14" t="n"/>
      <c r="H1845" s="12" t="str">
        <f>IF(AND(F1845="",G1845=""),"",IF(F1845="",0,F1845)-IF(G1845="",0,G1845))</f>
        <v/>
      </c>
      <c r="I1845" s="14" t="n"/>
      <c r="J1845" s="14" t="n"/>
      <c r="K1845" s="14" t="n"/>
    </row>
    <row r="1846">
      <c r="A1846" s="19" t="n"/>
      <c r="B1846" s="14" t="n"/>
      <c r="C1846" s="12" t="str">
        <f>IF($B1846="","",IFERROR(INDEX(Items!$B$2:$B$501,MATCH($B1846,Items!$A$2:$A$501,0)),"Unknown SKU"))</f>
        <v/>
      </c>
      <c r="D1846" s="14" t="n"/>
      <c r="E1846" s="14" t="n"/>
      <c r="F1846" s="14" t="n"/>
      <c r="G1846" s="14" t="n"/>
      <c r="H1846" s="12" t="str">
        <f>IF(AND(F1846="",G1846=""),"",IF(F1846="",0,F1846)-IF(G1846="",0,G1846))</f>
        <v/>
      </c>
      <c r="I1846" s="14" t="n"/>
      <c r="J1846" s="14" t="n"/>
      <c r="K1846" s="14" t="n"/>
    </row>
    <row r="1847">
      <c r="A1847" s="19" t="n"/>
      <c r="B1847" s="14" t="n"/>
      <c r="C1847" s="12" t="str">
        <f>IF($B1847="","",IFERROR(INDEX(Items!$B$2:$B$501,MATCH($B1847,Items!$A$2:$A$501,0)),"Unknown SKU"))</f>
        <v/>
      </c>
      <c r="D1847" s="14" t="n"/>
      <c r="E1847" s="14" t="n"/>
      <c r="F1847" s="14" t="n"/>
      <c r="G1847" s="14" t="n"/>
      <c r="H1847" s="12" t="str">
        <f>IF(AND(F1847="",G1847=""),"",IF(F1847="",0,F1847)-IF(G1847="",0,G1847))</f>
        <v/>
      </c>
      <c r="I1847" s="14" t="n"/>
      <c r="J1847" s="14" t="n"/>
      <c r="K1847" s="14" t="n"/>
    </row>
    <row r="1848">
      <c r="A1848" s="19" t="n"/>
      <c r="B1848" s="14" t="n"/>
      <c r="C1848" s="12" t="str">
        <f>IF($B1848="","",IFERROR(INDEX(Items!$B$2:$B$501,MATCH($B1848,Items!$A$2:$A$501,0)),"Unknown SKU"))</f>
        <v/>
      </c>
      <c r="D1848" s="14" t="n"/>
      <c r="E1848" s="14" t="n"/>
      <c r="F1848" s="14" t="n"/>
      <c r="G1848" s="14" t="n"/>
      <c r="H1848" s="12" t="str">
        <f>IF(AND(F1848="",G1848=""),"",IF(F1848="",0,F1848)-IF(G1848="",0,G1848))</f>
        <v/>
      </c>
      <c r="I1848" s="14" t="n"/>
      <c r="J1848" s="14" t="n"/>
      <c r="K1848" s="14" t="n"/>
    </row>
    <row r="1849">
      <c r="A1849" s="19" t="n"/>
      <c r="B1849" s="14" t="n"/>
      <c r="C1849" s="12" t="str">
        <f>IF($B1849="","",IFERROR(INDEX(Items!$B$2:$B$501,MATCH($B1849,Items!$A$2:$A$501,0)),"Unknown SKU"))</f>
        <v/>
      </c>
      <c r="D1849" s="14" t="n"/>
      <c r="E1849" s="14" t="n"/>
      <c r="F1849" s="14" t="n"/>
      <c r="G1849" s="14" t="n"/>
      <c r="H1849" s="12" t="str">
        <f>IF(AND(F1849="",G1849=""),"",IF(F1849="",0,F1849)-IF(G1849="",0,G1849))</f>
        <v/>
      </c>
      <c r="I1849" s="14" t="n"/>
      <c r="J1849" s="14" t="n"/>
      <c r="K1849" s="14" t="n"/>
    </row>
    <row r="1850">
      <c r="A1850" s="19" t="n"/>
      <c r="B1850" s="14" t="n"/>
      <c r="C1850" s="12" t="str">
        <f>IF($B1850="","",IFERROR(INDEX(Items!$B$2:$B$501,MATCH($B1850,Items!$A$2:$A$501,0)),"Unknown SKU"))</f>
        <v/>
      </c>
      <c r="D1850" s="14" t="n"/>
      <c r="E1850" s="14" t="n"/>
      <c r="F1850" s="14" t="n"/>
      <c r="G1850" s="14" t="n"/>
      <c r="H1850" s="12" t="str">
        <f>IF(AND(F1850="",G1850=""),"",IF(F1850="",0,F1850)-IF(G1850="",0,G1850))</f>
        <v/>
      </c>
      <c r="I1850" s="14" t="n"/>
      <c r="J1850" s="14" t="n"/>
      <c r="K1850" s="14" t="n"/>
    </row>
    <row r="1851">
      <c r="A1851" s="19" t="n"/>
      <c r="B1851" s="14" t="n"/>
      <c r="C1851" s="12" t="str">
        <f>IF($B1851="","",IFERROR(INDEX(Items!$B$2:$B$501,MATCH($B1851,Items!$A$2:$A$501,0)),"Unknown SKU"))</f>
        <v/>
      </c>
      <c r="D1851" s="14" t="n"/>
      <c r="E1851" s="14" t="n"/>
      <c r="F1851" s="14" t="n"/>
      <c r="G1851" s="14" t="n"/>
      <c r="H1851" s="12" t="str">
        <f>IF(AND(F1851="",G1851=""),"",IF(F1851="",0,F1851)-IF(G1851="",0,G1851))</f>
        <v/>
      </c>
      <c r="I1851" s="14" t="n"/>
      <c r="J1851" s="14" t="n"/>
      <c r="K1851" s="14" t="n"/>
    </row>
    <row r="1852">
      <c r="A1852" s="19" t="n"/>
      <c r="B1852" s="14" t="n"/>
      <c r="C1852" s="12" t="str">
        <f>IF($B1852="","",IFERROR(INDEX(Items!$B$2:$B$501,MATCH($B1852,Items!$A$2:$A$501,0)),"Unknown SKU"))</f>
        <v/>
      </c>
      <c r="D1852" s="14" t="n"/>
      <c r="E1852" s="14" t="n"/>
      <c r="F1852" s="14" t="n"/>
      <c r="G1852" s="14" t="n"/>
      <c r="H1852" s="12" t="str">
        <f>IF(AND(F1852="",G1852=""),"",IF(F1852="",0,F1852)-IF(G1852="",0,G1852))</f>
        <v/>
      </c>
      <c r="I1852" s="14" t="n"/>
      <c r="J1852" s="14" t="n"/>
      <c r="K1852" s="14" t="n"/>
    </row>
    <row r="1853">
      <c r="A1853" s="19" t="n"/>
      <c r="B1853" s="14" t="n"/>
      <c r="C1853" s="12" t="str">
        <f>IF($B1853="","",IFERROR(INDEX(Items!$B$2:$B$501,MATCH($B1853,Items!$A$2:$A$501,0)),"Unknown SKU"))</f>
        <v/>
      </c>
      <c r="D1853" s="14" t="n"/>
      <c r="E1853" s="14" t="n"/>
      <c r="F1853" s="14" t="n"/>
      <c r="G1853" s="14" t="n"/>
      <c r="H1853" s="12" t="str">
        <f>IF(AND(F1853="",G1853=""),"",IF(F1853="",0,F1853)-IF(G1853="",0,G1853))</f>
        <v/>
      </c>
      <c r="I1853" s="14" t="n"/>
      <c r="J1853" s="14" t="n"/>
      <c r="K1853" s="14" t="n"/>
    </row>
    <row r="1854">
      <c r="A1854" s="19" t="n"/>
      <c r="B1854" s="14" t="n"/>
      <c r="C1854" s="12" t="str">
        <f>IF($B1854="","",IFERROR(INDEX(Items!$B$2:$B$501,MATCH($B1854,Items!$A$2:$A$501,0)),"Unknown SKU"))</f>
        <v/>
      </c>
      <c r="D1854" s="14" t="n"/>
      <c r="E1854" s="14" t="n"/>
      <c r="F1854" s="14" t="n"/>
      <c r="G1854" s="14" t="n"/>
      <c r="H1854" s="12" t="str">
        <f>IF(AND(F1854="",G1854=""),"",IF(F1854="",0,F1854)-IF(G1854="",0,G1854))</f>
        <v/>
      </c>
      <c r="I1854" s="14" t="n"/>
      <c r="J1854" s="14" t="n"/>
      <c r="K1854" s="14" t="n"/>
    </row>
    <row r="1855">
      <c r="A1855" s="19" t="n"/>
      <c r="B1855" s="14" t="n"/>
      <c r="C1855" s="12" t="str">
        <f>IF($B1855="","",IFERROR(INDEX(Items!$B$2:$B$501,MATCH($B1855,Items!$A$2:$A$501,0)),"Unknown SKU"))</f>
        <v/>
      </c>
      <c r="D1855" s="14" t="n"/>
      <c r="E1855" s="14" t="n"/>
      <c r="F1855" s="14" t="n"/>
      <c r="G1855" s="14" t="n"/>
      <c r="H1855" s="12" t="str">
        <f>IF(AND(F1855="",G1855=""),"",IF(F1855="",0,F1855)-IF(G1855="",0,G1855))</f>
        <v/>
      </c>
      <c r="I1855" s="14" t="n"/>
      <c r="J1855" s="14" t="n"/>
      <c r="K1855" s="14" t="n"/>
    </row>
    <row r="1856">
      <c r="A1856" s="19" t="n"/>
      <c r="B1856" s="14" t="n"/>
      <c r="C1856" s="12" t="str">
        <f>IF($B1856="","",IFERROR(INDEX(Items!$B$2:$B$501,MATCH($B1856,Items!$A$2:$A$501,0)),"Unknown SKU"))</f>
        <v/>
      </c>
      <c r="D1856" s="14" t="n"/>
      <c r="E1856" s="14" t="n"/>
      <c r="F1856" s="14" t="n"/>
      <c r="G1856" s="14" t="n"/>
      <c r="H1856" s="12" t="str">
        <f>IF(AND(F1856="",G1856=""),"",IF(F1856="",0,F1856)-IF(G1856="",0,G1856))</f>
        <v/>
      </c>
      <c r="I1856" s="14" t="n"/>
      <c r="J1856" s="14" t="n"/>
      <c r="K1856" s="14" t="n"/>
    </row>
    <row r="1857">
      <c r="A1857" s="19" t="n"/>
      <c r="B1857" s="14" t="n"/>
      <c r="C1857" s="12" t="str">
        <f>IF($B1857="","",IFERROR(INDEX(Items!$B$2:$B$501,MATCH($B1857,Items!$A$2:$A$501,0)),"Unknown SKU"))</f>
        <v/>
      </c>
      <c r="D1857" s="14" t="n"/>
      <c r="E1857" s="14" t="n"/>
      <c r="F1857" s="14" t="n"/>
      <c r="G1857" s="14" t="n"/>
      <c r="H1857" s="12" t="str">
        <f>IF(AND(F1857="",G1857=""),"",IF(F1857="",0,F1857)-IF(G1857="",0,G1857))</f>
        <v/>
      </c>
      <c r="I1857" s="14" t="n"/>
      <c r="J1857" s="14" t="n"/>
      <c r="K1857" s="14" t="n"/>
    </row>
    <row r="1858">
      <c r="A1858" s="19" t="n"/>
      <c r="B1858" s="14" t="n"/>
      <c r="C1858" s="12" t="str">
        <f>IF($B1858="","",IFERROR(INDEX(Items!$B$2:$B$501,MATCH($B1858,Items!$A$2:$A$501,0)),"Unknown SKU"))</f>
        <v/>
      </c>
      <c r="D1858" s="14" t="n"/>
      <c r="E1858" s="14" t="n"/>
      <c r="F1858" s="14" t="n"/>
      <c r="G1858" s="14" t="n"/>
      <c r="H1858" s="12" t="str">
        <f>IF(AND(F1858="",G1858=""),"",IF(F1858="",0,F1858)-IF(G1858="",0,G1858))</f>
        <v/>
      </c>
      <c r="I1858" s="14" t="n"/>
      <c r="J1858" s="14" t="n"/>
      <c r="K1858" s="14" t="n"/>
    </row>
    <row r="1859">
      <c r="A1859" s="19" t="n"/>
      <c r="B1859" s="14" t="n"/>
      <c r="C1859" s="12" t="str">
        <f>IF($B1859="","",IFERROR(INDEX(Items!$B$2:$B$501,MATCH($B1859,Items!$A$2:$A$501,0)),"Unknown SKU"))</f>
        <v/>
      </c>
      <c r="D1859" s="14" t="n"/>
      <c r="E1859" s="14" t="n"/>
      <c r="F1859" s="14" t="n"/>
      <c r="G1859" s="14" t="n"/>
      <c r="H1859" s="12" t="str">
        <f>IF(AND(F1859="",G1859=""),"",IF(F1859="",0,F1859)-IF(G1859="",0,G1859))</f>
        <v/>
      </c>
      <c r="I1859" s="14" t="n"/>
      <c r="J1859" s="14" t="n"/>
      <c r="K1859" s="14" t="n"/>
    </row>
    <row r="1860">
      <c r="A1860" s="19" t="n"/>
      <c r="B1860" s="14" t="n"/>
      <c r="C1860" s="12" t="str">
        <f>IF($B1860="","",IFERROR(INDEX(Items!$B$2:$B$501,MATCH($B1860,Items!$A$2:$A$501,0)),"Unknown SKU"))</f>
        <v/>
      </c>
      <c r="D1860" s="14" t="n"/>
      <c r="E1860" s="14" t="n"/>
      <c r="F1860" s="14" t="n"/>
      <c r="G1860" s="14" t="n"/>
      <c r="H1860" s="12" t="str">
        <f>IF(AND(F1860="",G1860=""),"",IF(F1860="",0,F1860)-IF(G1860="",0,G1860))</f>
        <v/>
      </c>
      <c r="I1860" s="14" t="n"/>
      <c r="J1860" s="14" t="n"/>
      <c r="K1860" s="14" t="n"/>
    </row>
    <row r="1861">
      <c r="A1861" s="19" t="n"/>
      <c r="B1861" s="14" t="n"/>
      <c r="C1861" s="12" t="str">
        <f>IF($B1861="","",IFERROR(INDEX(Items!$B$2:$B$501,MATCH($B1861,Items!$A$2:$A$501,0)),"Unknown SKU"))</f>
        <v/>
      </c>
      <c r="D1861" s="14" t="n"/>
      <c r="E1861" s="14" t="n"/>
      <c r="F1861" s="14" t="n"/>
      <c r="G1861" s="14" t="n"/>
      <c r="H1861" s="12" t="str">
        <f>IF(AND(F1861="",G1861=""),"",IF(F1861="",0,F1861)-IF(G1861="",0,G1861))</f>
        <v/>
      </c>
      <c r="I1861" s="14" t="n"/>
      <c r="J1861" s="14" t="n"/>
      <c r="K1861" s="14" t="n"/>
    </row>
    <row r="1862">
      <c r="A1862" s="19" t="n"/>
      <c r="B1862" s="14" t="n"/>
      <c r="C1862" s="12" t="str">
        <f>IF($B1862="","",IFERROR(INDEX(Items!$B$2:$B$501,MATCH($B1862,Items!$A$2:$A$501,0)),"Unknown SKU"))</f>
        <v/>
      </c>
      <c r="D1862" s="14" t="n"/>
      <c r="E1862" s="14" t="n"/>
      <c r="F1862" s="14" t="n"/>
      <c r="G1862" s="14" t="n"/>
      <c r="H1862" s="12" t="str">
        <f>IF(AND(F1862="",G1862=""),"",IF(F1862="",0,F1862)-IF(G1862="",0,G1862))</f>
        <v/>
      </c>
      <c r="I1862" s="14" t="n"/>
      <c r="J1862" s="14" t="n"/>
      <c r="K1862" s="14" t="n"/>
    </row>
    <row r="1863">
      <c r="A1863" s="19" t="n"/>
      <c r="B1863" s="14" t="n"/>
      <c r="C1863" s="12" t="str">
        <f>IF($B1863="","",IFERROR(INDEX(Items!$B$2:$B$501,MATCH($B1863,Items!$A$2:$A$501,0)),"Unknown SKU"))</f>
        <v/>
      </c>
      <c r="D1863" s="14" t="n"/>
      <c r="E1863" s="14" t="n"/>
      <c r="F1863" s="14" t="n"/>
      <c r="G1863" s="14" t="n"/>
      <c r="H1863" s="12" t="str">
        <f>IF(AND(F1863="",G1863=""),"",IF(F1863="",0,F1863)-IF(G1863="",0,G1863))</f>
        <v/>
      </c>
      <c r="I1863" s="14" t="n"/>
      <c r="J1863" s="14" t="n"/>
      <c r="K1863" s="14" t="n"/>
    </row>
    <row r="1864">
      <c r="A1864" s="19" t="n"/>
      <c r="B1864" s="14" t="n"/>
      <c r="C1864" s="12" t="str">
        <f>IF($B1864="","",IFERROR(INDEX(Items!$B$2:$B$501,MATCH($B1864,Items!$A$2:$A$501,0)),"Unknown SKU"))</f>
        <v/>
      </c>
      <c r="D1864" s="14" t="n"/>
      <c r="E1864" s="14" t="n"/>
      <c r="F1864" s="14" t="n"/>
      <c r="G1864" s="14" t="n"/>
      <c r="H1864" s="12" t="str">
        <f>IF(AND(F1864="",G1864=""),"",IF(F1864="",0,F1864)-IF(G1864="",0,G1864))</f>
        <v/>
      </c>
      <c r="I1864" s="14" t="n"/>
      <c r="J1864" s="14" t="n"/>
      <c r="K1864" s="14" t="n"/>
    </row>
    <row r="1865">
      <c r="A1865" s="19" t="n"/>
      <c r="B1865" s="14" t="n"/>
      <c r="C1865" s="12" t="str">
        <f>IF($B1865="","",IFERROR(INDEX(Items!$B$2:$B$501,MATCH($B1865,Items!$A$2:$A$501,0)),"Unknown SKU"))</f>
        <v/>
      </c>
      <c r="D1865" s="14" t="n"/>
      <c r="E1865" s="14" t="n"/>
      <c r="F1865" s="14" t="n"/>
      <c r="G1865" s="14" t="n"/>
      <c r="H1865" s="12" t="str">
        <f>IF(AND(F1865="",G1865=""),"",IF(F1865="",0,F1865)-IF(G1865="",0,G1865))</f>
        <v/>
      </c>
      <c r="I1865" s="14" t="n"/>
      <c r="J1865" s="14" t="n"/>
      <c r="K1865" s="14" t="n"/>
    </row>
    <row r="1866">
      <c r="A1866" s="19" t="n"/>
      <c r="B1866" s="14" t="n"/>
      <c r="C1866" s="12" t="str">
        <f>IF($B1866="","",IFERROR(INDEX(Items!$B$2:$B$501,MATCH($B1866,Items!$A$2:$A$501,0)),"Unknown SKU"))</f>
        <v/>
      </c>
      <c r="D1866" s="14" t="n"/>
      <c r="E1866" s="14" t="n"/>
      <c r="F1866" s="14" t="n"/>
      <c r="G1866" s="14" t="n"/>
      <c r="H1866" s="12" t="str">
        <f>IF(AND(F1866="",G1866=""),"",IF(F1866="",0,F1866)-IF(G1866="",0,G1866))</f>
        <v/>
      </c>
      <c r="I1866" s="14" t="n"/>
      <c r="J1866" s="14" t="n"/>
      <c r="K1866" s="14" t="n"/>
    </row>
    <row r="1867">
      <c r="A1867" s="19" t="n"/>
      <c r="B1867" s="14" t="n"/>
      <c r="C1867" s="12" t="str">
        <f>IF($B1867="","",IFERROR(INDEX(Items!$B$2:$B$501,MATCH($B1867,Items!$A$2:$A$501,0)),"Unknown SKU"))</f>
        <v/>
      </c>
      <c r="D1867" s="14" t="n"/>
      <c r="E1867" s="14" t="n"/>
      <c r="F1867" s="14" t="n"/>
      <c r="G1867" s="14" t="n"/>
      <c r="H1867" s="12" t="str">
        <f>IF(AND(F1867="",G1867=""),"",IF(F1867="",0,F1867)-IF(G1867="",0,G1867))</f>
        <v/>
      </c>
      <c r="I1867" s="14" t="n"/>
      <c r="J1867" s="14" t="n"/>
      <c r="K1867" s="14" t="n"/>
    </row>
    <row r="1868">
      <c r="A1868" s="19" t="n"/>
      <c r="B1868" s="14" t="n"/>
      <c r="C1868" s="12" t="str">
        <f>IF($B1868="","",IFERROR(INDEX(Items!$B$2:$B$501,MATCH($B1868,Items!$A$2:$A$501,0)),"Unknown SKU"))</f>
        <v/>
      </c>
      <c r="D1868" s="14" t="n"/>
      <c r="E1868" s="14" t="n"/>
      <c r="F1868" s="14" t="n"/>
      <c r="G1868" s="14" t="n"/>
      <c r="H1868" s="12" t="str">
        <f>IF(AND(F1868="",G1868=""),"",IF(F1868="",0,F1868)-IF(G1868="",0,G1868))</f>
        <v/>
      </c>
      <c r="I1868" s="14" t="n"/>
      <c r="J1868" s="14" t="n"/>
      <c r="K1868" s="14" t="n"/>
    </row>
    <row r="1869">
      <c r="A1869" s="19" t="n"/>
      <c r="B1869" s="14" t="n"/>
      <c r="C1869" s="12" t="str">
        <f>IF($B1869="","",IFERROR(INDEX(Items!$B$2:$B$501,MATCH($B1869,Items!$A$2:$A$501,0)),"Unknown SKU"))</f>
        <v/>
      </c>
      <c r="D1869" s="14" t="n"/>
      <c r="E1869" s="14" t="n"/>
      <c r="F1869" s="14" t="n"/>
      <c r="G1869" s="14" t="n"/>
      <c r="H1869" s="12" t="str">
        <f>IF(AND(F1869="",G1869=""),"",IF(F1869="",0,F1869)-IF(G1869="",0,G1869))</f>
        <v/>
      </c>
      <c r="I1869" s="14" t="n"/>
      <c r="J1869" s="14" t="n"/>
      <c r="K1869" s="14" t="n"/>
    </row>
    <row r="1870">
      <c r="A1870" s="19" t="n"/>
      <c r="B1870" s="14" t="n"/>
      <c r="C1870" s="12" t="str">
        <f>IF($B1870="","",IFERROR(INDEX(Items!$B$2:$B$501,MATCH($B1870,Items!$A$2:$A$501,0)),"Unknown SKU"))</f>
        <v/>
      </c>
      <c r="D1870" s="14" t="n"/>
      <c r="E1870" s="14" t="n"/>
      <c r="F1870" s="14" t="n"/>
      <c r="G1870" s="14" t="n"/>
      <c r="H1870" s="12" t="str">
        <f>IF(AND(F1870="",G1870=""),"",IF(F1870="",0,F1870)-IF(G1870="",0,G1870))</f>
        <v/>
      </c>
      <c r="I1870" s="14" t="n"/>
      <c r="J1870" s="14" t="n"/>
      <c r="K1870" s="14" t="n"/>
    </row>
    <row r="1871">
      <c r="A1871" s="19" t="n"/>
      <c r="B1871" s="14" t="n"/>
      <c r="C1871" s="12" t="str">
        <f>IF($B1871="","",IFERROR(INDEX(Items!$B$2:$B$501,MATCH($B1871,Items!$A$2:$A$501,0)),"Unknown SKU"))</f>
        <v/>
      </c>
      <c r="D1871" s="14" t="n"/>
      <c r="E1871" s="14" t="n"/>
      <c r="F1871" s="14" t="n"/>
      <c r="G1871" s="14" t="n"/>
      <c r="H1871" s="12" t="str">
        <f>IF(AND(F1871="",G1871=""),"",IF(F1871="",0,F1871)-IF(G1871="",0,G1871))</f>
        <v/>
      </c>
      <c r="I1871" s="14" t="n"/>
      <c r="J1871" s="14" t="n"/>
      <c r="K1871" s="14" t="n"/>
    </row>
    <row r="1872">
      <c r="A1872" s="19" t="n"/>
      <c r="B1872" s="14" t="n"/>
      <c r="C1872" s="12" t="str">
        <f>IF($B1872="","",IFERROR(INDEX(Items!$B$2:$B$501,MATCH($B1872,Items!$A$2:$A$501,0)),"Unknown SKU"))</f>
        <v/>
      </c>
      <c r="D1872" s="14" t="n"/>
      <c r="E1872" s="14" t="n"/>
      <c r="F1872" s="14" t="n"/>
      <c r="G1872" s="14" t="n"/>
      <c r="H1872" s="12" t="str">
        <f>IF(AND(F1872="",G1872=""),"",IF(F1872="",0,F1872)-IF(G1872="",0,G1872))</f>
        <v/>
      </c>
      <c r="I1872" s="14" t="n"/>
      <c r="J1872" s="14" t="n"/>
      <c r="K1872" s="14" t="n"/>
    </row>
    <row r="1873">
      <c r="A1873" s="19" t="n"/>
      <c r="B1873" s="14" t="n"/>
      <c r="C1873" s="12" t="str">
        <f>IF($B1873="","",IFERROR(INDEX(Items!$B$2:$B$501,MATCH($B1873,Items!$A$2:$A$501,0)),"Unknown SKU"))</f>
        <v/>
      </c>
      <c r="D1873" s="14" t="n"/>
      <c r="E1873" s="14" t="n"/>
      <c r="F1873" s="14" t="n"/>
      <c r="G1873" s="14" t="n"/>
      <c r="H1873" s="12" t="str">
        <f>IF(AND(F1873="",G1873=""),"",IF(F1873="",0,F1873)-IF(G1873="",0,G1873))</f>
        <v/>
      </c>
      <c r="I1873" s="14" t="n"/>
      <c r="J1873" s="14" t="n"/>
      <c r="K1873" s="14" t="n"/>
    </row>
    <row r="1874">
      <c r="A1874" s="19" t="n"/>
      <c r="B1874" s="14" t="n"/>
      <c r="C1874" s="12" t="str">
        <f>IF($B1874="","",IFERROR(INDEX(Items!$B$2:$B$501,MATCH($B1874,Items!$A$2:$A$501,0)),"Unknown SKU"))</f>
        <v/>
      </c>
      <c r="D1874" s="14" t="n"/>
      <c r="E1874" s="14" t="n"/>
      <c r="F1874" s="14" t="n"/>
      <c r="G1874" s="14" t="n"/>
      <c r="H1874" s="12" t="str">
        <f>IF(AND(F1874="",G1874=""),"",IF(F1874="",0,F1874)-IF(G1874="",0,G1874))</f>
        <v/>
      </c>
      <c r="I1874" s="14" t="n"/>
      <c r="J1874" s="14" t="n"/>
      <c r="K1874" s="14" t="n"/>
    </row>
    <row r="1875">
      <c r="A1875" s="19" t="n"/>
      <c r="B1875" s="14" t="n"/>
      <c r="C1875" s="12" t="str">
        <f>IF($B1875="","",IFERROR(INDEX(Items!$B$2:$B$501,MATCH($B1875,Items!$A$2:$A$501,0)),"Unknown SKU"))</f>
        <v/>
      </c>
      <c r="D1875" s="14" t="n"/>
      <c r="E1875" s="14" t="n"/>
      <c r="F1875" s="14" t="n"/>
      <c r="G1875" s="14" t="n"/>
      <c r="H1875" s="12" t="str">
        <f>IF(AND(F1875="",G1875=""),"",IF(F1875="",0,F1875)-IF(G1875="",0,G1875))</f>
        <v/>
      </c>
      <c r="I1875" s="14" t="n"/>
      <c r="J1875" s="14" t="n"/>
      <c r="K1875" s="14" t="n"/>
    </row>
    <row r="1876">
      <c r="A1876" s="19" t="n"/>
      <c r="B1876" s="14" t="n"/>
      <c r="C1876" s="12" t="str">
        <f>IF($B1876="","",IFERROR(INDEX(Items!$B$2:$B$501,MATCH($B1876,Items!$A$2:$A$501,0)),"Unknown SKU"))</f>
        <v/>
      </c>
      <c r="D1876" s="14" t="n"/>
      <c r="E1876" s="14" t="n"/>
      <c r="F1876" s="14" t="n"/>
      <c r="G1876" s="14" t="n"/>
      <c r="H1876" s="12" t="str">
        <f>IF(AND(F1876="",G1876=""),"",IF(F1876="",0,F1876)-IF(G1876="",0,G1876))</f>
        <v/>
      </c>
      <c r="I1876" s="14" t="n"/>
      <c r="J1876" s="14" t="n"/>
      <c r="K1876" s="14" t="n"/>
    </row>
    <row r="1877">
      <c r="A1877" s="19" t="n"/>
      <c r="B1877" s="14" t="n"/>
      <c r="C1877" s="12" t="str">
        <f>IF($B1877="","",IFERROR(INDEX(Items!$B$2:$B$501,MATCH($B1877,Items!$A$2:$A$501,0)),"Unknown SKU"))</f>
        <v/>
      </c>
      <c r="D1877" s="14" t="n"/>
      <c r="E1877" s="14" t="n"/>
      <c r="F1877" s="14" t="n"/>
      <c r="G1877" s="14" t="n"/>
      <c r="H1877" s="12" t="str">
        <f>IF(AND(F1877="",G1877=""),"",IF(F1877="",0,F1877)-IF(G1877="",0,G1877))</f>
        <v/>
      </c>
      <c r="I1877" s="14" t="n"/>
      <c r="J1877" s="14" t="n"/>
      <c r="K1877" s="14" t="n"/>
    </row>
    <row r="1878">
      <c r="A1878" s="19" t="n"/>
      <c r="B1878" s="14" t="n"/>
      <c r="C1878" s="12" t="str">
        <f>IF($B1878="","",IFERROR(INDEX(Items!$B$2:$B$501,MATCH($B1878,Items!$A$2:$A$501,0)),"Unknown SKU"))</f>
        <v/>
      </c>
      <c r="D1878" s="14" t="n"/>
      <c r="E1878" s="14" t="n"/>
      <c r="F1878" s="14" t="n"/>
      <c r="G1878" s="14" t="n"/>
      <c r="H1878" s="12" t="str">
        <f>IF(AND(F1878="",G1878=""),"",IF(F1878="",0,F1878)-IF(G1878="",0,G1878))</f>
        <v/>
      </c>
      <c r="I1878" s="14" t="n"/>
      <c r="J1878" s="14" t="n"/>
      <c r="K1878" s="14" t="n"/>
    </row>
    <row r="1879">
      <c r="A1879" s="19" t="n"/>
      <c r="B1879" s="14" t="n"/>
      <c r="C1879" s="12" t="str">
        <f>IF($B1879="","",IFERROR(INDEX(Items!$B$2:$B$501,MATCH($B1879,Items!$A$2:$A$501,0)),"Unknown SKU"))</f>
        <v/>
      </c>
      <c r="D1879" s="14" t="n"/>
      <c r="E1879" s="14" t="n"/>
      <c r="F1879" s="14" t="n"/>
      <c r="G1879" s="14" t="n"/>
      <c r="H1879" s="12" t="str">
        <f>IF(AND(F1879="",G1879=""),"",IF(F1879="",0,F1879)-IF(G1879="",0,G1879))</f>
        <v/>
      </c>
      <c r="I1879" s="14" t="n"/>
      <c r="J1879" s="14" t="n"/>
      <c r="K1879" s="14" t="n"/>
    </row>
    <row r="1880">
      <c r="A1880" s="19" t="n"/>
      <c r="B1880" s="14" t="n"/>
      <c r="C1880" s="12" t="str">
        <f>IF($B1880="","",IFERROR(INDEX(Items!$B$2:$B$501,MATCH($B1880,Items!$A$2:$A$501,0)),"Unknown SKU"))</f>
        <v/>
      </c>
      <c r="D1880" s="14" t="n"/>
      <c r="E1880" s="14" t="n"/>
      <c r="F1880" s="14" t="n"/>
      <c r="G1880" s="14" t="n"/>
      <c r="H1880" s="12" t="str">
        <f>IF(AND(F1880="",G1880=""),"",IF(F1880="",0,F1880)-IF(G1880="",0,G1880))</f>
        <v/>
      </c>
      <c r="I1880" s="14" t="n"/>
      <c r="J1880" s="14" t="n"/>
      <c r="K1880" s="14" t="n"/>
    </row>
    <row r="1881">
      <c r="A1881" s="19" t="n"/>
      <c r="B1881" s="14" t="n"/>
      <c r="C1881" s="12" t="str">
        <f>IF($B1881="","",IFERROR(INDEX(Items!$B$2:$B$501,MATCH($B1881,Items!$A$2:$A$501,0)),"Unknown SKU"))</f>
        <v/>
      </c>
      <c r="D1881" s="14" t="n"/>
      <c r="E1881" s="14" t="n"/>
      <c r="F1881" s="14" t="n"/>
      <c r="G1881" s="14" t="n"/>
      <c r="H1881" s="12" t="str">
        <f>IF(AND(F1881="",G1881=""),"",IF(F1881="",0,F1881)-IF(G1881="",0,G1881))</f>
        <v/>
      </c>
      <c r="I1881" s="14" t="n"/>
      <c r="J1881" s="14" t="n"/>
      <c r="K1881" s="14" t="n"/>
    </row>
    <row r="1882">
      <c r="A1882" s="19" t="n"/>
      <c r="B1882" s="14" t="n"/>
      <c r="C1882" s="12" t="str">
        <f>IF($B1882="","",IFERROR(INDEX(Items!$B$2:$B$501,MATCH($B1882,Items!$A$2:$A$501,0)),"Unknown SKU"))</f>
        <v/>
      </c>
      <c r="D1882" s="14" t="n"/>
      <c r="E1882" s="14" t="n"/>
      <c r="F1882" s="14" t="n"/>
      <c r="G1882" s="14" t="n"/>
      <c r="H1882" s="12" t="str">
        <f>IF(AND(F1882="",G1882=""),"",IF(F1882="",0,F1882)-IF(G1882="",0,G1882))</f>
        <v/>
      </c>
      <c r="I1882" s="14" t="n"/>
      <c r="J1882" s="14" t="n"/>
      <c r="K1882" s="14" t="n"/>
    </row>
    <row r="1883">
      <c r="A1883" s="19" t="n"/>
      <c r="B1883" s="14" t="n"/>
      <c r="C1883" s="12" t="str">
        <f>IF($B1883="","",IFERROR(INDEX(Items!$B$2:$B$501,MATCH($B1883,Items!$A$2:$A$501,0)),"Unknown SKU"))</f>
        <v/>
      </c>
      <c r="D1883" s="14" t="n"/>
      <c r="E1883" s="14" t="n"/>
      <c r="F1883" s="14" t="n"/>
      <c r="G1883" s="14" t="n"/>
      <c r="H1883" s="12" t="str">
        <f>IF(AND(F1883="",G1883=""),"",IF(F1883="",0,F1883)-IF(G1883="",0,G1883))</f>
        <v/>
      </c>
      <c r="I1883" s="14" t="n"/>
      <c r="J1883" s="14" t="n"/>
      <c r="K1883" s="14" t="n"/>
    </row>
    <row r="1884">
      <c r="A1884" s="19" t="n"/>
      <c r="B1884" s="14" t="n"/>
      <c r="C1884" s="12" t="str">
        <f>IF($B1884="","",IFERROR(INDEX(Items!$B$2:$B$501,MATCH($B1884,Items!$A$2:$A$501,0)),"Unknown SKU"))</f>
        <v/>
      </c>
      <c r="D1884" s="14" t="n"/>
      <c r="E1884" s="14" t="n"/>
      <c r="F1884" s="14" t="n"/>
      <c r="G1884" s="14" t="n"/>
      <c r="H1884" s="12" t="str">
        <f>IF(AND(F1884="",G1884=""),"",IF(F1884="",0,F1884)-IF(G1884="",0,G1884))</f>
        <v/>
      </c>
      <c r="I1884" s="14" t="n"/>
      <c r="J1884" s="14" t="n"/>
      <c r="K1884" s="14" t="n"/>
    </row>
    <row r="1885">
      <c r="A1885" s="19" t="n"/>
      <c r="B1885" s="14" t="n"/>
      <c r="C1885" s="12" t="str">
        <f>IF($B1885="","",IFERROR(INDEX(Items!$B$2:$B$501,MATCH($B1885,Items!$A$2:$A$501,0)),"Unknown SKU"))</f>
        <v/>
      </c>
      <c r="D1885" s="14" t="n"/>
      <c r="E1885" s="14" t="n"/>
      <c r="F1885" s="14" t="n"/>
      <c r="G1885" s="14" t="n"/>
      <c r="H1885" s="12" t="str">
        <f>IF(AND(F1885="",G1885=""),"",IF(F1885="",0,F1885)-IF(G1885="",0,G1885))</f>
        <v/>
      </c>
      <c r="I1885" s="14" t="n"/>
      <c r="J1885" s="14" t="n"/>
      <c r="K1885" s="14" t="n"/>
    </row>
    <row r="1886">
      <c r="A1886" s="19" t="n"/>
      <c r="B1886" s="14" t="n"/>
      <c r="C1886" s="12" t="str">
        <f>IF($B1886="","",IFERROR(INDEX(Items!$B$2:$B$501,MATCH($B1886,Items!$A$2:$A$501,0)),"Unknown SKU"))</f>
        <v/>
      </c>
      <c r="D1886" s="14" t="n"/>
      <c r="E1886" s="14" t="n"/>
      <c r="F1886" s="14" t="n"/>
      <c r="G1886" s="14" t="n"/>
      <c r="H1886" s="12" t="str">
        <f>IF(AND(F1886="",G1886=""),"",IF(F1886="",0,F1886)-IF(G1886="",0,G1886))</f>
        <v/>
      </c>
      <c r="I1886" s="14" t="n"/>
      <c r="J1886" s="14" t="n"/>
      <c r="K1886" s="14" t="n"/>
    </row>
    <row r="1887">
      <c r="A1887" s="19" t="n"/>
      <c r="B1887" s="14" t="n"/>
      <c r="C1887" s="12" t="str">
        <f>IF($B1887="","",IFERROR(INDEX(Items!$B$2:$B$501,MATCH($B1887,Items!$A$2:$A$501,0)),"Unknown SKU"))</f>
        <v/>
      </c>
      <c r="D1887" s="14" t="n"/>
      <c r="E1887" s="14" t="n"/>
      <c r="F1887" s="14" t="n"/>
      <c r="G1887" s="14" t="n"/>
      <c r="H1887" s="12" t="str">
        <f>IF(AND(F1887="",G1887=""),"",IF(F1887="",0,F1887)-IF(G1887="",0,G1887))</f>
        <v/>
      </c>
      <c r="I1887" s="14" t="n"/>
      <c r="J1887" s="14" t="n"/>
      <c r="K1887" s="14" t="n"/>
    </row>
    <row r="1888">
      <c r="A1888" s="19" t="n"/>
      <c r="B1888" s="14" t="n"/>
      <c r="C1888" s="12" t="str">
        <f>IF($B1888="","",IFERROR(INDEX(Items!$B$2:$B$501,MATCH($B1888,Items!$A$2:$A$501,0)),"Unknown SKU"))</f>
        <v/>
      </c>
      <c r="D1888" s="14" t="n"/>
      <c r="E1888" s="14" t="n"/>
      <c r="F1888" s="14" t="n"/>
      <c r="G1888" s="14" t="n"/>
      <c r="H1888" s="12" t="str">
        <f>IF(AND(F1888="",G1888=""),"",IF(F1888="",0,F1888)-IF(G1888="",0,G1888))</f>
        <v/>
      </c>
      <c r="I1888" s="14" t="n"/>
      <c r="J1888" s="14" t="n"/>
      <c r="K1888" s="14" t="n"/>
    </row>
    <row r="1889">
      <c r="A1889" s="19" t="n"/>
      <c r="B1889" s="14" t="n"/>
      <c r="C1889" s="12" t="str">
        <f>IF($B1889="","",IFERROR(INDEX(Items!$B$2:$B$501,MATCH($B1889,Items!$A$2:$A$501,0)),"Unknown SKU"))</f>
        <v/>
      </c>
      <c r="D1889" s="14" t="n"/>
      <c r="E1889" s="14" t="n"/>
      <c r="F1889" s="14" t="n"/>
      <c r="G1889" s="14" t="n"/>
      <c r="H1889" s="12" t="str">
        <f>IF(AND(F1889="",G1889=""),"",IF(F1889="",0,F1889)-IF(G1889="",0,G1889))</f>
        <v/>
      </c>
      <c r="I1889" s="14" t="n"/>
      <c r="J1889" s="14" t="n"/>
      <c r="K1889" s="14" t="n"/>
    </row>
    <row r="1890">
      <c r="A1890" s="19" t="n"/>
      <c r="B1890" s="14" t="n"/>
      <c r="C1890" s="12" t="str">
        <f>IF($B1890="","",IFERROR(INDEX(Items!$B$2:$B$501,MATCH($B1890,Items!$A$2:$A$501,0)),"Unknown SKU"))</f>
        <v/>
      </c>
      <c r="D1890" s="14" t="n"/>
      <c r="E1890" s="14" t="n"/>
      <c r="F1890" s="14" t="n"/>
      <c r="G1890" s="14" t="n"/>
      <c r="H1890" s="12" t="str">
        <f>IF(AND(F1890="",G1890=""),"",IF(F1890="",0,F1890)-IF(G1890="",0,G1890))</f>
        <v/>
      </c>
      <c r="I1890" s="14" t="n"/>
      <c r="J1890" s="14" t="n"/>
      <c r="K1890" s="14" t="n"/>
    </row>
    <row r="1891">
      <c r="A1891" s="19" t="n"/>
      <c r="B1891" s="14" t="n"/>
      <c r="C1891" s="12" t="str">
        <f>IF($B1891="","",IFERROR(INDEX(Items!$B$2:$B$501,MATCH($B1891,Items!$A$2:$A$501,0)),"Unknown SKU"))</f>
        <v/>
      </c>
      <c r="D1891" s="14" t="n"/>
      <c r="E1891" s="14" t="n"/>
      <c r="F1891" s="14" t="n"/>
      <c r="G1891" s="14" t="n"/>
      <c r="H1891" s="12" t="str">
        <f>IF(AND(F1891="",G1891=""),"",IF(F1891="",0,F1891)-IF(G1891="",0,G1891))</f>
        <v/>
      </c>
      <c r="I1891" s="14" t="n"/>
      <c r="J1891" s="14" t="n"/>
      <c r="K1891" s="14" t="n"/>
    </row>
    <row r="1892">
      <c r="A1892" s="19" t="n"/>
      <c r="B1892" s="14" t="n"/>
      <c r="C1892" s="12" t="str">
        <f>IF($B1892="","",IFERROR(INDEX(Items!$B$2:$B$501,MATCH($B1892,Items!$A$2:$A$501,0)),"Unknown SKU"))</f>
        <v/>
      </c>
      <c r="D1892" s="14" t="n"/>
      <c r="E1892" s="14" t="n"/>
      <c r="F1892" s="14" t="n"/>
      <c r="G1892" s="14" t="n"/>
      <c r="H1892" s="12" t="str">
        <f>IF(AND(F1892="",G1892=""),"",IF(F1892="",0,F1892)-IF(G1892="",0,G1892))</f>
        <v/>
      </c>
      <c r="I1892" s="14" t="n"/>
      <c r="J1892" s="14" t="n"/>
      <c r="K1892" s="14" t="n"/>
    </row>
    <row r="1893">
      <c r="A1893" s="19" t="n"/>
      <c r="B1893" s="14" t="n"/>
      <c r="C1893" s="12" t="str">
        <f>IF($B1893="","",IFERROR(INDEX(Items!$B$2:$B$501,MATCH($B1893,Items!$A$2:$A$501,0)),"Unknown SKU"))</f>
        <v/>
      </c>
      <c r="D1893" s="14" t="n"/>
      <c r="E1893" s="14" t="n"/>
      <c r="F1893" s="14" t="n"/>
      <c r="G1893" s="14" t="n"/>
      <c r="H1893" s="12" t="str">
        <f>IF(AND(F1893="",G1893=""),"",IF(F1893="",0,F1893)-IF(G1893="",0,G1893))</f>
        <v/>
      </c>
      <c r="I1893" s="14" t="n"/>
      <c r="J1893" s="14" t="n"/>
      <c r="K1893" s="14" t="n"/>
    </row>
    <row r="1894">
      <c r="A1894" s="19" t="n"/>
      <c r="B1894" s="14" t="n"/>
      <c r="C1894" s="12" t="str">
        <f>IF($B1894="","",IFERROR(INDEX(Items!$B$2:$B$501,MATCH($B1894,Items!$A$2:$A$501,0)),"Unknown SKU"))</f>
        <v/>
      </c>
      <c r="D1894" s="14" t="n"/>
      <c r="E1894" s="14" t="n"/>
      <c r="F1894" s="14" t="n"/>
      <c r="G1894" s="14" t="n"/>
      <c r="H1894" s="12" t="str">
        <f>IF(AND(F1894="",G1894=""),"",IF(F1894="",0,F1894)-IF(G1894="",0,G1894))</f>
        <v/>
      </c>
      <c r="I1894" s="14" t="n"/>
      <c r="J1894" s="14" t="n"/>
      <c r="K1894" s="14" t="n"/>
    </row>
    <row r="1895">
      <c r="A1895" s="19" t="n"/>
      <c r="B1895" s="14" t="n"/>
      <c r="C1895" s="12" t="str">
        <f>IF($B1895="","",IFERROR(INDEX(Items!$B$2:$B$501,MATCH($B1895,Items!$A$2:$A$501,0)),"Unknown SKU"))</f>
        <v/>
      </c>
      <c r="D1895" s="14" t="n"/>
      <c r="E1895" s="14" t="n"/>
      <c r="F1895" s="14" t="n"/>
      <c r="G1895" s="14" t="n"/>
      <c r="H1895" s="12" t="str">
        <f>IF(AND(F1895="",G1895=""),"",IF(F1895="",0,F1895)-IF(G1895="",0,G1895))</f>
        <v/>
      </c>
      <c r="I1895" s="14" t="n"/>
      <c r="J1895" s="14" t="n"/>
      <c r="K1895" s="14" t="n"/>
    </row>
    <row r="1896">
      <c r="A1896" s="19" t="n"/>
      <c r="B1896" s="14" t="n"/>
      <c r="C1896" s="12" t="str">
        <f>IF($B1896="","",IFERROR(INDEX(Items!$B$2:$B$501,MATCH($B1896,Items!$A$2:$A$501,0)),"Unknown SKU"))</f>
        <v/>
      </c>
      <c r="D1896" s="14" t="n"/>
      <c r="E1896" s="14" t="n"/>
      <c r="F1896" s="14" t="n"/>
      <c r="G1896" s="14" t="n"/>
      <c r="H1896" s="12" t="str">
        <f>IF(AND(F1896="",G1896=""),"",IF(F1896="",0,F1896)-IF(G1896="",0,G1896))</f>
        <v/>
      </c>
      <c r="I1896" s="14" t="n"/>
      <c r="J1896" s="14" t="n"/>
      <c r="K1896" s="14" t="n"/>
    </row>
    <row r="1897">
      <c r="A1897" s="19" t="n"/>
      <c r="B1897" s="14" t="n"/>
      <c r="C1897" s="12" t="str">
        <f>IF($B1897="","",IFERROR(INDEX(Items!$B$2:$B$501,MATCH($B1897,Items!$A$2:$A$501,0)),"Unknown SKU"))</f>
        <v/>
      </c>
      <c r="D1897" s="14" t="n"/>
      <c r="E1897" s="14" t="n"/>
      <c r="F1897" s="14" t="n"/>
      <c r="G1897" s="14" t="n"/>
      <c r="H1897" s="12" t="str">
        <f>IF(AND(F1897="",G1897=""),"",IF(F1897="",0,F1897)-IF(G1897="",0,G1897))</f>
        <v/>
      </c>
      <c r="I1897" s="14" t="n"/>
      <c r="J1897" s="14" t="n"/>
      <c r="K1897" s="14" t="n"/>
    </row>
    <row r="1898">
      <c r="A1898" s="19" t="n"/>
      <c r="B1898" s="14" t="n"/>
      <c r="C1898" s="12" t="str">
        <f>IF($B1898="","",IFERROR(INDEX(Items!$B$2:$B$501,MATCH($B1898,Items!$A$2:$A$501,0)),"Unknown SKU"))</f>
        <v/>
      </c>
      <c r="D1898" s="14" t="n"/>
      <c r="E1898" s="14" t="n"/>
      <c r="F1898" s="14" t="n"/>
      <c r="G1898" s="14" t="n"/>
      <c r="H1898" s="12" t="str">
        <f>IF(AND(F1898="",G1898=""),"",IF(F1898="",0,F1898)-IF(G1898="",0,G1898))</f>
        <v/>
      </c>
      <c r="I1898" s="14" t="n"/>
      <c r="J1898" s="14" t="n"/>
      <c r="K1898" s="14" t="n"/>
    </row>
    <row r="1899">
      <c r="A1899" s="19" t="n"/>
      <c r="B1899" s="14" t="n"/>
      <c r="C1899" s="12" t="str">
        <f>IF($B1899="","",IFERROR(INDEX(Items!$B$2:$B$501,MATCH($B1899,Items!$A$2:$A$501,0)),"Unknown SKU"))</f>
        <v/>
      </c>
      <c r="D1899" s="14" t="n"/>
      <c r="E1899" s="14" t="n"/>
      <c r="F1899" s="14" t="n"/>
      <c r="G1899" s="14" t="n"/>
      <c r="H1899" s="12" t="str">
        <f>IF(AND(F1899="",G1899=""),"",IF(F1899="",0,F1899)-IF(G1899="",0,G1899))</f>
        <v/>
      </c>
      <c r="I1899" s="14" t="n"/>
      <c r="J1899" s="14" t="n"/>
      <c r="K1899" s="14" t="n"/>
    </row>
    <row r="1900">
      <c r="A1900" s="19" t="n"/>
      <c r="B1900" s="14" t="n"/>
      <c r="C1900" s="12" t="str">
        <f>IF($B1900="","",IFERROR(INDEX(Items!$B$2:$B$501,MATCH($B1900,Items!$A$2:$A$501,0)),"Unknown SKU"))</f>
        <v/>
      </c>
      <c r="D1900" s="14" t="n"/>
      <c r="E1900" s="14" t="n"/>
      <c r="F1900" s="14" t="n"/>
      <c r="G1900" s="14" t="n"/>
      <c r="H1900" s="12" t="str">
        <f>IF(AND(F1900="",G1900=""),"",IF(F1900="",0,F1900)-IF(G1900="",0,G1900))</f>
        <v/>
      </c>
      <c r="I1900" s="14" t="n"/>
      <c r="J1900" s="14" t="n"/>
      <c r="K1900" s="14" t="n"/>
    </row>
    <row r="1901">
      <c r="A1901" s="19" t="n"/>
      <c r="B1901" s="14" t="n"/>
      <c r="C1901" s="12" t="str">
        <f>IF($B1901="","",IFERROR(INDEX(Items!$B$2:$B$501,MATCH($B1901,Items!$A$2:$A$501,0)),"Unknown SKU"))</f>
        <v/>
      </c>
      <c r="D1901" s="14" t="n"/>
      <c r="E1901" s="14" t="n"/>
      <c r="F1901" s="14" t="n"/>
      <c r="G1901" s="14" t="n"/>
      <c r="H1901" s="12" t="str">
        <f>IF(AND(F1901="",G1901=""),"",IF(F1901="",0,F1901)-IF(G1901="",0,G1901))</f>
        <v/>
      </c>
      <c r="I1901" s="14" t="n"/>
      <c r="J1901" s="14" t="n"/>
      <c r="K1901" s="14" t="n"/>
    </row>
    <row r="1902">
      <c r="A1902" s="19" t="n"/>
      <c r="B1902" s="14" t="n"/>
      <c r="C1902" s="12" t="str">
        <f>IF($B1902="","",IFERROR(INDEX(Items!$B$2:$B$501,MATCH($B1902,Items!$A$2:$A$501,0)),"Unknown SKU"))</f>
        <v/>
      </c>
      <c r="D1902" s="14" t="n"/>
      <c r="E1902" s="14" t="n"/>
      <c r="F1902" s="14" t="n"/>
      <c r="G1902" s="14" t="n"/>
      <c r="H1902" s="12" t="str">
        <f>IF(AND(F1902="",G1902=""),"",IF(F1902="",0,F1902)-IF(G1902="",0,G1902))</f>
        <v/>
      </c>
      <c r="I1902" s="14" t="n"/>
      <c r="J1902" s="14" t="n"/>
      <c r="K1902" s="14" t="n"/>
    </row>
    <row r="1903">
      <c r="A1903" s="19" t="n"/>
      <c r="B1903" s="14" t="n"/>
      <c r="C1903" s="12" t="str">
        <f>IF($B1903="","",IFERROR(INDEX(Items!$B$2:$B$501,MATCH($B1903,Items!$A$2:$A$501,0)),"Unknown SKU"))</f>
        <v/>
      </c>
      <c r="D1903" s="14" t="n"/>
      <c r="E1903" s="14" t="n"/>
      <c r="F1903" s="14" t="n"/>
      <c r="G1903" s="14" t="n"/>
      <c r="H1903" s="12" t="str">
        <f>IF(AND(F1903="",G1903=""),"",IF(F1903="",0,F1903)-IF(G1903="",0,G1903))</f>
        <v/>
      </c>
      <c r="I1903" s="14" t="n"/>
      <c r="J1903" s="14" t="n"/>
      <c r="K1903" s="14" t="n"/>
    </row>
    <row r="1904">
      <c r="A1904" s="19" t="n"/>
      <c r="B1904" s="14" t="n"/>
      <c r="C1904" s="12" t="str">
        <f>IF($B1904="","",IFERROR(INDEX(Items!$B$2:$B$501,MATCH($B1904,Items!$A$2:$A$501,0)),"Unknown SKU"))</f>
        <v/>
      </c>
      <c r="D1904" s="14" t="n"/>
      <c r="E1904" s="14" t="n"/>
      <c r="F1904" s="14" t="n"/>
      <c r="G1904" s="14" t="n"/>
      <c r="H1904" s="12" t="str">
        <f>IF(AND(F1904="",G1904=""),"",IF(F1904="",0,F1904)-IF(G1904="",0,G1904))</f>
        <v/>
      </c>
      <c r="I1904" s="14" t="n"/>
      <c r="J1904" s="14" t="n"/>
      <c r="K1904" s="14" t="n"/>
    </row>
    <row r="1905">
      <c r="A1905" s="19" t="n"/>
      <c r="B1905" s="14" t="n"/>
      <c r="C1905" s="12" t="str">
        <f>IF($B1905="","",IFERROR(INDEX(Items!$B$2:$B$501,MATCH($B1905,Items!$A$2:$A$501,0)),"Unknown SKU"))</f>
        <v/>
      </c>
      <c r="D1905" s="14" t="n"/>
      <c r="E1905" s="14" t="n"/>
      <c r="F1905" s="14" t="n"/>
      <c r="G1905" s="14" t="n"/>
      <c r="H1905" s="12" t="str">
        <f>IF(AND(F1905="",G1905=""),"",IF(F1905="",0,F1905)-IF(G1905="",0,G1905))</f>
        <v/>
      </c>
      <c r="I1905" s="14" t="n"/>
      <c r="J1905" s="14" t="n"/>
      <c r="K1905" s="14" t="n"/>
    </row>
    <row r="1906">
      <c r="A1906" s="19" t="n"/>
      <c r="B1906" s="14" t="n"/>
      <c r="C1906" s="12" t="str">
        <f>IF($B1906="","",IFERROR(INDEX(Items!$B$2:$B$501,MATCH($B1906,Items!$A$2:$A$501,0)),"Unknown SKU"))</f>
        <v/>
      </c>
      <c r="D1906" s="14" t="n"/>
      <c r="E1906" s="14" t="n"/>
      <c r="F1906" s="14" t="n"/>
      <c r="G1906" s="14" t="n"/>
      <c r="H1906" s="12" t="str">
        <f>IF(AND(F1906="",G1906=""),"",IF(F1906="",0,F1906)-IF(G1906="",0,G1906))</f>
        <v/>
      </c>
      <c r="I1906" s="14" t="n"/>
      <c r="J1906" s="14" t="n"/>
      <c r="K1906" s="14" t="n"/>
    </row>
    <row r="1907">
      <c r="A1907" s="19" t="n"/>
      <c r="B1907" s="14" t="n"/>
      <c r="C1907" s="12" t="str">
        <f>IF($B1907="","",IFERROR(INDEX(Items!$B$2:$B$501,MATCH($B1907,Items!$A$2:$A$501,0)),"Unknown SKU"))</f>
        <v/>
      </c>
      <c r="D1907" s="14" t="n"/>
      <c r="E1907" s="14" t="n"/>
      <c r="F1907" s="14" t="n"/>
      <c r="G1907" s="14" t="n"/>
      <c r="H1907" s="12" t="str">
        <f>IF(AND(F1907="",G1907=""),"",IF(F1907="",0,F1907)-IF(G1907="",0,G1907))</f>
        <v/>
      </c>
      <c r="I1907" s="14" t="n"/>
      <c r="J1907" s="14" t="n"/>
      <c r="K1907" s="14" t="n"/>
    </row>
    <row r="1908">
      <c r="A1908" s="19" t="n"/>
      <c r="B1908" s="14" t="n"/>
      <c r="C1908" s="12" t="str">
        <f>IF($B1908="","",IFERROR(INDEX(Items!$B$2:$B$501,MATCH($B1908,Items!$A$2:$A$501,0)),"Unknown SKU"))</f>
        <v/>
      </c>
      <c r="D1908" s="14" t="n"/>
      <c r="E1908" s="14" t="n"/>
      <c r="F1908" s="14" t="n"/>
      <c r="G1908" s="14" t="n"/>
      <c r="H1908" s="12" t="str">
        <f>IF(AND(F1908="",G1908=""),"",IF(F1908="",0,F1908)-IF(G1908="",0,G1908))</f>
        <v/>
      </c>
      <c r="I1908" s="14" t="n"/>
      <c r="J1908" s="14" t="n"/>
      <c r="K1908" s="14" t="n"/>
    </row>
    <row r="1909">
      <c r="A1909" s="19" t="n"/>
      <c r="B1909" s="14" t="n"/>
      <c r="C1909" s="12" t="str">
        <f>IF($B1909="","",IFERROR(INDEX(Items!$B$2:$B$501,MATCH($B1909,Items!$A$2:$A$501,0)),"Unknown SKU"))</f>
        <v/>
      </c>
      <c r="D1909" s="14" t="n"/>
      <c r="E1909" s="14" t="n"/>
      <c r="F1909" s="14" t="n"/>
      <c r="G1909" s="14" t="n"/>
      <c r="H1909" s="12" t="str">
        <f>IF(AND(F1909="",G1909=""),"",IF(F1909="",0,F1909)-IF(G1909="",0,G1909))</f>
        <v/>
      </c>
      <c r="I1909" s="14" t="n"/>
      <c r="J1909" s="14" t="n"/>
      <c r="K1909" s="14" t="n"/>
    </row>
    <row r="1910">
      <c r="A1910" s="19" t="n"/>
      <c r="B1910" s="14" t="n"/>
      <c r="C1910" s="12" t="str">
        <f>IF($B1910="","",IFERROR(INDEX(Items!$B$2:$B$501,MATCH($B1910,Items!$A$2:$A$501,0)),"Unknown SKU"))</f>
        <v/>
      </c>
      <c r="D1910" s="14" t="n"/>
      <c r="E1910" s="14" t="n"/>
      <c r="F1910" s="14" t="n"/>
      <c r="G1910" s="14" t="n"/>
      <c r="H1910" s="12" t="str">
        <f>IF(AND(F1910="",G1910=""),"",IF(F1910="",0,F1910)-IF(G1910="",0,G1910))</f>
        <v/>
      </c>
      <c r="I1910" s="14" t="n"/>
      <c r="J1910" s="14" t="n"/>
      <c r="K1910" s="14" t="n"/>
    </row>
    <row r="1911">
      <c r="A1911" s="19" t="n"/>
      <c r="B1911" s="14" t="n"/>
      <c r="C1911" s="12" t="str">
        <f>IF($B1911="","",IFERROR(INDEX(Items!$B$2:$B$501,MATCH($B1911,Items!$A$2:$A$501,0)),"Unknown SKU"))</f>
        <v/>
      </c>
      <c r="D1911" s="14" t="n"/>
      <c r="E1911" s="14" t="n"/>
      <c r="F1911" s="14" t="n"/>
      <c r="G1911" s="14" t="n"/>
      <c r="H1911" s="12" t="str">
        <f>IF(AND(F1911="",G1911=""),"",IF(F1911="",0,F1911)-IF(G1911="",0,G1911))</f>
        <v/>
      </c>
      <c r="I1911" s="14" t="n"/>
      <c r="J1911" s="14" t="n"/>
      <c r="K1911" s="14" t="n"/>
    </row>
    <row r="1912">
      <c r="A1912" s="19" t="n"/>
      <c r="B1912" s="14" t="n"/>
      <c r="C1912" s="12" t="str">
        <f>IF($B1912="","",IFERROR(INDEX(Items!$B$2:$B$501,MATCH($B1912,Items!$A$2:$A$501,0)),"Unknown SKU"))</f>
        <v/>
      </c>
      <c r="D1912" s="14" t="n"/>
      <c r="E1912" s="14" t="n"/>
      <c r="F1912" s="14" t="n"/>
      <c r="G1912" s="14" t="n"/>
      <c r="H1912" s="12" t="str">
        <f>IF(AND(F1912="",G1912=""),"",IF(F1912="",0,F1912)-IF(G1912="",0,G1912))</f>
        <v/>
      </c>
      <c r="I1912" s="14" t="n"/>
      <c r="J1912" s="14" t="n"/>
      <c r="K1912" s="14" t="n"/>
    </row>
    <row r="1913">
      <c r="A1913" s="19" t="n"/>
      <c r="B1913" s="14" t="n"/>
      <c r="C1913" s="12" t="str">
        <f>IF($B1913="","",IFERROR(INDEX(Items!$B$2:$B$501,MATCH($B1913,Items!$A$2:$A$501,0)),"Unknown SKU"))</f>
        <v/>
      </c>
      <c r="D1913" s="14" t="n"/>
      <c r="E1913" s="14" t="n"/>
      <c r="F1913" s="14" t="n"/>
      <c r="G1913" s="14" t="n"/>
      <c r="H1913" s="12" t="str">
        <f>IF(AND(F1913="",G1913=""),"",IF(F1913="",0,F1913)-IF(G1913="",0,G1913))</f>
        <v/>
      </c>
      <c r="I1913" s="14" t="n"/>
      <c r="J1913" s="14" t="n"/>
      <c r="K1913" s="14" t="n"/>
    </row>
    <row r="1914">
      <c r="A1914" s="19" t="n"/>
      <c r="B1914" s="14" t="n"/>
      <c r="C1914" s="12" t="str">
        <f>IF($B1914="","",IFERROR(INDEX(Items!$B$2:$B$501,MATCH($B1914,Items!$A$2:$A$501,0)),"Unknown SKU"))</f>
        <v/>
      </c>
      <c r="D1914" s="14" t="n"/>
      <c r="E1914" s="14" t="n"/>
      <c r="F1914" s="14" t="n"/>
      <c r="G1914" s="14" t="n"/>
      <c r="H1914" s="12" t="str">
        <f>IF(AND(F1914="",G1914=""),"",IF(F1914="",0,F1914)-IF(G1914="",0,G1914))</f>
        <v/>
      </c>
      <c r="I1914" s="14" t="n"/>
      <c r="J1914" s="14" t="n"/>
      <c r="K1914" s="14" t="n"/>
    </row>
    <row r="1915">
      <c r="A1915" s="19" t="n"/>
      <c r="B1915" s="14" t="n"/>
      <c r="C1915" s="12" t="str">
        <f>IF($B1915="","",IFERROR(INDEX(Items!$B$2:$B$501,MATCH($B1915,Items!$A$2:$A$501,0)),"Unknown SKU"))</f>
        <v/>
      </c>
      <c r="D1915" s="14" t="n"/>
      <c r="E1915" s="14" t="n"/>
      <c r="F1915" s="14" t="n"/>
      <c r="G1915" s="14" t="n"/>
      <c r="H1915" s="12" t="str">
        <f>IF(AND(F1915="",G1915=""),"",IF(F1915="",0,F1915)-IF(G1915="",0,G1915))</f>
        <v/>
      </c>
      <c r="I1915" s="14" t="n"/>
      <c r="J1915" s="14" t="n"/>
      <c r="K1915" s="14" t="n"/>
    </row>
    <row r="1916">
      <c r="A1916" s="19" t="n"/>
      <c r="B1916" s="14" t="n"/>
      <c r="C1916" s="12" t="str">
        <f>IF($B1916="","",IFERROR(INDEX(Items!$B$2:$B$501,MATCH($B1916,Items!$A$2:$A$501,0)),"Unknown SKU"))</f>
        <v/>
      </c>
      <c r="D1916" s="14" t="n"/>
      <c r="E1916" s="14" t="n"/>
      <c r="F1916" s="14" t="n"/>
      <c r="G1916" s="14" t="n"/>
      <c r="H1916" s="12" t="str">
        <f>IF(AND(F1916="",G1916=""),"",IF(F1916="",0,F1916)-IF(G1916="",0,G1916))</f>
        <v/>
      </c>
      <c r="I1916" s="14" t="n"/>
      <c r="J1916" s="14" t="n"/>
      <c r="K1916" s="14" t="n"/>
    </row>
    <row r="1917">
      <c r="A1917" s="19" t="n"/>
      <c r="B1917" s="14" t="n"/>
      <c r="C1917" s="12" t="str">
        <f>IF($B1917="","",IFERROR(INDEX(Items!$B$2:$B$501,MATCH($B1917,Items!$A$2:$A$501,0)),"Unknown SKU"))</f>
        <v/>
      </c>
      <c r="D1917" s="14" t="n"/>
      <c r="E1917" s="14" t="n"/>
      <c r="F1917" s="14" t="n"/>
      <c r="G1917" s="14" t="n"/>
      <c r="H1917" s="12" t="str">
        <f>IF(AND(F1917="",G1917=""),"",IF(F1917="",0,F1917)-IF(G1917="",0,G1917))</f>
        <v/>
      </c>
      <c r="I1917" s="14" t="n"/>
      <c r="J1917" s="14" t="n"/>
      <c r="K1917" s="14" t="n"/>
    </row>
    <row r="1918">
      <c r="A1918" s="19" t="n"/>
      <c r="B1918" s="14" t="n"/>
      <c r="C1918" s="12" t="str">
        <f>IF($B1918="","",IFERROR(INDEX(Items!$B$2:$B$501,MATCH($B1918,Items!$A$2:$A$501,0)),"Unknown SKU"))</f>
        <v/>
      </c>
      <c r="D1918" s="14" t="n"/>
      <c r="E1918" s="14" t="n"/>
      <c r="F1918" s="14" t="n"/>
      <c r="G1918" s="14" t="n"/>
      <c r="H1918" s="12" t="str">
        <f>IF(AND(F1918="",G1918=""),"",IF(F1918="",0,F1918)-IF(G1918="",0,G1918))</f>
        <v/>
      </c>
      <c r="I1918" s="14" t="n"/>
      <c r="J1918" s="14" t="n"/>
      <c r="K1918" s="14" t="n"/>
    </row>
    <row r="1919">
      <c r="A1919" s="19" t="n"/>
      <c r="B1919" s="14" t="n"/>
      <c r="C1919" s="12" t="str">
        <f>IF($B1919="","",IFERROR(INDEX(Items!$B$2:$B$501,MATCH($B1919,Items!$A$2:$A$501,0)),"Unknown SKU"))</f>
        <v/>
      </c>
      <c r="D1919" s="14" t="n"/>
      <c r="E1919" s="14" t="n"/>
      <c r="F1919" s="14" t="n"/>
      <c r="G1919" s="14" t="n"/>
      <c r="H1919" s="12" t="str">
        <f>IF(AND(F1919="",G1919=""),"",IF(F1919="",0,F1919)-IF(G1919="",0,G1919))</f>
        <v/>
      </c>
      <c r="I1919" s="14" t="n"/>
      <c r="J1919" s="14" t="n"/>
      <c r="K1919" s="14" t="n"/>
    </row>
    <row r="1920">
      <c r="A1920" s="19" t="n"/>
      <c r="B1920" s="14" t="n"/>
      <c r="C1920" s="12" t="str">
        <f>IF($B1920="","",IFERROR(INDEX(Items!$B$2:$B$501,MATCH($B1920,Items!$A$2:$A$501,0)),"Unknown SKU"))</f>
        <v/>
      </c>
      <c r="D1920" s="14" t="n"/>
      <c r="E1920" s="14" t="n"/>
      <c r="F1920" s="14" t="n"/>
      <c r="G1920" s="14" t="n"/>
      <c r="H1920" s="12" t="str">
        <f>IF(AND(F1920="",G1920=""),"",IF(F1920="",0,F1920)-IF(G1920="",0,G1920))</f>
        <v/>
      </c>
      <c r="I1920" s="14" t="n"/>
      <c r="J1920" s="14" t="n"/>
      <c r="K1920" s="14" t="n"/>
    </row>
    <row r="1921">
      <c r="A1921" s="19" t="n"/>
      <c r="B1921" s="14" t="n"/>
      <c r="C1921" s="12" t="str">
        <f>IF($B1921="","",IFERROR(INDEX(Items!$B$2:$B$501,MATCH($B1921,Items!$A$2:$A$501,0)),"Unknown SKU"))</f>
        <v/>
      </c>
      <c r="D1921" s="14" t="n"/>
      <c r="E1921" s="14" t="n"/>
      <c r="F1921" s="14" t="n"/>
      <c r="G1921" s="14" t="n"/>
      <c r="H1921" s="12" t="str">
        <f>IF(AND(F1921="",G1921=""),"",IF(F1921="",0,F1921)-IF(G1921="",0,G1921))</f>
        <v/>
      </c>
      <c r="I1921" s="14" t="n"/>
      <c r="J1921" s="14" t="n"/>
      <c r="K1921" s="14" t="n"/>
    </row>
    <row r="1922">
      <c r="A1922" s="19" t="n"/>
      <c r="B1922" s="14" t="n"/>
      <c r="C1922" s="12" t="str">
        <f>IF($B1922="","",IFERROR(INDEX(Items!$B$2:$B$501,MATCH($B1922,Items!$A$2:$A$501,0)),"Unknown SKU"))</f>
        <v/>
      </c>
      <c r="D1922" s="14" t="n"/>
      <c r="E1922" s="14" t="n"/>
      <c r="F1922" s="14" t="n"/>
      <c r="G1922" s="14" t="n"/>
      <c r="H1922" s="12" t="str">
        <f>IF(AND(F1922="",G1922=""),"",IF(F1922="",0,F1922)-IF(G1922="",0,G1922))</f>
        <v/>
      </c>
      <c r="I1922" s="14" t="n"/>
      <c r="J1922" s="14" t="n"/>
      <c r="K1922" s="14" t="n"/>
    </row>
    <row r="1923">
      <c r="A1923" s="19" t="n"/>
      <c r="B1923" s="14" t="n"/>
      <c r="C1923" s="12" t="str">
        <f>IF($B1923="","",IFERROR(INDEX(Items!$B$2:$B$501,MATCH($B1923,Items!$A$2:$A$501,0)),"Unknown SKU"))</f>
        <v/>
      </c>
      <c r="D1923" s="14" t="n"/>
      <c r="E1923" s="14" t="n"/>
      <c r="F1923" s="14" t="n"/>
      <c r="G1923" s="14" t="n"/>
      <c r="H1923" s="12" t="str">
        <f>IF(AND(F1923="",G1923=""),"",IF(F1923="",0,F1923)-IF(G1923="",0,G1923))</f>
        <v/>
      </c>
      <c r="I1923" s="14" t="n"/>
      <c r="J1923" s="14" t="n"/>
      <c r="K1923" s="14" t="n"/>
    </row>
    <row r="1924">
      <c r="A1924" s="19" t="n"/>
      <c r="B1924" s="14" t="n"/>
      <c r="C1924" s="12" t="str">
        <f>IF($B1924="","",IFERROR(INDEX(Items!$B$2:$B$501,MATCH($B1924,Items!$A$2:$A$501,0)),"Unknown SKU"))</f>
        <v/>
      </c>
      <c r="D1924" s="14" t="n"/>
      <c r="E1924" s="14" t="n"/>
      <c r="F1924" s="14" t="n"/>
      <c r="G1924" s="14" t="n"/>
      <c r="H1924" s="12" t="str">
        <f>IF(AND(F1924="",G1924=""),"",IF(F1924="",0,F1924)-IF(G1924="",0,G1924))</f>
        <v/>
      </c>
      <c r="I1924" s="14" t="n"/>
      <c r="J1924" s="14" t="n"/>
      <c r="K1924" s="14" t="n"/>
    </row>
    <row r="1925">
      <c r="A1925" s="19" t="n"/>
      <c r="B1925" s="14" t="n"/>
      <c r="C1925" s="12" t="str">
        <f>IF($B1925="","",IFERROR(INDEX(Items!$B$2:$B$501,MATCH($B1925,Items!$A$2:$A$501,0)),"Unknown SKU"))</f>
        <v/>
      </c>
      <c r="D1925" s="14" t="n"/>
      <c r="E1925" s="14" t="n"/>
      <c r="F1925" s="14" t="n"/>
      <c r="G1925" s="14" t="n"/>
      <c r="H1925" s="12" t="str">
        <f>IF(AND(F1925="",G1925=""),"",IF(F1925="",0,F1925)-IF(G1925="",0,G1925))</f>
        <v/>
      </c>
      <c r="I1925" s="14" t="n"/>
      <c r="J1925" s="14" t="n"/>
      <c r="K1925" s="14" t="n"/>
    </row>
    <row r="1926">
      <c r="A1926" s="19" t="n"/>
      <c r="B1926" s="14" t="n"/>
      <c r="C1926" s="12" t="str">
        <f>IF($B1926="","",IFERROR(INDEX(Items!$B$2:$B$501,MATCH($B1926,Items!$A$2:$A$501,0)),"Unknown SKU"))</f>
        <v/>
      </c>
      <c r="D1926" s="14" t="n"/>
      <c r="E1926" s="14" t="n"/>
      <c r="F1926" s="14" t="n"/>
      <c r="G1926" s="14" t="n"/>
      <c r="H1926" s="12" t="str">
        <f>IF(AND(F1926="",G1926=""),"",IF(F1926="",0,F1926)-IF(G1926="",0,G1926))</f>
        <v/>
      </c>
      <c r="I1926" s="14" t="n"/>
      <c r="J1926" s="14" t="n"/>
      <c r="K1926" s="14" t="n"/>
    </row>
    <row r="1927">
      <c r="A1927" s="19" t="n"/>
      <c r="B1927" s="14" t="n"/>
      <c r="C1927" s="12" t="str">
        <f>IF($B1927="","",IFERROR(INDEX(Items!$B$2:$B$501,MATCH($B1927,Items!$A$2:$A$501,0)),"Unknown SKU"))</f>
        <v/>
      </c>
      <c r="D1927" s="14" t="n"/>
      <c r="E1927" s="14" t="n"/>
      <c r="F1927" s="14" t="n"/>
      <c r="G1927" s="14" t="n"/>
      <c r="H1927" s="12" t="str">
        <f>IF(AND(F1927="",G1927=""),"",IF(F1927="",0,F1927)-IF(G1927="",0,G1927))</f>
        <v/>
      </c>
      <c r="I1927" s="14" t="n"/>
      <c r="J1927" s="14" t="n"/>
      <c r="K1927" s="14" t="n"/>
    </row>
    <row r="1928">
      <c r="A1928" s="19" t="n"/>
      <c r="B1928" s="14" t="n"/>
      <c r="C1928" s="12" t="str">
        <f>IF($B1928="","",IFERROR(INDEX(Items!$B$2:$B$501,MATCH($B1928,Items!$A$2:$A$501,0)),"Unknown SKU"))</f>
        <v/>
      </c>
      <c r="D1928" s="14" t="n"/>
      <c r="E1928" s="14" t="n"/>
      <c r="F1928" s="14" t="n"/>
      <c r="G1928" s="14" t="n"/>
      <c r="H1928" s="12" t="str">
        <f>IF(AND(F1928="",G1928=""),"",IF(F1928="",0,F1928)-IF(G1928="",0,G1928))</f>
        <v/>
      </c>
      <c r="I1928" s="14" t="n"/>
      <c r="J1928" s="14" t="n"/>
      <c r="K1928" s="14" t="n"/>
    </row>
    <row r="1929">
      <c r="A1929" s="19" t="n"/>
      <c r="B1929" s="14" t="n"/>
      <c r="C1929" s="12" t="str">
        <f>IF($B1929="","",IFERROR(INDEX(Items!$B$2:$B$501,MATCH($B1929,Items!$A$2:$A$501,0)),"Unknown SKU"))</f>
        <v/>
      </c>
      <c r="D1929" s="14" t="n"/>
      <c r="E1929" s="14" t="n"/>
      <c r="F1929" s="14" t="n"/>
      <c r="G1929" s="14" t="n"/>
      <c r="H1929" s="12" t="str">
        <f>IF(AND(F1929="",G1929=""),"",IF(F1929="",0,F1929)-IF(G1929="",0,G1929))</f>
        <v/>
      </c>
      <c r="I1929" s="14" t="n"/>
      <c r="J1929" s="14" t="n"/>
      <c r="K1929" s="14" t="n"/>
    </row>
    <row r="1930">
      <c r="A1930" s="19" t="n"/>
      <c r="B1930" s="14" t="n"/>
      <c r="C1930" s="12" t="str">
        <f>IF($B1930="","",IFERROR(INDEX(Items!$B$2:$B$501,MATCH($B1930,Items!$A$2:$A$501,0)),"Unknown SKU"))</f>
        <v/>
      </c>
      <c r="D1930" s="14" t="n"/>
      <c r="E1930" s="14" t="n"/>
      <c r="F1930" s="14" t="n"/>
      <c r="G1930" s="14" t="n"/>
      <c r="H1930" s="12" t="str">
        <f>IF(AND(F1930="",G1930=""),"",IF(F1930="",0,F1930)-IF(G1930="",0,G1930))</f>
        <v/>
      </c>
      <c r="I1930" s="14" t="n"/>
      <c r="J1930" s="14" t="n"/>
      <c r="K1930" s="14" t="n"/>
    </row>
    <row r="1931">
      <c r="A1931" s="19" t="n"/>
      <c r="B1931" s="14" t="n"/>
      <c r="C1931" s="12" t="str">
        <f>IF($B1931="","",IFERROR(INDEX(Items!$B$2:$B$501,MATCH($B1931,Items!$A$2:$A$501,0)),"Unknown SKU"))</f>
        <v/>
      </c>
      <c r="D1931" s="14" t="n"/>
      <c r="E1931" s="14" t="n"/>
      <c r="F1931" s="14" t="n"/>
      <c r="G1931" s="14" t="n"/>
      <c r="H1931" s="12" t="str">
        <f>IF(AND(F1931="",G1931=""),"",IF(F1931="",0,F1931)-IF(G1931="",0,G1931))</f>
        <v/>
      </c>
      <c r="I1931" s="14" t="n"/>
      <c r="J1931" s="14" t="n"/>
      <c r="K1931" s="14" t="n"/>
    </row>
    <row r="1932">
      <c r="A1932" s="19" t="n"/>
      <c r="B1932" s="14" t="n"/>
      <c r="C1932" s="12" t="str">
        <f>IF($B1932="","",IFERROR(INDEX(Items!$B$2:$B$501,MATCH($B1932,Items!$A$2:$A$501,0)),"Unknown SKU"))</f>
        <v/>
      </c>
      <c r="D1932" s="14" t="n"/>
      <c r="E1932" s="14" t="n"/>
      <c r="F1932" s="14" t="n"/>
      <c r="G1932" s="14" t="n"/>
      <c r="H1932" s="12" t="str">
        <f>IF(AND(F1932="",G1932=""),"",IF(F1932="",0,F1932)-IF(G1932="",0,G1932))</f>
        <v/>
      </c>
      <c r="I1932" s="14" t="n"/>
      <c r="J1932" s="14" t="n"/>
      <c r="K1932" s="14" t="n"/>
    </row>
    <row r="1933">
      <c r="A1933" s="19" t="n"/>
      <c r="B1933" s="14" t="n"/>
      <c r="C1933" s="12" t="str">
        <f>IF($B1933="","",IFERROR(INDEX(Items!$B$2:$B$501,MATCH($B1933,Items!$A$2:$A$501,0)),"Unknown SKU"))</f>
        <v/>
      </c>
      <c r="D1933" s="14" t="n"/>
      <c r="E1933" s="14" t="n"/>
      <c r="F1933" s="14" t="n"/>
      <c r="G1933" s="14" t="n"/>
      <c r="H1933" s="12" t="str">
        <f>IF(AND(F1933="",G1933=""),"",IF(F1933="",0,F1933)-IF(G1933="",0,G1933))</f>
        <v/>
      </c>
      <c r="I1933" s="14" t="n"/>
      <c r="J1933" s="14" t="n"/>
      <c r="K1933" s="14" t="n"/>
    </row>
    <row r="1934">
      <c r="A1934" s="19" t="n"/>
      <c r="B1934" s="14" t="n"/>
      <c r="C1934" s="12" t="str">
        <f>IF($B1934="","",IFERROR(INDEX(Items!$B$2:$B$501,MATCH($B1934,Items!$A$2:$A$501,0)),"Unknown SKU"))</f>
        <v/>
      </c>
      <c r="D1934" s="14" t="n"/>
      <c r="E1934" s="14" t="n"/>
      <c r="F1934" s="14" t="n"/>
      <c r="G1934" s="14" t="n"/>
      <c r="H1934" s="12" t="str">
        <f>IF(AND(F1934="",G1934=""),"",IF(F1934="",0,F1934)-IF(G1934="",0,G1934))</f>
        <v/>
      </c>
      <c r="I1934" s="14" t="n"/>
      <c r="J1934" s="14" t="n"/>
      <c r="K1934" s="14" t="n"/>
    </row>
    <row r="1935">
      <c r="A1935" s="19" t="n"/>
      <c r="B1935" s="14" t="n"/>
      <c r="C1935" s="12" t="str">
        <f>IF($B1935="","",IFERROR(INDEX(Items!$B$2:$B$501,MATCH($B1935,Items!$A$2:$A$501,0)),"Unknown SKU"))</f>
        <v/>
      </c>
      <c r="D1935" s="14" t="n"/>
      <c r="E1935" s="14" t="n"/>
      <c r="F1935" s="14" t="n"/>
      <c r="G1935" s="14" t="n"/>
      <c r="H1935" s="12" t="str">
        <f>IF(AND(F1935="",G1935=""),"",IF(F1935="",0,F1935)-IF(G1935="",0,G1935))</f>
        <v/>
      </c>
      <c r="I1935" s="14" t="n"/>
      <c r="J1935" s="14" t="n"/>
      <c r="K1935" s="14" t="n"/>
    </row>
    <row r="1936">
      <c r="A1936" s="19" t="n"/>
      <c r="B1936" s="14" t="n"/>
      <c r="C1936" s="12" t="str">
        <f>IF($B1936="","",IFERROR(INDEX(Items!$B$2:$B$501,MATCH($B1936,Items!$A$2:$A$501,0)),"Unknown SKU"))</f>
        <v/>
      </c>
      <c r="D1936" s="14" t="n"/>
      <c r="E1936" s="14" t="n"/>
      <c r="F1936" s="14" t="n"/>
      <c r="G1936" s="14" t="n"/>
      <c r="H1936" s="12" t="str">
        <f>IF(AND(F1936="",G1936=""),"",IF(F1936="",0,F1936)-IF(G1936="",0,G1936))</f>
        <v/>
      </c>
      <c r="I1936" s="14" t="n"/>
      <c r="J1936" s="14" t="n"/>
      <c r="K1936" s="14" t="n"/>
    </row>
    <row r="1937">
      <c r="A1937" s="19" t="n"/>
      <c r="B1937" s="14" t="n"/>
      <c r="C1937" s="12" t="str">
        <f>IF($B1937="","",IFERROR(INDEX(Items!$B$2:$B$501,MATCH($B1937,Items!$A$2:$A$501,0)),"Unknown SKU"))</f>
        <v/>
      </c>
      <c r="D1937" s="14" t="n"/>
      <c r="E1937" s="14" t="n"/>
      <c r="F1937" s="14" t="n"/>
      <c r="G1937" s="14" t="n"/>
      <c r="H1937" s="12" t="str">
        <f>IF(AND(F1937="",G1937=""),"",IF(F1937="",0,F1937)-IF(G1937="",0,G1937))</f>
        <v/>
      </c>
      <c r="I1937" s="14" t="n"/>
      <c r="J1937" s="14" t="n"/>
      <c r="K1937" s="14" t="n"/>
    </row>
    <row r="1938">
      <c r="A1938" s="19" t="n"/>
      <c r="B1938" s="14" t="n"/>
      <c r="C1938" s="12" t="str">
        <f>IF($B1938="","",IFERROR(INDEX(Items!$B$2:$B$501,MATCH($B1938,Items!$A$2:$A$501,0)),"Unknown SKU"))</f>
        <v/>
      </c>
      <c r="D1938" s="14" t="n"/>
      <c r="E1938" s="14" t="n"/>
      <c r="F1938" s="14" t="n"/>
      <c r="G1938" s="14" t="n"/>
      <c r="H1938" s="12" t="str">
        <f>IF(AND(F1938="",G1938=""),"",IF(F1938="",0,F1938)-IF(G1938="",0,G1938))</f>
        <v/>
      </c>
      <c r="I1938" s="14" t="n"/>
      <c r="J1938" s="14" t="n"/>
      <c r="K1938" s="14" t="n"/>
    </row>
    <row r="1939">
      <c r="A1939" s="19" t="n"/>
      <c r="B1939" s="14" t="n"/>
      <c r="C1939" s="12" t="str">
        <f>IF($B1939="","",IFERROR(INDEX(Items!$B$2:$B$501,MATCH($B1939,Items!$A$2:$A$501,0)),"Unknown SKU"))</f>
        <v/>
      </c>
      <c r="D1939" s="14" t="n"/>
      <c r="E1939" s="14" t="n"/>
      <c r="F1939" s="14" t="n"/>
      <c r="G1939" s="14" t="n"/>
      <c r="H1939" s="12" t="str">
        <f>IF(AND(F1939="",G1939=""),"",IF(F1939="",0,F1939)-IF(G1939="",0,G1939))</f>
        <v/>
      </c>
      <c r="I1939" s="14" t="n"/>
      <c r="J1939" s="14" t="n"/>
      <c r="K1939" s="14" t="n"/>
    </row>
    <row r="1940">
      <c r="A1940" s="19" t="n"/>
      <c r="B1940" s="14" t="n"/>
      <c r="C1940" s="12" t="str">
        <f>IF($B1940="","",IFERROR(INDEX(Items!$B$2:$B$501,MATCH($B1940,Items!$A$2:$A$501,0)),"Unknown SKU"))</f>
        <v/>
      </c>
      <c r="D1940" s="14" t="n"/>
      <c r="E1940" s="14" t="n"/>
      <c r="F1940" s="14" t="n"/>
      <c r="G1940" s="14" t="n"/>
      <c r="H1940" s="12" t="str">
        <f>IF(AND(F1940="",G1940=""),"",IF(F1940="",0,F1940)-IF(G1940="",0,G1940))</f>
        <v/>
      </c>
      <c r="I1940" s="14" t="n"/>
      <c r="J1940" s="14" t="n"/>
      <c r="K1940" s="14" t="n"/>
    </row>
    <row r="1941">
      <c r="A1941" s="19" t="n"/>
      <c r="B1941" s="14" t="n"/>
      <c r="C1941" s="12" t="str">
        <f>IF($B1941="","",IFERROR(INDEX(Items!$B$2:$B$501,MATCH($B1941,Items!$A$2:$A$501,0)),"Unknown SKU"))</f>
        <v/>
      </c>
      <c r="D1941" s="14" t="n"/>
      <c r="E1941" s="14" t="n"/>
      <c r="F1941" s="14" t="n"/>
      <c r="G1941" s="14" t="n"/>
      <c r="H1941" s="12" t="str">
        <f>IF(AND(F1941="",G1941=""),"",IF(F1941="",0,F1941)-IF(G1941="",0,G1941))</f>
        <v/>
      </c>
      <c r="I1941" s="14" t="n"/>
      <c r="J1941" s="14" t="n"/>
      <c r="K1941" s="14" t="n"/>
    </row>
    <row r="1942">
      <c r="A1942" s="19" t="n"/>
      <c r="B1942" s="14" t="n"/>
      <c r="C1942" s="12" t="str">
        <f>IF($B1942="","",IFERROR(INDEX(Items!$B$2:$B$501,MATCH($B1942,Items!$A$2:$A$501,0)),"Unknown SKU"))</f>
        <v/>
      </c>
      <c r="D1942" s="14" t="n"/>
      <c r="E1942" s="14" t="n"/>
      <c r="F1942" s="14" t="n"/>
      <c r="G1942" s="14" t="n"/>
      <c r="H1942" s="12" t="str">
        <f>IF(AND(F1942="",G1942=""),"",IF(F1942="",0,F1942)-IF(G1942="",0,G1942))</f>
        <v/>
      </c>
      <c r="I1942" s="14" t="n"/>
      <c r="J1942" s="14" t="n"/>
      <c r="K1942" s="14" t="n"/>
    </row>
    <row r="1943">
      <c r="A1943" s="19" t="n"/>
      <c r="B1943" s="14" t="n"/>
      <c r="C1943" s="12" t="str">
        <f>IF($B1943="","",IFERROR(INDEX(Items!$B$2:$B$501,MATCH($B1943,Items!$A$2:$A$501,0)),"Unknown SKU"))</f>
        <v/>
      </c>
      <c r="D1943" s="14" t="n"/>
      <c r="E1943" s="14" t="n"/>
      <c r="F1943" s="14" t="n"/>
      <c r="G1943" s="14" t="n"/>
      <c r="H1943" s="12" t="str">
        <f>IF(AND(F1943="",G1943=""),"",IF(F1943="",0,F1943)-IF(G1943="",0,G1943))</f>
        <v/>
      </c>
      <c r="I1943" s="14" t="n"/>
      <c r="J1943" s="14" t="n"/>
      <c r="K1943" s="14" t="n"/>
    </row>
    <row r="1944">
      <c r="A1944" s="19" t="n"/>
      <c r="B1944" s="14" t="n"/>
      <c r="C1944" s="12" t="str">
        <f>IF($B1944="","",IFERROR(INDEX(Items!$B$2:$B$501,MATCH($B1944,Items!$A$2:$A$501,0)),"Unknown SKU"))</f>
        <v/>
      </c>
      <c r="D1944" s="14" t="n"/>
      <c r="E1944" s="14" t="n"/>
      <c r="F1944" s="14" t="n"/>
      <c r="G1944" s="14" t="n"/>
      <c r="H1944" s="12" t="str">
        <f>IF(AND(F1944="",G1944=""),"",IF(F1944="",0,F1944)-IF(G1944="",0,G1944))</f>
        <v/>
      </c>
      <c r="I1944" s="14" t="n"/>
      <c r="J1944" s="14" t="n"/>
      <c r="K1944" s="14" t="n"/>
    </row>
    <row r="1945">
      <c r="A1945" s="19" t="n"/>
      <c r="B1945" s="14" t="n"/>
      <c r="C1945" s="12" t="str">
        <f>IF($B1945="","",IFERROR(INDEX(Items!$B$2:$B$501,MATCH($B1945,Items!$A$2:$A$501,0)),"Unknown SKU"))</f>
        <v/>
      </c>
      <c r="D1945" s="14" t="n"/>
      <c r="E1945" s="14" t="n"/>
      <c r="F1945" s="14" t="n"/>
      <c r="G1945" s="14" t="n"/>
      <c r="H1945" s="12" t="str">
        <f>IF(AND(F1945="",G1945=""),"",IF(F1945="",0,F1945)-IF(G1945="",0,G1945))</f>
        <v/>
      </c>
      <c r="I1945" s="14" t="n"/>
      <c r="J1945" s="14" t="n"/>
      <c r="K1945" s="14" t="n"/>
    </row>
    <row r="1946">
      <c r="A1946" s="19" t="n"/>
      <c r="B1946" s="14" t="n"/>
      <c r="C1946" s="12" t="str">
        <f>IF($B1946="","",IFERROR(INDEX(Items!$B$2:$B$501,MATCH($B1946,Items!$A$2:$A$501,0)),"Unknown SKU"))</f>
        <v/>
      </c>
      <c r="D1946" s="14" t="n"/>
      <c r="E1946" s="14" t="n"/>
      <c r="F1946" s="14" t="n"/>
      <c r="G1946" s="14" t="n"/>
      <c r="H1946" s="12" t="str">
        <f>IF(AND(F1946="",G1946=""),"",IF(F1946="",0,F1946)-IF(G1946="",0,G1946))</f>
        <v/>
      </c>
      <c r="I1946" s="14" t="n"/>
      <c r="J1946" s="14" t="n"/>
      <c r="K1946" s="14" t="n"/>
    </row>
    <row r="1947">
      <c r="A1947" s="19" t="n"/>
      <c r="B1947" s="14" t="n"/>
      <c r="C1947" s="12" t="str">
        <f>IF($B1947="","",IFERROR(INDEX(Items!$B$2:$B$501,MATCH($B1947,Items!$A$2:$A$501,0)),"Unknown SKU"))</f>
        <v/>
      </c>
      <c r="D1947" s="14" t="n"/>
      <c r="E1947" s="14" t="n"/>
      <c r="F1947" s="14" t="n"/>
      <c r="G1947" s="14" t="n"/>
      <c r="H1947" s="12" t="str">
        <f>IF(AND(F1947="",G1947=""),"",IF(F1947="",0,F1947)-IF(G1947="",0,G1947))</f>
        <v/>
      </c>
      <c r="I1947" s="14" t="n"/>
      <c r="J1947" s="14" t="n"/>
      <c r="K1947" s="14" t="n"/>
    </row>
    <row r="1948">
      <c r="A1948" s="19" t="n"/>
      <c r="B1948" s="14" t="n"/>
      <c r="C1948" s="12" t="str">
        <f>IF($B1948="","",IFERROR(INDEX(Items!$B$2:$B$501,MATCH($B1948,Items!$A$2:$A$501,0)),"Unknown SKU"))</f>
        <v/>
      </c>
      <c r="D1948" s="14" t="n"/>
      <c r="E1948" s="14" t="n"/>
      <c r="F1948" s="14" t="n"/>
      <c r="G1948" s="14" t="n"/>
      <c r="H1948" s="12" t="str">
        <f>IF(AND(F1948="",G1948=""),"",IF(F1948="",0,F1948)-IF(G1948="",0,G1948))</f>
        <v/>
      </c>
      <c r="I1948" s="14" t="n"/>
      <c r="J1948" s="14" t="n"/>
      <c r="K1948" s="14" t="n"/>
    </row>
    <row r="1949">
      <c r="A1949" s="19" t="n"/>
      <c r="B1949" s="14" t="n"/>
      <c r="C1949" s="12" t="str">
        <f>IF($B1949="","",IFERROR(INDEX(Items!$B$2:$B$501,MATCH($B1949,Items!$A$2:$A$501,0)),"Unknown SKU"))</f>
        <v/>
      </c>
      <c r="D1949" s="14" t="n"/>
      <c r="E1949" s="14" t="n"/>
      <c r="F1949" s="14" t="n"/>
      <c r="G1949" s="14" t="n"/>
      <c r="H1949" s="12" t="str">
        <f>IF(AND(F1949="",G1949=""),"",IF(F1949="",0,F1949)-IF(G1949="",0,G1949))</f>
        <v/>
      </c>
      <c r="I1949" s="14" t="n"/>
      <c r="J1949" s="14" t="n"/>
      <c r="K1949" s="14" t="n"/>
    </row>
    <row r="1950">
      <c r="A1950" s="19" t="n"/>
      <c r="B1950" s="14" t="n"/>
      <c r="C1950" s="12" t="str">
        <f>IF($B1950="","",IFERROR(INDEX(Items!$B$2:$B$501,MATCH($B1950,Items!$A$2:$A$501,0)),"Unknown SKU"))</f>
        <v/>
      </c>
      <c r="D1950" s="14" t="n"/>
      <c r="E1950" s="14" t="n"/>
      <c r="F1950" s="14" t="n"/>
      <c r="G1950" s="14" t="n"/>
      <c r="H1950" s="12" t="str">
        <f>IF(AND(F1950="",G1950=""),"",IF(F1950="",0,F1950)-IF(G1950="",0,G1950))</f>
        <v/>
      </c>
      <c r="I1950" s="14" t="n"/>
      <c r="J1950" s="14" t="n"/>
      <c r="K1950" s="14" t="n"/>
    </row>
    <row r="1951">
      <c r="A1951" s="19" t="n"/>
      <c r="B1951" s="14" t="n"/>
      <c r="C1951" s="12" t="str">
        <f>IF($B1951="","",IFERROR(INDEX(Items!$B$2:$B$501,MATCH($B1951,Items!$A$2:$A$501,0)),"Unknown SKU"))</f>
        <v/>
      </c>
      <c r="D1951" s="14" t="n"/>
      <c r="E1951" s="14" t="n"/>
      <c r="F1951" s="14" t="n"/>
      <c r="G1951" s="14" t="n"/>
      <c r="H1951" s="12" t="str">
        <f>IF(AND(F1951="",G1951=""),"",IF(F1951="",0,F1951)-IF(G1951="",0,G1951))</f>
        <v/>
      </c>
      <c r="I1951" s="14" t="n"/>
      <c r="J1951" s="14" t="n"/>
      <c r="K1951" s="14" t="n"/>
    </row>
    <row r="1952">
      <c r="A1952" s="19" t="n"/>
      <c r="B1952" s="14" t="n"/>
      <c r="C1952" s="12" t="str">
        <f>IF($B1952="","",IFERROR(INDEX(Items!$B$2:$B$501,MATCH($B1952,Items!$A$2:$A$501,0)),"Unknown SKU"))</f>
        <v/>
      </c>
      <c r="D1952" s="14" t="n"/>
      <c r="E1952" s="14" t="n"/>
      <c r="F1952" s="14" t="n"/>
      <c r="G1952" s="14" t="n"/>
      <c r="H1952" s="12" t="str">
        <f>IF(AND(F1952="",G1952=""),"",IF(F1952="",0,F1952)-IF(G1952="",0,G1952))</f>
        <v/>
      </c>
      <c r="I1952" s="14" t="n"/>
      <c r="J1952" s="14" t="n"/>
      <c r="K1952" s="14" t="n"/>
    </row>
    <row r="1953">
      <c r="A1953" s="19" t="n"/>
      <c r="B1953" s="14" t="n"/>
      <c r="C1953" s="12" t="str">
        <f>IF($B1953="","",IFERROR(INDEX(Items!$B$2:$B$501,MATCH($B1953,Items!$A$2:$A$501,0)),"Unknown SKU"))</f>
        <v/>
      </c>
      <c r="D1953" s="14" t="n"/>
      <c r="E1953" s="14" t="n"/>
      <c r="F1953" s="14" t="n"/>
      <c r="G1953" s="14" t="n"/>
      <c r="H1953" s="12" t="str">
        <f>IF(AND(F1953="",G1953=""),"",IF(F1953="",0,F1953)-IF(G1953="",0,G1953))</f>
        <v/>
      </c>
      <c r="I1953" s="14" t="n"/>
      <c r="J1953" s="14" t="n"/>
      <c r="K1953" s="14" t="n"/>
    </row>
    <row r="1954">
      <c r="A1954" s="19" t="n"/>
      <c r="B1954" s="14" t="n"/>
      <c r="C1954" s="12" t="str">
        <f>IF($B1954="","",IFERROR(INDEX(Items!$B$2:$B$501,MATCH($B1954,Items!$A$2:$A$501,0)),"Unknown SKU"))</f>
        <v/>
      </c>
      <c r="D1954" s="14" t="n"/>
      <c r="E1954" s="14" t="n"/>
      <c r="F1954" s="14" t="n"/>
      <c r="G1954" s="14" t="n"/>
      <c r="H1954" s="12" t="str">
        <f>IF(AND(F1954="",G1954=""),"",IF(F1954="",0,F1954)-IF(G1954="",0,G1954))</f>
        <v/>
      </c>
      <c r="I1954" s="14" t="n"/>
      <c r="J1954" s="14" t="n"/>
      <c r="K1954" s="14" t="n"/>
    </row>
    <row r="1955">
      <c r="A1955" s="19" t="n"/>
      <c r="B1955" s="14" t="n"/>
      <c r="C1955" s="12" t="str">
        <f>IF($B1955="","",IFERROR(INDEX(Items!$B$2:$B$501,MATCH($B1955,Items!$A$2:$A$501,0)),"Unknown SKU"))</f>
        <v/>
      </c>
      <c r="D1955" s="14" t="n"/>
      <c r="E1955" s="14" t="n"/>
      <c r="F1955" s="14" t="n"/>
      <c r="G1955" s="14" t="n"/>
      <c r="H1955" s="12" t="str">
        <f>IF(AND(F1955="",G1955=""),"",IF(F1955="",0,F1955)-IF(G1955="",0,G1955))</f>
        <v/>
      </c>
      <c r="I1955" s="14" t="n"/>
      <c r="J1955" s="14" t="n"/>
      <c r="K1955" s="14" t="n"/>
    </row>
    <row r="1956">
      <c r="A1956" s="19" t="n"/>
      <c r="B1956" s="14" t="n"/>
      <c r="C1956" s="12" t="str">
        <f>IF($B1956="","",IFERROR(INDEX(Items!$B$2:$B$501,MATCH($B1956,Items!$A$2:$A$501,0)),"Unknown SKU"))</f>
        <v/>
      </c>
      <c r="D1956" s="14" t="n"/>
      <c r="E1956" s="14" t="n"/>
      <c r="F1956" s="14" t="n"/>
      <c r="G1956" s="14" t="n"/>
      <c r="H1956" s="12" t="str">
        <f>IF(AND(F1956="",G1956=""),"",IF(F1956="",0,F1956)-IF(G1956="",0,G1956))</f>
        <v/>
      </c>
      <c r="I1956" s="14" t="n"/>
      <c r="J1956" s="14" t="n"/>
      <c r="K1956" s="14" t="n"/>
    </row>
    <row r="1957">
      <c r="A1957" s="19" t="n"/>
      <c r="B1957" s="14" t="n"/>
      <c r="C1957" s="12" t="str">
        <f>IF($B1957="","",IFERROR(INDEX(Items!$B$2:$B$501,MATCH($B1957,Items!$A$2:$A$501,0)),"Unknown SKU"))</f>
        <v/>
      </c>
      <c r="D1957" s="14" t="n"/>
      <c r="E1957" s="14" t="n"/>
      <c r="F1957" s="14" t="n"/>
      <c r="G1957" s="14" t="n"/>
      <c r="H1957" s="12" t="str">
        <f>IF(AND(F1957="",G1957=""),"",IF(F1957="",0,F1957)-IF(G1957="",0,G1957))</f>
        <v/>
      </c>
      <c r="I1957" s="14" t="n"/>
      <c r="J1957" s="14" t="n"/>
      <c r="K1957" s="14" t="n"/>
    </row>
    <row r="1958">
      <c r="A1958" s="19" t="n"/>
      <c r="B1958" s="14" t="n"/>
      <c r="C1958" s="12" t="str">
        <f>IF($B1958="","",IFERROR(INDEX(Items!$B$2:$B$501,MATCH($B1958,Items!$A$2:$A$501,0)),"Unknown SKU"))</f>
        <v/>
      </c>
      <c r="D1958" s="14" t="n"/>
      <c r="E1958" s="14" t="n"/>
      <c r="F1958" s="14" t="n"/>
      <c r="G1958" s="14" t="n"/>
      <c r="H1958" s="12" t="str">
        <f>IF(AND(F1958="",G1958=""),"",IF(F1958="",0,F1958)-IF(G1958="",0,G1958))</f>
        <v/>
      </c>
      <c r="I1958" s="14" t="n"/>
      <c r="J1958" s="14" t="n"/>
      <c r="K1958" s="14" t="n"/>
    </row>
    <row r="1959">
      <c r="A1959" s="19" t="n"/>
      <c r="B1959" s="14" t="n"/>
      <c r="C1959" s="12" t="str">
        <f>IF($B1959="","",IFERROR(INDEX(Items!$B$2:$B$501,MATCH($B1959,Items!$A$2:$A$501,0)),"Unknown SKU"))</f>
        <v/>
      </c>
      <c r="D1959" s="14" t="n"/>
      <c r="E1959" s="14" t="n"/>
      <c r="F1959" s="14" t="n"/>
      <c r="G1959" s="14" t="n"/>
      <c r="H1959" s="12" t="str">
        <f>IF(AND(F1959="",G1959=""),"",IF(F1959="",0,F1959)-IF(G1959="",0,G1959))</f>
        <v/>
      </c>
      <c r="I1959" s="14" t="n"/>
      <c r="J1959" s="14" t="n"/>
      <c r="K1959" s="14" t="n"/>
    </row>
    <row r="1960">
      <c r="A1960" s="19" t="n"/>
      <c r="B1960" s="14" t="n"/>
      <c r="C1960" s="12" t="str">
        <f>IF($B1960="","",IFERROR(INDEX(Items!$B$2:$B$501,MATCH($B1960,Items!$A$2:$A$501,0)),"Unknown SKU"))</f>
        <v/>
      </c>
      <c r="D1960" s="14" t="n"/>
      <c r="E1960" s="14" t="n"/>
      <c r="F1960" s="14" t="n"/>
      <c r="G1960" s="14" t="n"/>
      <c r="H1960" s="12" t="str">
        <f>IF(AND(F1960="",G1960=""),"",IF(F1960="",0,F1960)-IF(G1960="",0,G1960))</f>
        <v/>
      </c>
      <c r="I1960" s="14" t="n"/>
      <c r="J1960" s="14" t="n"/>
      <c r="K1960" s="14" t="n"/>
    </row>
    <row r="1961">
      <c r="A1961" s="19" t="n"/>
      <c r="B1961" s="14" t="n"/>
      <c r="C1961" s="12" t="str">
        <f>IF($B1961="","",IFERROR(INDEX(Items!$B$2:$B$501,MATCH($B1961,Items!$A$2:$A$501,0)),"Unknown SKU"))</f>
        <v/>
      </c>
      <c r="D1961" s="14" t="n"/>
      <c r="E1961" s="14" t="n"/>
      <c r="F1961" s="14" t="n"/>
      <c r="G1961" s="14" t="n"/>
      <c r="H1961" s="12" t="str">
        <f>IF(AND(F1961="",G1961=""),"",IF(F1961="",0,F1961)-IF(G1961="",0,G1961))</f>
        <v/>
      </c>
      <c r="I1961" s="14" t="n"/>
      <c r="J1961" s="14" t="n"/>
      <c r="K1961" s="14" t="n"/>
    </row>
    <row r="1962">
      <c r="A1962" s="19" t="n"/>
      <c r="B1962" s="14" t="n"/>
      <c r="C1962" s="12" t="str">
        <f>IF($B1962="","",IFERROR(INDEX(Items!$B$2:$B$501,MATCH($B1962,Items!$A$2:$A$501,0)),"Unknown SKU"))</f>
        <v/>
      </c>
      <c r="D1962" s="14" t="n"/>
      <c r="E1962" s="14" t="n"/>
      <c r="F1962" s="14" t="n"/>
      <c r="G1962" s="14" t="n"/>
      <c r="H1962" s="12" t="str">
        <f>IF(AND(F1962="",G1962=""),"",IF(F1962="",0,F1962)-IF(G1962="",0,G1962))</f>
        <v/>
      </c>
      <c r="I1962" s="14" t="n"/>
      <c r="J1962" s="14" t="n"/>
      <c r="K1962" s="14" t="n"/>
    </row>
    <row r="1963">
      <c r="A1963" s="19" t="n"/>
      <c r="B1963" s="14" t="n"/>
      <c r="C1963" s="12" t="str">
        <f>IF($B1963="","",IFERROR(INDEX(Items!$B$2:$B$501,MATCH($B1963,Items!$A$2:$A$501,0)),"Unknown SKU"))</f>
        <v/>
      </c>
      <c r="D1963" s="14" t="n"/>
      <c r="E1963" s="14" t="n"/>
      <c r="F1963" s="14" t="n"/>
      <c r="G1963" s="14" t="n"/>
      <c r="H1963" s="12" t="str">
        <f>IF(AND(F1963="",G1963=""),"",IF(F1963="",0,F1963)-IF(G1963="",0,G1963))</f>
        <v/>
      </c>
      <c r="I1963" s="14" t="n"/>
      <c r="J1963" s="14" t="n"/>
      <c r="K1963" s="14" t="n"/>
    </row>
    <row r="1964">
      <c r="A1964" s="19" t="n"/>
      <c r="B1964" s="14" t="n"/>
      <c r="C1964" s="12" t="str">
        <f>IF($B1964="","",IFERROR(INDEX(Items!$B$2:$B$501,MATCH($B1964,Items!$A$2:$A$501,0)),"Unknown SKU"))</f>
        <v/>
      </c>
      <c r="D1964" s="14" t="n"/>
      <c r="E1964" s="14" t="n"/>
      <c r="F1964" s="14" t="n"/>
      <c r="G1964" s="14" t="n"/>
      <c r="H1964" s="12" t="str">
        <f>IF(AND(F1964="",G1964=""),"",IF(F1964="",0,F1964)-IF(G1964="",0,G1964))</f>
        <v/>
      </c>
      <c r="I1964" s="14" t="n"/>
      <c r="J1964" s="14" t="n"/>
      <c r="K1964" s="14" t="n"/>
    </row>
    <row r="1965">
      <c r="A1965" s="19" t="n"/>
      <c r="B1965" s="14" t="n"/>
      <c r="C1965" s="12" t="str">
        <f>IF($B1965="","",IFERROR(INDEX(Items!$B$2:$B$501,MATCH($B1965,Items!$A$2:$A$501,0)),"Unknown SKU"))</f>
        <v/>
      </c>
      <c r="D1965" s="14" t="n"/>
      <c r="E1965" s="14" t="n"/>
      <c r="F1965" s="14" t="n"/>
      <c r="G1965" s="14" t="n"/>
      <c r="H1965" s="12" t="str">
        <f>IF(AND(F1965="",G1965=""),"",IF(F1965="",0,F1965)-IF(G1965="",0,G1965))</f>
        <v/>
      </c>
      <c r="I1965" s="14" t="n"/>
      <c r="J1965" s="14" t="n"/>
      <c r="K1965" s="14" t="n"/>
    </row>
    <row r="1966">
      <c r="A1966" s="19" t="n"/>
      <c r="B1966" s="14" t="n"/>
      <c r="C1966" s="12" t="str">
        <f>IF($B1966="","",IFERROR(INDEX(Items!$B$2:$B$501,MATCH($B1966,Items!$A$2:$A$501,0)),"Unknown SKU"))</f>
        <v/>
      </c>
      <c r="D1966" s="14" t="n"/>
      <c r="E1966" s="14" t="n"/>
      <c r="F1966" s="14" t="n"/>
      <c r="G1966" s="14" t="n"/>
      <c r="H1966" s="12" t="str">
        <f>IF(AND(F1966="",G1966=""),"",IF(F1966="",0,F1966)-IF(G1966="",0,G1966))</f>
        <v/>
      </c>
      <c r="I1966" s="14" t="n"/>
      <c r="J1966" s="14" t="n"/>
      <c r="K1966" s="14" t="n"/>
    </row>
    <row r="1967">
      <c r="A1967" s="19" t="n"/>
      <c r="B1967" s="14" t="n"/>
      <c r="C1967" s="12" t="str">
        <f>IF($B1967="","",IFERROR(INDEX(Items!$B$2:$B$501,MATCH($B1967,Items!$A$2:$A$501,0)),"Unknown SKU"))</f>
        <v/>
      </c>
      <c r="D1967" s="14" t="n"/>
      <c r="E1967" s="14" t="n"/>
      <c r="F1967" s="14" t="n"/>
      <c r="G1967" s="14" t="n"/>
      <c r="H1967" s="12" t="str">
        <f>IF(AND(F1967="",G1967=""),"",IF(F1967="",0,F1967)-IF(G1967="",0,G1967))</f>
        <v/>
      </c>
      <c r="I1967" s="14" t="n"/>
      <c r="J1967" s="14" t="n"/>
      <c r="K1967" s="14" t="n"/>
    </row>
    <row r="1968">
      <c r="A1968" s="19" t="n"/>
      <c r="B1968" s="14" t="n"/>
      <c r="C1968" s="12" t="str">
        <f>IF($B1968="","",IFERROR(INDEX(Items!$B$2:$B$501,MATCH($B1968,Items!$A$2:$A$501,0)),"Unknown SKU"))</f>
        <v/>
      </c>
      <c r="D1968" s="14" t="n"/>
      <c r="E1968" s="14" t="n"/>
      <c r="F1968" s="14" t="n"/>
      <c r="G1968" s="14" t="n"/>
      <c r="H1968" s="12" t="str">
        <f>IF(AND(F1968="",G1968=""),"",IF(F1968="",0,F1968)-IF(G1968="",0,G1968))</f>
        <v/>
      </c>
      <c r="I1968" s="14" t="n"/>
      <c r="J1968" s="14" t="n"/>
      <c r="K1968" s="14" t="n"/>
    </row>
    <row r="1969">
      <c r="A1969" s="19" t="n"/>
      <c r="B1969" s="14" t="n"/>
      <c r="C1969" s="12" t="str">
        <f>IF($B1969="","",IFERROR(INDEX(Items!$B$2:$B$501,MATCH($B1969,Items!$A$2:$A$501,0)),"Unknown SKU"))</f>
        <v/>
      </c>
      <c r="D1969" s="14" t="n"/>
      <c r="E1969" s="14" t="n"/>
      <c r="F1969" s="14" t="n"/>
      <c r="G1969" s="14" t="n"/>
      <c r="H1969" s="12" t="str">
        <f>IF(AND(F1969="",G1969=""),"",IF(F1969="",0,F1969)-IF(G1969="",0,G1969))</f>
        <v/>
      </c>
      <c r="I1969" s="14" t="n"/>
      <c r="J1969" s="14" t="n"/>
      <c r="K1969" s="14" t="n"/>
    </row>
    <row r="1970">
      <c r="A1970" s="19" t="n"/>
      <c r="B1970" s="14" t="n"/>
      <c r="C1970" s="12" t="str">
        <f>IF($B1970="","",IFERROR(INDEX(Items!$B$2:$B$501,MATCH($B1970,Items!$A$2:$A$501,0)),"Unknown SKU"))</f>
        <v/>
      </c>
      <c r="D1970" s="14" t="n"/>
      <c r="E1970" s="14" t="n"/>
      <c r="F1970" s="14" t="n"/>
      <c r="G1970" s="14" t="n"/>
      <c r="H1970" s="12" t="str">
        <f>IF(AND(F1970="",G1970=""),"",IF(F1970="",0,F1970)-IF(G1970="",0,G1970))</f>
        <v/>
      </c>
      <c r="I1970" s="14" t="n"/>
      <c r="J1970" s="14" t="n"/>
      <c r="K1970" s="14" t="n"/>
    </row>
    <row r="1971">
      <c r="A1971" s="19" t="n"/>
      <c r="B1971" s="14" t="n"/>
      <c r="C1971" s="12" t="str">
        <f>IF($B1971="","",IFERROR(INDEX(Items!$B$2:$B$501,MATCH($B1971,Items!$A$2:$A$501,0)),"Unknown SKU"))</f>
        <v/>
      </c>
      <c r="D1971" s="14" t="n"/>
      <c r="E1971" s="14" t="n"/>
      <c r="F1971" s="14" t="n"/>
      <c r="G1971" s="14" t="n"/>
      <c r="H1971" s="12" t="str">
        <f>IF(AND(F1971="",G1971=""),"",IF(F1971="",0,F1971)-IF(G1971="",0,G1971))</f>
        <v/>
      </c>
      <c r="I1971" s="14" t="n"/>
      <c r="J1971" s="14" t="n"/>
      <c r="K1971" s="14" t="n"/>
    </row>
    <row r="1972">
      <c r="A1972" s="19" t="n"/>
      <c r="B1972" s="14" t="n"/>
      <c r="C1972" s="12" t="str">
        <f>IF($B1972="","",IFERROR(INDEX(Items!$B$2:$B$501,MATCH($B1972,Items!$A$2:$A$501,0)),"Unknown SKU"))</f>
        <v/>
      </c>
      <c r="D1972" s="14" t="n"/>
      <c r="E1972" s="14" t="n"/>
      <c r="F1972" s="14" t="n"/>
      <c r="G1972" s="14" t="n"/>
      <c r="H1972" s="12" t="str">
        <f>IF(AND(F1972="",G1972=""),"",IF(F1972="",0,F1972)-IF(G1972="",0,G1972))</f>
        <v/>
      </c>
      <c r="I1972" s="14" t="n"/>
      <c r="J1972" s="14" t="n"/>
      <c r="K1972" s="14" t="n"/>
    </row>
    <row r="1973">
      <c r="A1973" s="19" t="n"/>
      <c r="B1973" s="14" t="n"/>
      <c r="C1973" s="12" t="str">
        <f>IF($B1973="","",IFERROR(INDEX(Items!$B$2:$B$501,MATCH($B1973,Items!$A$2:$A$501,0)),"Unknown SKU"))</f>
        <v/>
      </c>
      <c r="D1973" s="14" t="n"/>
      <c r="E1973" s="14" t="n"/>
      <c r="F1973" s="14" t="n"/>
      <c r="G1973" s="14" t="n"/>
      <c r="H1973" s="12" t="str">
        <f>IF(AND(F1973="",G1973=""),"",IF(F1973="",0,F1973)-IF(G1973="",0,G1973))</f>
        <v/>
      </c>
      <c r="I1973" s="14" t="n"/>
      <c r="J1973" s="14" t="n"/>
      <c r="K1973" s="14" t="n"/>
    </row>
    <row r="1974">
      <c r="A1974" s="19" t="n"/>
      <c r="B1974" s="14" t="n"/>
      <c r="C1974" s="12" t="str">
        <f>IF($B1974="","",IFERROR(INDEX(Items!$B$2:$B$501,MATCH($B1974,Items!$A$2:$A$501,0)),"Unknown SKU"))</f>
        <v/>
      </c>
      <c r="D1974" s="14" t="n"/>
      <c r="E1974" s="14" t="n"/>
      <c r="F1974" s="14" t="n"/>
      <c r="G1974" s="14" t="n"/>
      <c r="H1974" s="12" t="str">
        <f>IF(AND(F1974="",G1974=""),"",IF(F1974="",0,F1974)-IF(G1974="",0,G1974))</f>
        <v/>
      </c>
      <c r="I1974" s="14" t="n"/>
      <c r="J1974" s="14" t="n"/>
      <c r="K1974" s="14" t="n"/>
    </row>
    <row r="1975">
      <c r="A1975" s="19" t="n"/>
      <c r="B1975" s="14" t="n"/>
      <c r="C1975" s="12" t="str">
        <f>IF($B1975="","",IFERROR(INDEX(Items!$B$2:$B$501,MATCH($B1975,Items!$A$2:$A$501,0)),"Unknown SKU"))</f>
        <v/>
      </c>
      <c r="D1975" s="14" t="n"/>
      <c r="E1975" s="14" t="n"/>
      <c r="F1975" s="14" t="n"/>
      <c r="G1975" s="14" t="n"/>
      <c r="H1975" s="12" t="str">
        <f>IF(AND(F1975="",G1975=""),"",IF(F1975="",0,F1975)-IF(G1975="",0,G1975))</f>
        <v/>
      </c>
      <c r="I1975" s="14" t="n"/>
      <c r="J1975" s="14" t="n"/>
      <c r="K1975" s="14" t="n"/>
    </row>
    <row r="1976">
      <c r="A1976" s="19" t="n"/>
      <c r="B1976" s="14" t="n"/>
      <c r="C1976" s="12" t="str">
        <f>IF($B1976="","",IFERROR(INDEX(Items!$B$2:$B$501,MATCH($B1976,Items!$A$2:$A$501,0)),"Unknown SKU"))</f>
        <v/>
      </c>
      <c r="D1976" s="14" t="n"/>
      <c r="E1976" s="14" t="n"/>
      <c r="F1976" s="14" t="n"/>
      <c r="G1976" s="14" t="n"/>
      <c r="H1976" s="12" t="str">
        <f>IF(AND(F1976="",G1976=""),"",IF(F1976="",0,F1976)-IF(G1976="",0,G1976))</f>
        <v/>
      </c>
      <c r="I1976" s="14" t="n"/>
      <c r="J1976" s="14" t="n"/>
      <c r="K1976" s="14" t="n"/>
    </row>
    <row r="1977">
      <c r="A1977" s="19" t="n"/>
      <c r="B1977" s="14" t="n"/>
      <c r="C1977" s="12" t="str">
        <f>IF($B1977="","",IFERROR(INDEX(Items!$B$2:$B$501,MATCH($B1977,Items!$A$2:$A$501,0)),"Unknown SKU"))</f>
        <v/>
      </c>
      <c r="D1977" s="14" t="n"/>
      <c r="E1977" s="14" t="n"/>
      <c r="F1977" s="14" t="n"/>
      <c r="G1977" s="14" t="n"/>
      <c r="H1977" s="12" t="str">
        <f>IF(AND(F1977="",G1977=""),"",IF(F1977="",0,F1977)-IF(G1977="",0,G1977))</f>
        <v/>
      </c>
      <c r="I1977" s="14" t="n"/>
      <c r="J1977" s="14" t="n"/>
      <c r="K1977" s="14" t="n"/>
    </row>
    <row r="1978">
      <c r="A1978" s="19" t="n"/>
      <c r="B1978" s="14" t="n"/>
      <c r="C1978" s="12" t="str">
        <f>IF($B1978="","",IFERROR(INDEX(Items!$B$2:$B$501,MATCH($B1978,Items!$A$2:$A$501,0)),"Unknown SKU"))</f>
        <v/>
      </c>
      <c r="D1978" s="14" t="n"/>
      <c r="E1978" s="14" t="n"/>
      <c r="F1978" s="14" t="n"/>
      <c r="G1978" s="14" t="n"/>
      <c r="H1978" s="12" t="str">
        <f>IF(AND(F1978="",G1978=""),"",IF(F1978="",0,F1978)-IF(G1978="",0,G1978))</f>
        <v/>
      </c>
      <c r="I1978" s="14" t="n"/>
      <c r="J1978" s="14" t="n"/>
      <c r="K1978" s="14" t="n"/>
    </row>
    <row r="1979">
      <c r="A1979" s="19" t="n"/>
      <c r="B1979" s="14" t="n"/>
      <c r="C1979" s="12" t="str">
        <f>IF($B1979="","",IFERROR(INDEX(Items!$B$2:$B$501,MATCH($B1979,Items!$A$2:$A$501,0)),"Unknown SKU"))</f>
        <v/>
      </c>
      <c r="D1979" s="14" t="n"/>
      <c r="E1979" s="14" t="n"/>
      <c r="F1979" s="14" t="n"/>
      <c r="G1979" s="14" t="n"/>
      <c r="H1979" s="12" t="str">
        <f>IF(AND(F1979="",G1979=""),"",IF(F1979="",0,F1979)-IF(G1979="",0,G1979))</f>
        <v/>
      </c>
      <c r="I1979" s="14" t="n"/>
      <c r="J1979" s="14" t="n"/>
      <c r="K1979" s="14" t="n"/>
    </row>
    <row r="1980">
      <c r="A1980" s="19" t="n"/>
      <c r="B1980" s="14" t="n"/>
      <c r="C1980" s="12" t="str">
        <f>IF($B1980="","",IFERROR(INDEX(Items!$B$2:$B$501,MATCH($B1980,Items!$A$2:$A$501,0)),"Unknown SKU"))</f>
        <v/>
      </c>
      <c r="D1980" s="14" t="n"/>
      <c r="E1980" s="14" t="n"/>
      <c r="F1980" s="14" t="n"/>
      <c r="G1980" s="14" t="n"/>
      <c r="H1980" s="12" t="str">
        <f>IF(AND(F1980="",G1980=""),"",IF(F1980="",0,F1980)-IF(G1980="",0,G1980))</f>
        <v/>
      </c>
      <c r="I1980" s="14" t="n"/>
      <c r="J1980" s="14" t="n"/>
      <c r="K1980" s="14" t="n"/>
    </row>
    <row r="1981">
      <c r="A1981" s="19" t="n"/>
      <c r="B1981" s="14" t="n"/>
      <c r="C1981" s="12" t="str">
        <f>IF($B1981="","",IFERROR(INDEX(Items!$B$2:$B$501,MATCH($B1981,Items!$A$2:$A$501,0)),"Unknown SKU"))</f>
        <v/>
      </c>
      <c r="D1981" s="14" t="n"/>
      <c r="E1981" s="14" t="n"/>
      <c r="F1981" s="14" t="n"/>
      <c r="G1981" s="14" t="n"/>
      <c r="H1981" s="12" t="str">
        <f>IF(AND(F1981="",G1981=""),"",IF(F1981="",0,F1981)-IF(G1981="",0,G1981))</f>
        <v/>
      </c>
      <c r="I1981" s="14" t="n"/>
      <c r="J1981" s="14" t="n"/>
      <c r="K1981" s="14" t="n"/>
    </row>
    <row r="1982">
      <c r="A1982" s="19" t="n"/>
      <c r="B1982" s="14" t="n"/>
      <c r="C1982" s="12" t="str">
        <f>IF($B1982="","",IFERROR(INDEX(Items!$B$2:$B$501,MATCH($B1982,Items!$A$2:$A$501,0)),"Unknown SKU"))</f>
        <v/>
      </c>
      <c r="D1982" s="14" t="n"/>
      <c r="E1982" s="14" t="n"/>
      <c r="F1982" s="14" t="n"/>
      <c r="G1982" s="14" t="n"/>
      <c r="H1982" s="12" t="str">
        <f>IF(AND(F1982="",G1982=""),"",IF(F1982="",0,F1982)-IF(G1982="",0,G1982))</f>
        <v/>
      </c>
      <c r="I1982" s="14" t="n"/>
      <c r="J1982" s="14" t="n"/>
      <c r="K1982" s="14" t="n"/>
    </row>
    <row r="1983">
      <c r="A1983" s="19" t="n"/>
      <c r="B1983" s="14" t="n"/>
      <c r="C1983" s="12" t="str">
        <f>IF($B1983="","",IFERROR(INDEX(Items!$B$2:$B$501,MATCH($B1983,Items!$A$2:$A$501,0)),"Unknown SKU"))</f>
        <v/>
      </c>
      <c r="D1983" s="14" t="n"/>
      <c r="E1983" s="14" t="n"/>
      <c r="F1983" s="14" t="n"/>
      <c r="G1983" s="14" t="n"/>
      <c r="H1983" s="12" t="str">
        <f>IF(AND(F1983="",G1983=""),"",IF(F1983="",0,F1983)-IF(G1983="",0,G1983))</f>
        <v/>
      </c>
      <c r="I1983" s="14" t="n"/>
      <c r="J1983" s="14" t="n"/>
      <c r="K1983" s="14" t="n"/>
    </row>
    <row r="1984">
      <c r="A1984" s="19" t="n"/>
      <c r="B1984" s="14" t="n"/>
      <c r="C1984" s="12" t="str">
        <f>IF($B1984="","",IFERROR(INDEX(Items!$B$2:$B$501,MATCH($B1984,Items!$A$2:$A$501,0)),"Unknown SKU"))</f>
        <v/>
      </c>
      <c r="D1984" s="14" t="n"/>
      <c r="E1984" s="14" t="n"/>
      <c r="F1984" s="14" t="n"/>
      <c r="G1984" s="14" t="n"/>
      <c r="H1984" s="12" t="str">
        <f>IF(AND(F1984="",G1984=""),"",IF(F1984="",0,F1984)-IF(G1984="",0,G1984))</f>
        <v/>
      </c>
      <c r="I1984" s="14" t="n"/>
      <c r="J1984" s="14" t="n"/>
      <c r="K1984" s="14" t="n"/>
    </row>
    <row r="1985">
      <c r="A1985" s="19" t="n"/>
      <c r="B1985" s="14" t="n"/>
      <c r="C1985" s="12" t="str">
        <f>IF($B1985="","",IFERROR(INDEX(Items!$B$2:$B$501,MATCH($B1985,Items!$A$2:$A$501,0)),"Unknown SKU"))</f>
        <v/>
      </c>
      <c r="D1985" s="14" t="n"/>
      <c r="E1985" s="14" t="n"/>
      <c r="F1985" s="14" t="n"/>
      <c r="G1985" s="14" t="n"/>
      <c r="H1985" s="12" t="str">
        <f>IF(AND(F1985="",G1985=""),"",IF(F1985="",0,F1985)-IF(G1985="",0,G1985))</f>
        <v/>
      </c>
      <c r="I1985" s="14" t="n"/>
      <c r="J1985" s="14" t="n"/>
      <c r="K1985" s="14" t="n"/>
    </row>
    <row r="1986">
      <c r="A1986" s="19" t="n"/>
      <c r="B1986" s="14" t="n"/>
      <c r="C1986" s="12" t="str">
        <f>IF($B1986="","",IFERROR(INDEX(Items!$B$2:$B$501,MATCH($B1986,Items!$A$2:$A$501,0)),"Unknown SKU"))</f>
        <v/>
      </c>
      <c r="D1986" s="14" t="n"/>
      <c r="E1986" s="14" t="n"/>
      <c r="F1986" s="14" t="n"/>
      <c r="G1986" s="14" t="n"/>
      <c r="H1986" s="12" t="str">
        <f>IF(AND(F1986="",G1986=""),"",IF(F1986="",0,F1986)-IF(G1986="",0,G1986))</f>
        <v/>
      </c>
      <c r="I1986" s="14" t="n"/>
      <c r="J1986" s="14" t="n"/>
      <c r="K1986" s="14" t="n"/>
    </row>
    <row r="1987">
      <c r="A1987" s="19" t="n"/>
      <c r="B1987" s="14" t="n"/>
      <c r="C1987" s="12" t="str">
        <f>IF($B1987="","",IFERROR(INDEX(Items!$B$2:$B$501,MATCH($B1987,Items!$A$2:$A$501,0)),"Unknown SKU"))</f>
        <v/>
      </c>
      <c r="D1987" s="14" t="n"/>
      <c r="E1987" s="14" t="n"/>
      <c r="F1987" s="14" t="n"/>
      <c r="G1987" s="14" t="n"/>
      <c r="H1987" s="12" t="str">
        <f>IF(AND(F1987="",G1987=""),"",IF(F1987="",0,F1987)-IF(G1987="",0,G1987))</f>
        <v/>
      </c>
      <c r="I1987" s="14" t="n"/>
      <c r="J1987" s="14" t="n"/>
      <c r="K1987" s="14" t="n"/>
    </row>
    <row r="1988">
      <c r="A1988" s="19" t="n"/>
      <c r="B1988" s="14" t="n"/>
      <c r="C1988" s="12" t="str">
        <f>IF($B1988="","",IFERROR(INDEX(Items!$B$2:$B$501,MATCH($B1988,Items!$A$2:$A$501,0)),"Unknown SKU"))</f>
        <v/>
      </c>
      <c r="D1988" s="14" t="n"/>
      <c r="E1988" s="14" t="n"/>
      <c r="F1988" s="14" t="n"/>
      <c r="G1988" s="14" t="n"/>
      <c r="H1988" s="12" t="str">
        <f>IF(AND(F1988="",G1988=""),"",IF(F1988="",0,F1988)-IF(G1988="",0,G1988))</f>
        <v/>
      </c>
      <c r="I1988" s="14" t="n"/>
      <c r="J1988" s="14" t="n"/>
      <c r="K1988" s="14" t="n"/>
    </row>
    <row r="1989">
      <c r="A1989" s="19" t="n"/>
      <c r="B1989" s="14" t="n"/>
      <c r="C1989" s="12" t="str">
        <f>IF($B1989="","",IFERROR(INDEX(Items!$B$2:$B$501,MATCH($B1989,Items!$A$2:$A$501,0)),"Unknown SKU"))</f>
        <v/>
      </c>
      <c r="D1989" s="14" t="n"/>
      <c r="E1989" s="14" t="n"/>
      <c r="F1989" s="14" t="n"/>
      <c r="G1989" s="14" t="n"/>
      <c r="H1989" s="12" t="str">
        <f>IF(AND(F1989="",G1989=""),"",IF(F1989="",0,F1989)-IF(G1989="",0,G1989))</f>
        <v/>
      </c>
      <c r="I1989" s="14" t="n"/>
      <c r="J1989" s="14" t="n"/>
      <c r="K1989" s="14" t="n"/>
    </row>
    <row r="1990">
      <c r="A1990" s="19" t="n"/>
      <c r="B1990" s="14" t="n"/>
      <c r="C1990" s="12" t="str">
        <f>IF($B1990="","",IFERROR(INDEX(Items!$B$2:$B$501,MATCH($B1990,Items!$A$2:$A$501,0)),"Unknown SKU"))</f>
        <v/>
      </c>
      <c r="D1990" s="14" t="n"/>
      <c r="E1990" s="14" t="n"/>
      <c r="F1990" s="14" t="n"/>
      <c r="G1990" s="14" t="n"/>
      <c r="H1990" s="12" t="str">
        <f>IF(AND(F1990="",G1990=""),"",IF(F1990="",0,F1990)-IF(G1990="",0,G1990))</f>
        <v/>
      </c>
      <c r="I1990" s="14" t="n"/>
      <c r="J1990" s="14" t="n"/>
      <c r="K1990" s="14" t="n"/>
    </row>
    <row r="1991">
      <c r="A1991" s="19" t="n"/>
      <c r="B1991" s="14" t="n"/>
      <c r="C1991" s="12" t="str">
        <f>IF($B1991="","",IFERROR(INDEX(Items!$B$2:$B$501,MATCH($B1991,Items!$A$2:$A$501,0)),"Unknown SKU"))</f>
        <v/>
      </c>
      <c r="D1991" s="14" t="n"/>
      <c r="E1991" s="14" t="n"/>
      <c r="F1991" s="14" t="n"/>
      <c r="G1991" s="14" t="n"/>
      <c r="H1991" s="12" t="str">
        <f>IF(AND(F1991="",G1991=""),"",IF(F1991="",0,F1991)-IF(G1991="",0,G1991))</f>
        <v/>
      </c>
      <c r="I1991" s="14" t="n"/>
      <c r="J1991" s="14" t="n"/>
      <c r="K1991" s="14" t="n"/>
    </row>
    <row r="1992">
      <c r="A1992" s="19" t="n"/>
      <c r="B1992" s="14" t="n"/>
      <c r="C1992" s="12" t="str">
        <f>IF($B1992="","",IFERROR(INDEX(Items!$B$2:$B$501,MATCH($B1992,Items!$A$2:$A$501,0)),"Unknown SKU"))</f>
        <v/>
      </c>
      <c r="D1992" s="14" t="n"/>
      <c r="E1992" s="14" t="n"/>
      <c r="F1992" s="14" t="n"/>
      <c r="G1992" s="14" t="n"/>
      <c r="H1992" s="12" t="str">
        <f>IF(AND(F1992="",G1992=""),"",IF(F1992="",0,F1992)-IF(G1992="",0,G1992))</f>
        <v/>
      </c>
      <c r="I1992" s="14" t="n"/>
      <c r="J1992" s="14" t="n"/>
      <c r="K1992" s="14" t="n"/>
    </row>
    <row r="1993">
      <c r="A1993" s="19" t="n"/>
      <c r="B1993" s="14" t="n"/>
      <c r="C1993" s="12" t="str">
        <f>IF($B1993="","",IFERROR(INDEX(Items!$B$2:$B$501,MATCH($B1993,Items!$A$2:$A$501,0)),"Unknown SKU"))</f>
        <v/>
      </c>
      <c r="D1993" s="14" t="n"/>
      <c r="E1993" s="14" t="n"/>
      <c r="F1993" s="14" t="n"/>
      <c r="G1993" s="14" t="n"/>
      <c r="H1993" s="12" t="str">
        <f>IF(AND(F1993="",G1993=""),"",IF(F1993="",0,F1993)-IF(G1993="",0,G1993))</f>
        <v/>
      </c>
      <c r="I1993" s="14" t="n"/>
      <c r="J1993" s="14" t="n"/>
      <c r="K1993" s="14" t="n"/>
    </row>
    <row r="1994">
      <c r="A1994" s="19" t="n"/>
      <c r="B1994" s="14" t="n"/>
      <c r="C1994" s="12" t="str">
        <f>IF($B1994="","",IFERROR(INDEX(Items!$B$2:$B$501,MATCH($B1994,Items!$A$2:$A$501,0)),"Unknown SKU"))</f>
        <v/>
      </c>
      <c r="D1994" s="14" t="n"/>
      <c r="E1994" s="14" t="n"/>
      <c r="F1994" s="14" t="n"/>
      <c r="G1994" s="14" t="n"/>
      <c r="H1994" s="12" t="str">
        <f>IF(AND(F1994="",G1994=""),"",IF(F1994="",0,F1994)-IF(G1994="",0,G1994))</f>
        <v/>
      </c>
      <c r="I1994" s="14" t="n"/>
      <c r="J1994" s="14" t="n"/>
      <c r="K1994" s="14" t="n"/>
    </row>
    <row r="1995">
      <c r="A1995" s="19" t="n"/>
      <c r="B1995" s="14" t="n"/>
      <c r="C1995" s="12" t="str">
        <f>IF($B1995="","",IFERROR(INDEX(Items!$B$2:$B$501,MATCH($B1995,Items!$A$2:$A$501,0)),"Unknown SKU"))</f>
        <v/>
      </c>
      <c r="D1995" s="14" t="n"/>
      <c r="E1995" s="14" t="n"/>
      <c r="F1995" s="14" t="n"/>
      <c r="G1995" s="14" t="n"/>
      <c r="H1995" s="12" t="str">
        <f>IF(AND(F1995="",G1995=""),"",IF(F1995="",0,F1995)-IF(G1995="",0,G1995))</f>
        <v/>
      </c>
      <c r="I1995" s="14" t="n"/>
      <c r="J1995" s="14" t="n"/>
      <c r="K1995" s="14" t="n"/>
    </row>
    <row r="1996">
      <c r="A1996" s="19" t="n"/>
      <c r="B1996" s="14" t="n"/>
      <c r="C1996" s="12" t="str">
        <f>IF($B1996="","",IFERROR(INDEX(Items!$B$2:$B$501,MATCH($B1996,Items!$A$2:$A$501,0)),"Unknown SKU"))</f>
        <v/>
      </c>
      <c r="D1996" s="14" t="n"/>
      <c r="E1996" s="14" t="n"/>
      <c r="F1996" s="14" t="n"/>
      <c r="G1996" s="14" t="n"/>
      <c r="H1996" s="12" t="str">
        <f>IF(AND(F1996="",G1996=""),"",IF(F1996="",0,F1996)-IF(G1996="",0,G1996))</f>
        <v/>
      </c>
      <c r="I1996" s="14" t="n"/>
      <c r="J1996" s="14" t="n"/>
      <c r="K1996" s="14" t="n"/>
    </row>
    <row r="1997">
      <c r="A1997" s="19" t="n"/>
      <c r="B1997" s="14" t="n"/>
      <c r="C1997" s="12" t="str">
        <f>IF($B1997="","",IFERROR(INDEX(Items!$B$2:$B$501,MATCH($B1997,Items!$A$2:$A$501,0)),"Unknown SKU"))</f>
        <v/>
      </c>
      <c r="D1997" s="14" t="n"/>
      <c r="E1997" s="14" t="n"/>
      <c r="F1997" s="14" t="n"/>
      <c r="G1997" s="14" t="n"/>
      <c r="H1997" s="12" t="str">
        <f>IF(AND(F1997="",G1997=""),"",IF(F1997="",0,F1997)-IF(G1997="",0,G1997))</f>
        <v/>
      </c>
      <c r="I1997" s="14" t="n"/>
      <c r="J1997" s="14" t="n"/>
      <c r="K1997" s="14" t="n"/>
    </row>
    <row r="1998">
      <c r="A1998" s="19" t="n"/>
      <c r="B1998" s="14" t="n"/>
      <c r="C1998" s="12" t="str">
        <f>IF($B1998="","",IFERROR(INDEX(Items!$B$2:$B$501,MATCH($B1998,Items!$A$2:$A$501,0)),"Unknown SKU"))</f>
        <v/>
      </c>
      <c r="D1998" s="14" t="n"/>
      <c r="E1998" s="14" t="n"/>
      <c r="F1998" s="14" t="n"/>
      <c r="G1998" s="14" t="n"/>
      <c r="H1998" s="12" t="str">
        <f>IF(AND(F1998="",G1998=""),"",IF(F1998="",0,F1998)-IF(G1998="",0,G1998))</f>
        <v/>
      </c>
      <c r="I1998" s="14" t="n"/>
      <c r="J1998" s="14" t="n"/>
      <c r="K1998" s="14" t="n"/>
    </row>
    <row r="1999">
      <c r="A1999" s="19" t="n"/>
      <c r="B1999" s="14" t="n"/>
      <c r="C1999" s="12" t="str">
        <f>IF($B1999="","",IFERROR(INDEX(Items!$B$2:$B$501,MATCH($B1999,Items!$A$2:$A$501,0)),"Unknown SKU"))</f>
        <v/>
      </c>
      <c r="D1999" s="14" t="n"/>
      <c r="E1999" s="14" t="n"/>
      <c r="F1999" s="14" t="n"/>
      <c r="G1999" s="14" t="n"/>
      <c r="H1999" s="12" t="str">
        <f>IF(AND(F1999="",G1999=""),"",IF(F1999="",0,F1999)-IF(G1999="",0,G1999))</f>
        <v/>
      </c>
      <c r="I1999" s="14" t="n"/>
      <c r="J1999" s="14" t="n"/>
      <c r="K1999" s="14" t="n"/>
    </row>
    <row r="2000">
      <c r="A2000" s="19" t="n"/>
      <c r="B2000" s="14" t="n"/>
      <c r="C2000" s="12" t="str">
        <f>IF($B2000="","",IFERROR(INDEX(Items!$B$2:$B$501,MATCH($B2000,Items!$A$2:$A$501,0)),"Unknown SKU"))</f>
        <v/>
      </c>
      <c r="D2000" s="14" t="n"/>
      <c r="E2000" s="14" t="n"/>
      <c r="F2000" s="14" t="n"/>
      <c r="G2000" s="14" t="n"/>
      <c r="H2000" s="12" t="str">
        <f>IF(AND(F2000="",G2000=""),"",IF(F2000="",0,F2000)-IF(G2000="",0,G2000))</f>
        <v/>
      </c>
      <c r="I2000" s="14" t="n"/>
      <c r="J2000" s="14" t="n"/>
      <c r="K2000" s="14" t="n"/>
    </row>
    <row r="2001">
      <c r="A2001" s="19" t="n"/>
      <c r="B2001" s="14" t="n"/>
      <c r="C2001" s="12" t="str">
        <f>IF($B2001="","",IFERROR(INDEX(Items!$B$2:$B$501,MATCH($B2001,Items!$A$2:$A$501,0)),"Unknown SKU"))</f>
        <v/>
      </c>
      <c r="D2001" s="14" t="n"/>
      <c r="E2001" s="14" t="n"/>
      <c r="F2001" s="14" t="n"/>
      <c r="G2001" s="14" t="n"/>
      <c r="H2001" s="12" t="str">
        <f>IF(AND(F2001="",G2001=""),"",IF(F2001="",0,F2001)-IF(G2001="",0,G2001))</f>
        <v/>
      </c>
      <c r="I2001" s="14" t="n"/>
      <c r="J2001" s="14" t="n"/>
      <c r="K2001" s="14" t="n"/>
    </row>
    <row r="2002">
      <c r="A2002" s="19" t="n"/>
      <c r="B2002" s="14" t="n"/>
      <c r="C2002" s="12" t="str">
        <f>IF($B2002="","",IFERROR(INDEX(Items!$B$2:$B$501,MATCH($B2002,Items!$A$2:$A$501,0)),"Unknown SKU"))</f>
        <v/>
      </c>
      <c r="D2002" s="14" t="n"/>
      <c r="E2002" s="14" t="n"/>
      <c r="F2002" s="14" t="n"/>
      <c r="G2002" s="14" t="n"/>
      <c r="H2002" s="12" t="str">
        <f>IF(AND(F2002="",G2002=""),"",IF(F2002="",0,F2002)-IF(G2002="",0,G2002))</f>
        <v/>
      </c>
      <c r="I2002" s="14" t="n"/>
      <c r="J2002" s="14" t="n"/>
      <c r="K2002" s="14" t="n"/>
    </row>
    <row r="2003">
      <c r="A2003" s="19" t="n"/>
      <c r="B2003" s="14" t="n"/>
      <c r="C2003" s="12" t="str">
        <f>IF($B2003="","",IFERROR(INDEX(Items!$B$2:$B$501,MATCH($B2003,Items!$A$2:$A$501,0)),"Unknown SKU"))</f>
        <v/>
      </c>
      <c r="D2003" s="14" t="n"/>
      <c r="E2003" s="14" t="n"/>
      <c r="F2003" s="14" t="n"/>
      <c r="G2003" s="14" t="n"/>
      <c r="H2003" s="12" t="str">
        <f>IF(AND(F2003="",G2003=""),"",IF(F2003="",0,F2003)-IF(G2003="",0,G2003))</f>
        <v/>
      </c>
      <c r="I2003" s="14" t="n"/>
      <c r="J2003" s="14" t="n"/>
      <c r="K2003" s="14" t="n"/>
    </row>
    <row r="2004">
      <c r="A2004" s="19" t="n"/>
      <c r="B2004" s="14" t="n"/>
      <c r="C2004" s="12" t="str">
        <f>IF($B2004="","",IFERROR(INDEX(Items!$B$2:$B$501,MATCH($B2004,Items!$A$2:$A$501,0)),"Unknown SKU"))</f>
        <v/>
      </c>
      <c r="D2004" s="14" t="n"/>
      <c r="E2004" s="14" t="n"/>
      <c r="F2004" s="14" t="n"/>
      <c r="G2004" s="14" t="n"/>
      <c r="H2004" s="12" t="str">
        <f>IF(AND(F2004="",G2004=""),"",IF(F2004="",0,F2004)-IF(G2004="",0,G2004))</f>
        <v/>
      </c>
      <c r="I2004" s="14" t="n"/>
      <c r="J2004" s="14" t="n"/>
      <c r="K2004" s="14" t="n"/>
    </row>
    <row r="2005">
      <c r="A2005" s="19" t="n"/>
      <c r="B2005" s="14" t="n"/>
      <c r="C2005" s="12" t="str">
        <f>IF($B2005="","",IFERROR(INDEX(Items!$B$2:$B$501,MATCH($B2005,Items!$A$2:$A$501,0)),"Unknown SKU"))</f>
        <v/>
      </c>
      <c r="D2005" s="14" t="n"/>
      <c r="E2005" s="14" t="n"/>
      <c r="F2005" s="14" t="n"/>
      <c r="G2005" s="14" t="n"/>
      <c r="H2005" s="12" t="str">
        <f>IF(AND(F2005="",G2005=""),"",IF(F2005="",0,F2005)-IF(G2005="",0,G2005))</f>
        <v/>
      </c>
      <c r="I2005" s="14" t="n"/>
      <c r="J2005" s="14" t="n"/>
      <c r="K2005" s="14" t="n"/>
    </row>
    <row r="2006">
      <c r="A2006" s="19" t="n"/>
      <c r="B2006" s="14" t="n"/>
      <c r="C2006" s="12" t="str">
        <f>IF($B2006="","",IFERROR(INDEX(Items!$B$2:$B$501,MATCH($B2006,Items!$A$2:$A$501,0)),"Unknown SKU"))</f>
        <v/>
      </c>
      <c r="D2006" s="14" t="n"/>
      <c r="E2006" s="14" t="n"/>
      <c r="F2006" s="14" t="n"/>
      <c r="G2006" s="14" t="n"/>
      <c r="H2006" s="12" t="str">
        <f>IF(AND(F2006="",G2006=""),"",IF(F2006="",0,F2006)-IF(G2006="",0,G2006))</f>
        <v/>
      </c>
      <c r="I2006" s="14" t="n"/>
      <c r="J2006" s="14" t="n"/>
      <c r="K2006" s="14" t="n"/>
    </row>
    <row r="2007">
      <c r="A2007" s="19" t="n"/>
      <c r="B2007" s="14" t="n"/>
      <c r="C2007" s="12" t="str">
        <f>IF($B2007="","",IFERROR(INDEX(Items!$B$2:$B$501,MATCH($B2007,Items!$A$2:$A$501,0)),"Unknown SKU"))</f>
        <v/>
      </c>
      <c r="D2007" s="14" t="n"/>
      <c r="E2007" s="14" t="n"/>
      <c r="F2007" s="14" t="n"/>
      <c r="G2007" s="14" t="n"/>
      <c r="H2007" s="12" t="str">
        <f>IF(AND(F2007="",G2007=""),"",IF(F2007="",0,F2007)-IF(G2007="",0,G2007))</f>
        <v/>
      </c>
      <c r="I2007" s="14" t="n"/>
      <c r="J2007" s="14" t="n"/>
      <c r="K2007" s="14" t="n"/>
    </row>
    <row r="2008">
      <c r="A2008" s="19" t="n"/>
      <c r="B2008" s="14" t="n"/>
      <c r="C2008" s="12" t="str">
        <f>IF($B2008="","",IFERROR(INDEX(Items!$B$2:$B$501,MATCH($B2008,Items!$A$2:$A$501,0)),"Unknown SKU"))</f>
        <v/>
      </c>
      <c r="D2008" s="14" t="n"/>
      <c r="E2008" s="14" t="n"/>
      <c r="F2008" s="14" t="n"/>
      <c r="G2008" s="14" t="n"/>
      <c r="H2008" s="12" t="str">
        <f>IF(AND(F2008="",G2008=""),"",IF(F2008="",0,F2008)-IF(G2008="",0,G2008))</f>
        <v/>
      </c>
      <c r="I2008" s="14" t="n"/>
      <c r="J2008" s="14" t="n"/>
      <c r="K2008" s="14" t="n"/>
    </row>
    <row r="2009">
      <c r="A2009" s="19" t="n"/>
      <c r="B2009" s="14" t="n"/>
      <c r="C2009" s="12" t="str">
        <f>IF($B2009="","",IFERROR(INDEX(Items!$B$2:$B$501,MATCH($B2009,Items!$A$2:$A$501,0)),"Unknown SKU"))</f>
        <v/>
      </c>
      <c r="D2009" s="14" t="n"/>
      <c r="E2009" s="14" t="n"/>
      <c r="F2009" s="14" t="n"/>
      <c r="G2009" s="14" t="n"/>
      <c r="H2009" s="12" t="str">
        <f>IF(AND(F2009="",G2009=""),"",IF(F2009="",0,F2009)-IF(G2009="",0,G2009))</f>
        <v/>
      </c>
      <c r="I2009" s="14" t="n"/>
      <c r="J2009" s="14" t="n"/>
      <c r="K2009" s="14" t="n"/>
    </row>
    <row r="2010">
      <c r="A2010" s="19" t="n"/>
      <c r="B2010" s="14" t="n"/>
      <c r="C2010" s="12" t="str">
        <f>IF($B2010="","",IFERROR(INDEX(Items!$B$2:$B$501,MATCH($B2010,Items!$A$2:$A$501,0)),"Unknown SKU"))</f>
        <v/>
      </c>
      <c r="D2010" s="14" t="n"/>
      <c r="E2010" s="14" t="n"/>
      <c r="F2010" s="14" t="n"/>
      <c r="G2010" s="14" t="n"/>
      <c r="H2010" s="12" t="str">
        <f>IF(AND(F2010="",G2010=""),"",IF(F2010="",0,F2010)-IF(G2010="",0,G2010))</f>
        <v/>
      </c>
      <c r="I2010" s="14" t="n"/>
      <c r="J2010" s="14" t="n"/>
      <c r="K2010" s="14" t="n"/>
    </row>
    <row r="2011">
      <c r="A2011" s="19" t="n"/>
      <c r="B2011" s="14" t="n"/>
      <c r="C2011" s="12" t="str">
        <f>IF($B2011="","",IFERROR(INDEX(Items!$B$2:$B$501,MATCH($B2011,Items!$A$2:$A$501,0)),"Unknown SKU"))</f>
        <v/>
      </c>
      <c r="D2011" s="14" t="n"/>
      <c r="E2011" s="14" t="n"/>
      <c r="F2011" s="14" t="n"/>
      <c r="G2011" s="14" t="n"/>
      <c r="H2011" s="12" t="str">
        <f>IF(AND(F2011="",G2011=""),"",IF(F2011="",0,F2011)-IF(G2011="",0,G2011))</f>
        <v/>
      </c>
      <c r="I2011" s="14" t="n"/>
      <c r="J2011" s="14" t="n"/>
      <c r="K2011" s="14" t="n"/>
    </row>
    <row r="2012">
      <c r="A2012" s="19" t="n"/>
      <c r="B2012" s="14" t="n"/>
      <c r="C2012" s="12" t="str">
        <f>IF($B2012="","",IFERROR(INDEX(Items!$B$2:$B$501,MATCH($B2012,Items!$A$2:$A$501,0)),"Unknown SKU"))</f>
        <v/>
      </c>
      <c r="D2012" s="14" t="n"/>
      <c r="E2012" s="14" t="n"/>
      <c r="F2012" s="14" t="n"/>
      <c r="G2012" s="14" t="n"/>
      <c r="H2012" s="12" t="str">
        <f>IF(AND(F2012="",G2012=""),"",IF(F2012="",0,F2012)-IF(G2012="",0,G2012))</f>
        <v/>
      </c>
      <c r="I2012" s="14" t="n"/>
      <c r="J2012" s="14" t="n"/>
      <c r="K2012" s="14" t="n"/>
    </row>
    <row r="2013">
      <c r="A2013" s="19" t="n"/>
      <c r="B2013" s="14" t="n"/>
      <c r="C2013" s="12" t="str">
        <f>IF($B2013="","",IFERROR(INDEX(Items!$B$2:$B$501,MATCH($B2013,Items!$A$2:$A$501,0)),"Unknown SKU"))</f>
        <v/>
      </c>
      <c r="D2013" s="14" t="n"/>
      <c r="E2013" s="14" t="n"/>
      <c r="F2013" s="14" t="n"/>
      <c r="G2013" s="14" t="n"/>
      <c r="H2013" s="12" t="str">
        <f>IF(AND(F2013="",G2013=""),"",IF(F2013="",0,F2013)-IF(G2013="",0,G2013))</f>
        <v/>
      </c>
      <c r="I2013" s="14" t="n"/>
      <c r="J2013" s="14" t="n"/>
      <c r="K2013" s="14" t="n"/>
    </row>
    <row r="2014">
      <c r="A2014" s="19" t="n"/>
      <c r="B2014" s="14" t="n"/>
      <c r="C2014" s="12" t="str">
        <f>IF($B2014="","",IFERROR(INDEX(Items!$B$2:$B$501,MATCH($B2014,Items!$A$2:$A$501,0)),"Unknown SKU"))</f>
        <v/>
      </c>
      <c r="D2014" s="14" t="n"/>
      <c r="E2014" s="14" t="n"/>
      <c r="F2014" s="14" t="n"/>
      <c r="G2014" s="14" t="n"/>
      <c r="H2014" s="12" t="str">
        <f>IF(AND(F2014="",G2014=""),"",IF(F2014="",0,F2014)-IF(G2014="",0,G2014))</f>
        <v/>
      </c>
      <c r="I2014" s="14" t="n"/>
      <c r="J2014" s="14" t="n"/>
      <c r="K2014" s="14" t="n"/>
    </row>
    <row r="2015">
      <c r="A2015" s="19" t="n"/>
      <c r="B2015" s="14" t="n"/>
      <c r="C2015" s="12" t="str">
        <f>IF($B2015="","",IFERROR(INDEX(Items!$B$2:$B$501,MATCH($B2015,Items!$A$2:$A$501,0)),"Unknown SKU"))</f>
        <v/>
      </c>
      <c r="D2015" s="14" t="n"/>
      <c r="E2015" s="14" t="n"/>
      <c r="F2015" s="14" t="n"/>
      <c r="G2015" s="14" t="n"/>
      <c r="H2015" s="12" t="str">
        <f>IF(AND(F2015="",G2015=""),"",IF(F2015="",0,F2015)-IF(G2015="",0,G2015))</f>
        <v/>
      </c>
      <c r="I2015" s="14" t="n"/>
      <c r="J2015" s="14" t="n"/>
      <c r="K2015" s="14" t="n"/>
    </row>
    <row r="2016">
      <c r="A2016" s="19" t="n"/>
      <c r="B2016" s="14" t="n"/>
      <c r="C2016" s="12" t="str">
        <f>IF($B2016="","",IFERROR(INDEX(Items!$B$2:$B$501,MATCH($B2016,Items!$A$2:$A$501,0)),"Unknown SKU"))</f>
        <v/>
      </c>
      <c r="D2016" s="14" t="n"/>
      <c r="E2016" s="14" t="n"/>
      <c r="F2016" s="14" t="n"/>
      <c r="G2016" s="14" t="n"/>
      <c r="H2016" s="12" t="str">
        <f>IF(AND(F2016="",G2016=""),"",IF(F2016="",0,F2016)-IF(G2016="",0,G2016))</f>
        <v/>
      </c>
      <c r="I2016" s="14" t="n"/>
      <c r="J2016" s="14" t="n"/>
      <c r="K2016" s="14" t="n"/>
    </row>
    <row r="2017">
      <c r="A2017" s="19" t="n"/>
      <c r="B2017" s="14" t="n"/>
      <c r="C2017" s="12" t="str">
        <f>IF($B2017="","",IFERROR(INDEX(Items!$B$2:$B$501,MATCH($B2017,Items!$A$2:$A$501,0)),"Unknown SKU"))</f>
        <v/>
      </c>
      <c r="D2017" s="14" t="n"/>
      <c r="E2017" s="14" t="n"/>
      <c r="F2017" s="14" t="n"/>
      <c r="G2017" s="14" t="n"/>
      <c r="H2017" s="12" t="str">
        <f>IF(AND(F2017="",G2017=""),"",IF(F2017="",0,F2017)-IF(G2017="",0,G2017))</f>
        <v/>
      </c>
      <c r="I2017" s="14" t="n"/>
      <c r="J2017" s="14" t="n"/>
      <c r="K2017" s="14" t="n"/>
    </row>
    <row r="2018">
      <c r="A2018" s="19" t="n"/>
      <c r="B2018" s="14" t="n"/>
      <c r="C2018" s="12" t="str">
        <f>IF($B2018="","",IFERROR(INDEX(Items!$B$2:$B$501,MATCH($B2018,Items!$A$2:$A$501,0)),"Unknown SKU"))</f>
        <v/>
      </c>
      <c r="D2018" s="14" t="n"/>
      <c r="E2018" s="14" t="n"/>
      <c r="F2018" s="14" t="n"/>
      <c r="G2018" s="14" t="n"/>
      <c r="H2018" s="12" t="str">
        <f>IF(AND(F2018="",G2018=""),"",IF(F2018="",0,F2018)-IF(G2018="",0,G2018))</f>
        <v/>
      </c>
      <c r="I2018" s="14" t="n"/>
      <c r="J2018" s="14" t="n"/>
      <c r="K2018" s="14" t="n"/>
    </row>
    <row r="2019">
      <c r="A2019" s="19" t="n"/>
      <c r="B2019" s="14" t="n"/>
      <c r="C2019" s="12" t="str">
        <f>IF($B2019="","",IFERROR(INDEX(Items!$B$2:$B$501,MATCH($B2019,Items!$A$2:$A$501,0)),"Unknown SKU"))</f>
        <v/>
      </c>
      <c r="D2019" s="14" t="n"/>
      <c r="E2019" s="14" t="n"/>
      <c r="F2019" s="14" t="n"/>
      <c r="G2019" s="14" t="n"/>
      <c r="H2019" s="12" t="str">
        <f>IF(AND(F2019="",G2019=""),"",IF(F2019="",0,F2019)-IF(G2019="",0,G2019))</f>
        <v/>
      </c>
      <c r="I2019" s="14" t="n"/>
      <c r="J2019" s="14" t="n"/>
      <c r="K2019" s="14" t="n"/>
    </row>
    <row r="2020">
      <c r="A2020" s="19" t="n"/>
      <c r="B2020" s="14" t="n"/>
      <c r="C2020" s="12" t="str">
        <f>IF($B2020="","",IFERROR(INDEX(Items!$B$2:$B$501,MATCH($B2020,Items!$A$2:$A$501,0)),"Unknown SKU"))</f>
        <v/>
      </c>
      <c r="D2020" s="14" t="n"/>
      <c r="E2020" s="14" t="n"/>
      <c r="F2020" s="14" t="n"/>
      <c r="G2020" s="14" t="n"/>
      <c r="H2020" s="12" t="str">
        <f>IF(AND(F2020="",G2020=""),"",IF(F2020="",0,F2020)-IF(G2020="",0,G2020))</f>
        <v/>
      </c>
      <c r="I2020" s="14" t="n"/>
      <c r="J2020" s="14" t="n"/>
      <c r="K2020" s="14" t="n"/>
    </row>
    <row r="2021">
      <c r="A2021" s="19" t="n"/>
      <c r="B2021" s="14" t="n"/>
      <c r="C2021" s="12" t="str">
        <f>IF($B2021="","",IFERROR(INDEX(Items!$B$2:$B$501,MATCH($B2021,Items!$A$2:$A$501,0)),"Unknown SKU"))</f>
        <v/>
      </c>
      <c r="D2021" s="14" t="n"/>
      <c r="E2021" s="14" t="n"/>
      <c r="F2021" s="14" t="n"/>
      <c r="G2021" s="14" t="n"/>
      <c r="H2021" s="12" t="str">
        <f>IF(AND(F2021="",G2021=""),"",IF(F2021="",0,F2021)-IF(G2021="",0,G2021))</f>
        <v/>
      </c>
      <c r="I2021" s="14" t="n"/>
      <c r="J2021" s="14" t="n"/>
      <c r="K2021" s="14" t="n"/>
    </row>
    <row r="2022">
      <c r="A2022" s="19" t="n"/>
      <c r="B2022" s="14" t="n"/>
      <c r="C2022" s="12" t="str">
        <f>IF($B2022="","",IFERROR(INDEX(Items!$B$2:$B$501,MATCH($B2022,Items!$A$2:$A$501,0)),"Unknown SKU"))</f>
        <v/>
      </c>
      <c r="D2022" s="14" t="n"/>
      <c r="E2022" s="14" t="n"/>
      <c r="F2022" s="14" t="n"/>
      <c r="G2022" s="14" t="n"/>
      <c r="H2022" s="12" t="str">
        <f>IF(AND(F2022="",G2022=""),"",IF(F2022="",0,F2022)-IF(G2022="",0,G2022))</f>
        <v/>
      </c>
      <c r="I2022" s="14" t="n"/>
      <c r="J2022" s="14" t="n"/>
      <c r="K2022" s="14" t="n"/>
    </row>
    <row r="2023">
      <c r="A2023" s="19" t="n"/>
      <c r="B2023" s="14" t="n"/>
      <c r="C2023" s="12" t="str">
        <f>IF($B2023="","",IFERROR(INDEX(Items!$B$2:$B$501,MATCH($B2023,Items!$A$2:$A$501,0)),"Unknown SKU"))</f>
        <v/>
      </c>
      <c r="D2023" s="14" t="n"/>
      <c r="E2023" s="14" t="n"/>
      <c r="F2023" s="14" t="n"/>
      <c r="G2023" s="14" t="n"/>
      <c r="H2023" s="12" t="str">
        <f>IF(AND(F2023="",G2023=""),"",IF(F2023="",0,F2023)-IF(G2023="",0,G2023))</f>
        <v/>
      </c>
      <c r="I2023" s="14" t="n"/>
      <c r="J2023" s="14" t="n"/>
      <c r="K2023" s="14" t="n"/>
    </row>
    <row r="2024">
      <c r="A2024" s="19" t="n"/>
      <c r="B2024" s="14" t="n"/>
      <c r="C2024" s="12" t="str">
        <f>IF($B2024="","",IFERROR(INDEX(Items!$B$2:$B$501,MATCH($B2024,Items!$A$2:$A$501,0)),"Unknown SKU"))</f>
        <v/>
      </c>
      <c r="D2024" s="14" t="n"/>
      <c r="E2024" s="14" t="n"/>
      <c r="F2024" s="14" t="n"/>
      <c r="G2024" s="14" t="n"/>
      <c r="H2024" s="12" t="str">
        <f>IF(AND(F2024="",G2024=""),"",IF(F2024="",0,F2024)-IF(G2024="",0,G2024))</f>
        <v/>
      </c>
      <c r="I2024" s="14" t="n"/>
      <c r="J2024" s="14" t="n"/>
      <c r="K2024" s="14" t="n"/>
    </row>
    <row r="2025">
      <c r="A2025" s="19" t="n"/>
      <c r="B2025" s="14" t="n"/>
      <c r="C2025" s="12" t="str">
        <f>IF($B2025="","",IFERROR(INDEX(Items!$B$2:$B$501,MATCH($B2025,Items!$A$2:$A$501,0)),"Unknown SKU"))</f>
        <v/>
      </c>
      <c r="D2025" s="14" t="n"/>
      <c r="E2025" s="14" t="n"/>
      <c r="F2025" s="14" t="n"/>
      <c r="G2025" s="14" t="n"/>
      <c r="H2025" s="12" t="str">
        <f>IF(AND(F2025="",G2025=""),"",IF(F2025="",0,F2025)-IF(G2025="",0,G2025))</f>
        <v/>
      </c>
      <c r="I2025" s="14" t="n"/>
      <c r="J2025" s="14" t="n"/>
      <c r="K2025" s="14" t="n"/>
    </row>
    <row r="2026">
      <c r="A2026" s="19" t="n"/>
      <c r="B2026" s="14" t="n"/>
      <c r="C2026" s="12" t="str">
        <f>IF($B2026="","",IFERROR(INDEX(Items!$B$2:$B$501,MATCH($B2026,Items!$A$2:$A$501,0)),"Unknown SKU"))</f>
        <v/>
      </c>
      <c r="D2026" s="14" t="n"/>
      <c r="E2026" s="14" t="n"/>
      <c r="F2026" s="14" t="n"/>
      <c r="G2026" s="14" t="n"/>
      <c r="H2026" s="12" t="str">
        <f>IF(AND(F2026="",G2026=""),"",IF(F2026="",0,F2026)-IF(G2026="",0,G2026))</f>
        <v/>
      </c>
      <c r="I2026" s="14" t="n"/>
      <c r="J2026" s="14" t="n"/>
      <c r="K2026" s="14" t="n"/>
    </row>
    <row r="2027">
      <c r="A2027" s="19" t="n"/>
      <c r="B2027" s="14" t="n"/>
      <c r="C2027" s="12" t="str">
        <f>IF($B2027="","",IFERROR(INDEX(Items!$B$2:$B$501,MATCH($B2027,Items!$A$2:$A$501,0)),"Unknown SKU"))</f>
        <v/>
      </c>
      <c r="D2027" s="14" t="n"/>
      <c r="E2027" s="14" t="n"/>
      <c r="F2027" s="14" t="n"/>
      <c r="G2027" s="14" t="n"/>
      <c r="H2027" s="12" t="str">
        <f>IF(AND(F2027="",G2027=""),"",IF(F2027="",0,F2027)-IF(G2027="",0,G2027))</f>
        <v/>
      </c>
      <c r="I2027" s="14" t="n"/>
      <c r="J2027" s="14" t="n"/>
      <c r="K2027" s="14" t="n"/>
    </row>
    <row r="2028">
      <c r="A2028" s="19" t="n"/>
      <c r="B2028" s="14" t="n"/>
      <c r="C2028" s="12" t="str">
        <f>IF($B2028="","",IFERROR(INDEX(Items!$B$2:$B$501,MATCH($B2028,Items!$A$2:$A$501,0)),"Unknown SKU"))</f>
        <v/>
      </c>
      <c r="D2028" s="14" t="n"/>
      <c r="E2028" s="14" t="n"/>
      <c r="F2028" s="14" t="n"/>
      <c r="G2028" s="14" t="n"/>
      <c r="H2028" s="12" t="str">
        <f>IF(AND(F2028="",G2028=""),"",IF(F2028="",0,F2028)-IF(G2028="",0,G2028))</f>
        <v/>
      </c>
      <c r="I2028" s="14" t="n"/>
      <c r="J2028" s="14" t="n"/>
      <c r="K2028" s="14" t="n"/>
    </row>
    <row r="2029">
      <c r="A2029" s="19" t="n"/>
      <c r="B2029" s="14" t="n"/>
      <c r="C2029" s="12" t="str">
        <f>IF($B2029="","",IFERROR(INDEX(Items!$B$2:$B$501,MATCH($B2029,Items!$A$2:$A$501,0)),"Unknown SKU"))</f>
        <v/>
      </c>
      <c r="D2029" s="14" t="n"/>
      <c r="E2029" s="14" t="n"/>
      <c r="F2029" s="14" t="n"/>
      <c r="G2029" s="14" t="n"/>
      <c r="H2029" s="12" t="str">
        <f>IF(AND(F2029="",G2029=""),"",IF(F2029="",0,F2029)-IF(G2029="",0,G2029))</f>
        <v/>
      </c>
      <c r="I2029" s="14" t="n"/>
      <c r="J2029" s="14" t="n"/>
      <c r="K2029" s="14" t="n"/>
    </row>
    <row r="2030">
      <c r="A2030" s="19" t="n"/>
      <c r="B2030" s="14" t="n"/>
      <c r="C2030" s="12" t="str">
        <f>IF($B2030="","",IFERROR(INDEX(Items!$B$2:$B$501,MATCH($B2030,Items!$A$2:$A$501,0)),"Unknown SKU"))</f>
        <v/>
      </c>
      <c r="D2030" s="14" t="n"/>
      <c r="E2030" s="14" t="n"/>
      <c r="F2030" s="14" t="n"/>
      <c r="G2030" s="14" t="n"/>
      <c r="H2030" s="12" t="str">
        <f>IF(AND(F2030="",G2030=""),"",IF(F2030="",0,F2030)-IF(G2030="",0,G2030))</f>
        <v/>
      </c>
      <c r="I2030" s="14" t="n"/>
      <c r="J2030" s="14" t="n"/>
      <c r="K2030" s="14" t="n"/>
    </row>
    <row r="2031">
      <c r="A2031" s="19" t="n"/>
      <c r="B2031" s="14" t="n"/>
      <c r="C2031" s="12" t="str">
        <f>IF($B2031="","",IFERROR(INDEX(Items!$B$2:$B$501,MATCH($B2031,Items!$A$2:$A$501,0)),"Unknown SKU"))</f>
        <v/>
      </c>
      <c r="D2031" s="14" t="n"/>
      <c r="E2031" s="14" t="n"/>
      <c r="F2031" s="14" t="n"/>
      <c r="G2031" s="14" t="n"/>
      <c r="H2031" s="12" t="str">
        <f>IF(AND(F2031="",G2031=""),"",IF(F2031="",0,F2031)-IF(G2031="",0,G2031))</f>
        <v/>
      </c>
      <c r="I2031" s="14" t="n"/>
      <c r="J2031" s="14" t="n"/>
      <c r="K2031" s="14" t="n"/>
    </row>
    <row r="2032">
      <c r="A2032" s="19" t="n"/>
      <c r="B2032" s="14" t="n"/>
      <c r="C2032" s="12" t="str">
        <f>IF($B2032="","",IFERROR(INDEX(Items!$B$2:$B$501,MATCH($B2032,Items!$A$2:$A$501,0)),"Unknown SKU"))</f>
        <v/>
      </c>
      <c r="D2032" s="14" t="n"/>
      <c r="E2032" s="14" t="n"/>
      <c r="F2032" s="14" t="n"/>
      <c r="G2032" s="14" t="n"/>
      <c r="H2032" s="12" t="str">
        <f>IF(AND(F2032="",G2032=""),"",IF(F2032="",0,F2032)-IF(G2032="",0,G2032))</f>
        <v/>
      </c>
      <c r="I2032" s="14" t="n"/>
      <c r="J2032" s="14" t="n"/>
      <c r="K2032" s="14" t="n"/>
    </row>
    <row r="2033">
      <c r="A2033" s="19" t="n"/>
      <c r="B2033" s="14" t="n"/>
      <c r="C2033" s="12" t="str">
        <f>IF($B2033="","",IFERROR(INDEX(Items!$B$2:$B$501,MATCH($B2033,Items!$A$2:$A$501,0)),"Unknown SKU"))</f>
        <v/>
      </c>
      <c r="D2033" s="14" t="n"/>
      <c r="E2033" s="14" t="n"/>
      <c r="F2033" s="14" t="n"/>
      <c r="G2033" s="14" t="n"/>
      <c r="H2033" s="12" t="str">
        <f>IF(AND(F2033="",G2033=""),"",IF(F2033="",0,F2033)-IF(G2033="",0,G2033))</f>
        <v/>
      </c>
      <c r="I2033" s="14" t="n"/>
      <c r="J2033" s="14" t="n"/>
      <c r="K2033" s="14" t="n"/>
    </row>
    <row r="2034">
      <c r="A2034" s="19" t="n"/>
      <c r="B2034" s="14" t="n"/>
      <c r="C2034" s="12" t="str">
        <f>IF($B2034="","",IFERROR(INDEX(Items!$B$2:$B$501,MATCH($B2034,Items!$A$2:$A$501,0)),"Unknown SKU"))</f>
        <v/>
      </c>
      <c r="D2034" s="14" t="n"/>
      <c r="E2034" s="14" t="n"/>
      <c r="F2034" s="14" t="n"/>
      <c r="G2034" s="14" t="n"/>
      <c r="H2034" s="12" t="str">
        <f>IF(AND(F2034="",G2034=""),"",IF(F2034="",0,F2034)-IF(G2034="",0,G2034))</f>
        <v/>
      </c>
      <c r="I2034" s="14" t="n"/>
      <c r="J2034" s="14" t="n"/>
      <c r="K2034" s="14" t="n"/>
    </row>
    <row r="2035">
      <c r="A2035" s="19" t="n"/>
      <c r="B2035" s="14" t="n"/>
      <c r="C2035" s="12" t="str">
        <f>IF($B2035="","",IFERROR(INDEX(Items!$B$2:$B$501,MATCH($B2035,Items!$A$2:$A$501,0)),"Unknown SKU"))</f>
        <v/>
      </c>
      <c r="D2035" s="14" t="n"/>
      <c r="E2035" s="14" t="n"/>
      <c r="F2035" s="14" t="n"/>
      <c r="G2035" s="14" t="n"/>
      <c r="H2035" s="12" t="str">
        <f>IF(AND(F2035="",G2035=""),"",IF(F2035="",0,F2035)-IF(G2035="",0,G2035))</f>
        <v/>
      </c>
      <c r="I2035" s="14" t="n"/>
      <c r="J2035" s="14" t="n"/>
      <c r="K2035" s="14" t="n"/>
    </row>
    <row r="2036">
      <c r="A2036" s="19" t="n"/>
      <c r="B2036" s="14" t="n"/>
      <c r="C2036" s="12" t="str">
        <f>IF($B2036="","",IFERROR(INDEX(Items!$B$2:$B$501,MATCH($B2036,Items!$A$2:$A$501,0)),"Unknown SKU"))</f>
        <v/>
      </c>
      <c r="D2036" s="14" t="n"/>
      <c r="E2036" s="14" t="n"/>
      <c r="F2036" s="14" t="n"/>
      <c r="G2036" s="14" t="n"/>
      <c r="H2036" s="12" t="str">
        <f>IF(AND(F2036="",G2036=""),"",IF(F2036="",0,F2036)-IF(G2036="",0,G2036))</f>
        <v/>
      </c>
      <c r="I2036" s="14" t="n"/>
      <c r="J2036" s="14" t="n"/>
      <c r="K2036" s="14" t="n"/>
    </row>
    <row r="2037">
      <c r="A2037" s="19" t="n"/>
      <c r="B2037" s="14" t="n"/>
      <c r="C2037" s="12" t="str">
        <f>IF($B2037="","",IFERROR(INDEX(Items!$B$2:$B$501,MATCH($B2037,Items!$A$2:$A$501,0)),"Unknown SKU"))</f>
        <v/>
      </c>
      <c r="D2037" s="14" t="n"/>
      <c r="E2037" s="14" t="n"/>
      <c r="F2037" s="14" t="n"/>
      <c r="G2037" s="14" t="n"/>
      <c r="H2037" s="12" t="str">
        <f>IF(AND(F2037="",G2037=""),"",IF(F2037="",0,F2037)-IF(G2037="",0,G2037))</f>
        <v/>
      </c>
      <c r="I2037" s="14" t="n"/>
      <c r="J2037" s="14" t="n"/>
      <c r="K2037" s="14" t="n"/>
    </row>
    <row r="2038">
      <c r="A2038" s="19" t="n"/>
      <c r="B2038" s="14" t="n"/>
      <c r="C2038" s="12" t="str">
        <f>IF($B2038="","",IFERROR(INDEX(Items!$B$2:$B$501,MATCH($B2038,Items!$A$2:$A$501,0)),"Unknown SKU"))</f>
        <v/>
      </c>
      <c r="D2038" s="14" t="n"/>
      <c r="E2038" s="14" t="n"/>
      <c r="F2038" s="14" t="n"/>
      <c r="G2038" s="14" t="n"/>
      <c r="H2038" s="12" t="str">
        <f>IF(AND(F2038="",G2038=""),"",IF(F2038="",0,F2038)-IF(G2038="",0,G2038))</f>
        <v/>
      </c>
      <c r="I2038" s="14" t="n"/>
      <c r="J2038" s="14" t="n"/>
      <c r="K2038" s="14" t="n"/>
    </row>
    <row r="2039">
      <c r="A2039" s="19" t="n"/>
      <c r="B2039" s="14" t="n"/>
      <c r="C2039" s="12" t="str">
        <f>IF($B2039="","",IFERROR(INDEX(Items!$B$2:$B$501,MATCH($B2039,Items!$A$2:$A$501,0)),"Unknown SKU"))</f>
        <v/>
      </c>
      <c r="D2039" s="14" t="n"/>
      <c r="E2039" s="14" t="n"/>
      <c r="F2039" s="14" t="n"/>
      <c r="G2039" s="14" t="n"/>
      <c r="H2039" s="12" t="str">
        <f>IF(AND(F2039="",G2039=""),"",IF(F2039="",0,F2039)-IF(G2039="",0,G2039))</f>
        <v/>
      </c>
      <c r="I2039" s="14" t="n"/>
      <c r="J2039" s="14" t="n"/>
      <c r="K2039" s="14" t="n"/>
    </row>
    <row r="2040">
      <c r="A2040" s="19" t="n"/>
      <c r="B2040" s="14" t="n"/>
      <c r="C2040" s="12" t="str">
        <f>IF($B2040="","",IFERROR(INDEX(Items!$B$2:$B$501,MATCH($B2040,Items!$A$2:$A$501,0)),"Unknown SKU"))</f>
        <v/>
      </c>
      <c r="D2040" s="14" t="n"/>
      <c r="E2040" s="14" t="n"/>
      <c r="F2040" s="14" t="n"/>
      <c r="G2040" s="14" t="n"/>
      <c r="H2040" s="12" t="str">
        <f>IF(AND(F2040="",G2040=""),"",IF(F2040="",0,F2040)-IF(G2040="",0,G2040))</f>
        <v/>
      </c>
      <c r="I2040" s="14" t="n"/>
      <c r="J2040" s="14" t="n"/>
      <c r="K2040" s="14" t="n"/>
    </row>
    <row r="2041">
      <c r="A2041" s="19" t="n"/>
      <c r="B2041" s="14" t="n"/>
      <c r="C2041" s="12" t="str">
        <f>IF($B2041="","",IFERROR(INDEX(Items!$B$2:$B$501,MATCH($B2041,Items!$A$2:$A$501,0)),"Unknown SKU"))</f>
        <v/>
      </c>
      <c r="D2041" s="14" t="n"/>
      <c r="E2041" s="14" t="n"/>
      <c r="F2041" s="14" t="n"/>
      <c r="G2041" s="14" t="n"/>
      <c r="H2041" s="12" t="str">
        <f>IF(AND(F2041="",G2041=""),"",IF(F2041="",0,F2041)-IF(G2041="",0,G2041))</f>
        <v/>
      </c>
      <c r="I2041" s="14" t="n"/>
      <c r="J2041" s="14" t="n"/>
      <c r="K2041" s="14" t="n"/>
    </row>
    <row r="2042">
      <c r="A2042" s="19" t="n"/>
      <c r="B2042" s="14" t="n"/>
      <c r="C2042" s="12" t="str">
        <f>IF($B2042="","",IFERROR(INDEX(Items!$B$2:$B$501,MATCH($B2042,Items!$A$2:$A$501,0)),"Unknown SKU"))</f>
        <v/>
      </c>
      <c r="D2042" s="14" t="n"/>
      <c r="E2042" s="14" t="n"/>
      <c r="F2042" s="14" t="n"/>
      <c r="G2042" s="14" t="n"/>
      <c r="H2042" s="12" t="str">
        <f>IF(AND(F2042="",G2042=""),"",IF(F2042="",0,F2042)-IF(G2042="",0,G2042))</f>
        <v/>
      </c>
      <c r="I2042" s="14" t="n"/>
      <c r="J2042" s="14" t="n"/>
      <c r="K2042" s="14" t="n"/>
    </row>
    <row r="2043">
      <c r="A2043" s="19" t="n"/>
      <c r="B2043" s="14" t="n"/>
      <c r="C2043" s="12" t="str">
        <f>IF($B2043="","",IFERROR(INDEX(Items!$B$2:$B$501,MATCH($B2043,Items!$A$2:$A$501,0)),"Unknown SKU"))</f>
        <v/>
      </c>
      <c r="D2043" s="14" t="n"/>
      <c r="E2043" s="14" t="n"/>
      <c r="F2043" s="14" t="n"/>
      <c r="G2043" s="14" t="n"/>
      <c r="H2043" s="12" t="str">
        <f>IF(AND(F2043="",G2043=""),"",IF(F2043="",0,F2043)-IF(G2043="",0,G2043))</f>
        <v/>
      </c>
      <c r="I2043" s="14" t="n"/>
      <c r="J2043" s="14" t="n"/>
      <c r="K2043" s="14" t="n"/>
    </row>
    <row r="2044">
      <c r="A2044" s="19" t="n"/>
      <c r="B2044" s="14" t="n"/>
      <c r="C2044" s="12" t="str">
        <f>IF($B2044="","",IFERROR(INDEX(Items!$B$2:$B$501,MATCH($B2044,Items!$A$2:$A$501,0)),"Unknown SKU"))</f>
        <v/>
      </c>
      <c r="D2044" s="14" t="n"/>
      <c r="E2044" s="14" t="n"/>
      <c r="F2044" s="14" t="n"/>
      <c r="G2044" s="14" t="n"/>
      <c r="H2044" s="12" t="str">
        <f>IF(AND(F2044="",G2044=""),"",IF(F2044="",0,F2044)-IF(G2044="",0,G2044))</f>
        <v/>
      </c>
      <c r="I2044" s="14" t="n"/>
      <c r="J2044" s="14" t="n"/>
      <c r="K2044" s="14" t="n"/>
    </row>
    <row r="2045">
      <c r="A2045" s="19" t="n"/>
      <c r="B2045" s="14" t="n"/>
      <c r="C2045" s="12" t="str">
        <f>IF($B2045="","",IFERROR(INDEX(Items!$B$2:$B$501,MATCH($B2045,Items!$A$2:$A$501,0)),"Unknown SKU"))</f>
        <v/>
      </c>
      <c r="D2045" s="14" t="n"/>
      <c r="E2045" s="14" t="n"/>
      <c r="F2045" s="14" t="n"/>
      <c r="G2045" s="14" t="n"/>
      <c r="H2045" s="12" t="str">
        <f>IF(AND(F2045="",G2045=""),"",IF(F2045="",0,F2045)-IF(G2045="",0,G2045))</f>
        <v/>
      </c>
      <c r="I2045" s="14" t="n"/>
      <c r="J2045" s="14" t="n"/>
      <c r="K2045" s="14" t="n"/>
    </row>
    <row r="2046">
      <c r="A2046" s="19" t="n"/>
      <c r="B2046" s="14" t="n"/>
      <c r="C2046" s="12" t="str">
        <f>IF($B2046="","",IFERROR(INDEX(Items!$B$2:$B$501,MATCH($B2046,Items!$A$2:$A$501,0)),"Unknown SKU"))</f>
        <v/>
      </c>
      <c r="D2046" s="14" t="n"/>
      <c r="E2046" s="14" t="n"/>
      <c r="F2046" s="14" t="n"/>
      <c r="G2046" s="14" t="n"/>
      <c r="H2046" s="12" t="str">
        <f>IF(AND(F2046="",G2046=""),"",IF(F2046="",0,F2046)-IF(G2046="",0,G2046))</f>
        <v/>
      </c>
      <c r="I2046" s="14" t="n"/>
      <c r="J2046" s="14" t="n"/>
      <c r="K2046" s="14" t="n"/>
    </row>
    <row r="2047">
      <c r="A2047" s="19" t="n"/>
      <c r="B2047" s="14" t="n"/>
      <c r="C2047" s="12" t="str">
        <f>IF($B2047="","",IFERROR(INDEX(Items!$B$2:$B$501,MATCH($B2047,Items!$A$2:$A$501,0)),"Unknown SKU"))</f>
        <v/>
      </c>
      <c r="D2047" s="14" t="n"/>
      <c r="E2047" s="14" t="n"/>
      <c r="F2047" s="14" t="n"/>
      <c r="G2047" s="14" t="n"/>
      <c r="H2047" s="12" t="str">
        <f>IF(AND(F2047="",G2047=""),"",IF(F2047="",0,F2047)-IF(G2047="",0,G2047))</f>
        <v/>
      </c>
      <c r="I2047" s="14" t="n"/>
      <c r="J2047" s="14" t="n"/>
      <c r="K2047" s="14" t="n"/>
    </row>
    <row r="2048">
      <c r="A2048" s="19" t="n"/>
      <c r="B2048" s="14" t="n"/>
      <c r="C2048" s="12" t="str">
        <f>IF($B2048="","",IFERROR(INDEX(Items!$B$2:$B$501,MATCH($B2048,Items!$A$2:$A$501,0)),"Unknown SKU"))</f>
        <v/>
      </c>
      <c r="D2048" s="14" t="n"/>
      <c r="E2048" s="14" t="n"/>
      <c r="F2048" s="14" t="n"/>
      <c r="G2048" s="14" t="n"/>
      <c r="H2048" s="12" t="str">
        <f>IF(AND(F2048="",G2048=""),"",IF(F2048="",0,F2048)-IF(G2048="",0,G2048))</f>
        <v/>
      </c>
      <c r="I2048" s="14" t="n"/>
      <c r="J2048" s="14" t="n"/>
      <c r="K2048" s="14" t="n"/>
    </row>
    <row r="2049">
      <c r="A2049" s="19" t="n"/>
      <c r="B2049" s="14" t="n"/>
      <c r="C2049" s="12" t="str">
        <f>IF($B2049="","",IFERROR(INDEX(Items!$B$2:$B$501,MATCH($B2049,Items!$A$2:$A$501,0)),"Unknown SKU"))</f>
        <v/>
      </c>
      <c r="D2049" s="14" t="n"/>
      <c r="E2049" s="14" t="n"/>
      <c r="F2049" s="14" t="n"/>
      <c r="G2049" s="14" t="n"/>
      <c r="H2049" s="12" t="str">
        <f>IF(AND(F2049="",G2049=""),"",IF(F2049="",0,F2049)-IF(G2049="",0,G2049))</f>
        <v/>
      </c>
      <c r="I2049" s="14" t="n"/>
      <c r="J2049" s="14" t="n"/>
      <c r="K2049" s="14" t="n"/>
    </row>
    <row r="2050">
      <c r="A2050" s="19" t="n"/>
      <c r="B2050" s="14" t="n"/>
      <c r="C2050" s="12" t="str">
        <f>IF($B2050="","",IFERROR(INDEX(Items!$B$2:$B$501,MATCH($B2050,Items!$A$2:$A$501,0)),"Unknown SKU"))</f>
        <v/>
      </c>
      <c r="D2050" s="14" t="n"/>
      <c r="E2050" s="14" t="n"/>
      <c r="F2050" s="14" t="n"/>
      <c r="G2050" s="14" t="n"/>
      <c r="H2050" s="12" t="str">
        <f>IF(AND(F2050="",G2050=""),"",IF(F2050="",0,F2050)-IF(G2050="",0,G2050))</f>
        <v/>
      </c>
      <c r="I2050" s="14" t="n"/>
      <c r="J2050" s="14" t="n"/>
      <c r="K2050" s="14" t="n"/>
    </row>
    <row r="2051">
      <c r="A2051" s="19" t="n"/>
      <c r="B2051" s="14" t="n"/>
      <c r="C2051" s="12" t="str">
        <f>IF($B2051="","",IFERROR(INDEX(Items!$B$2:$B$501,MATCH($B2051,Items!$A$2:$A$501,0)),"Unknown SKU"))</f>
        <v/>
      </c>
      <c r="D2051" s="14" t="n"/>
      <c r="E2051" s="14" t="n"/>
      <c r="F2051" s="14" t="n"/>
      <c r="G2051" s="14" t="n"/>
      <c r="H2051" s="12" t="str">
        <f>IF(AND(F2051="",G2051=""),"",IF(F2051="",0,F2051)-IF(G2051="",0,G2051))</f>
        <v/>
      </c>
      <c r="I2051" s="14" t="n"/>
      <c r="J2051" s="14" t="n"/>
      <c r="K2051" s="14" t="n"/>
    </row>
    <row r="2052">
      <c r="A2052" s="19" t="n"/>
      <c r="B2052" s="14" t="n"/>
      <c r="C2052" s="12" t="str">
        <f>IF($B2052="","",IFERROR(INDEX(Items!$B$2:$B$501,MATCH($B2052,Items!$A$2:$A$501,0)),"Unknown SKU"))</f>
        <v/>
      </c>
      <c r="D2052" s="14" t="n"/>
      <c r="E2052" s="14" t="n"/>
      <c r="F2052" s="14" t="n"/>
      <c r="G2052" s="14" t="n"/>
      <c r="H2052" s="12" t="str">
        <f>IF(AND(F2052="",G2052=""),"",IF(F2052="",0,F2052)-IF(G2052="",0,G2052))</f>
        <v/>
      </c>
      <c r="I2052" s="14" t="n"/>
      <c r="J2052" s="14" t="n"/>
      <c r="K2052" s="14" t="n"/>
    </row>
    <row r="2053">
      <c r="A2053" s="19" t="n"/>
      <c r="B2053" s="14" t="n"/>
      <c r="C2053" s="12" t="str">
        <f>IF($B2053="","",IFERROR(INDEX(Items!$B$2:$B$501,MATCH($B2053,Items!$A$2:$A$501,0)),"Unknown SKU"))</f>
        <v/>
      </c>
      <c r="D2053" s="14" t="n"/>
      <c r="E2053" s="14" t="n"/>
      <c r="F2053" s="14" t="n"/>
      <c r="G2053" s="14" t="n"/>
      <c r="H2053" s="12" t="str">
        <f>IF(AND(F2053="",G2053=""),"",IF(F2053="",0,F2053)-IF(G2053="",0,G2053))</f>
        <v/>
      </c>
      <c r="I2053" s="14" t="n"/>
      <c r="J2053" s="14" t="n"/>
      <c r="K2053" s="14" t="n"/>
    </row>
    <row r="2054">
      <c r="A2054" s="19" t="n"/>
      <c r="B2054" s="14" t="n"/>
      <c r="C2054" s="12" t="str">
        <f>IF($B2054="","",IFERROR(INDEX(Items!$B$2:$B$501,MATCH($B2054,Items!$A$2:$A$501,0)),"Unknown SKU"))</f>
        <v/>
      </c>
      <c r="D2054" s="14" t="n"/>
      <c r="E2054" s="14" t="n"/>
      <c r="F2054" s="14" t="n"/>
      <c r="G2054" s="14" t="n"/>
      <c r="H2054" s="12" t="str">
        <f>IF(AND(F2054="",G2054=""),"",IF(F2054="",0,F2054)-IF(G2054="",0,G2054))</f>
        <v/>
      </c>
      <c r="I2054" s="14" t="n"/>
      <c r="J2054" s="14" t="n"/>
      <c r="K2054" s="14" t="n"/>
    </row>
    <row r="2055">
      <c r="A2055" s="19" t="n"/>
      <c r="B2055" s="14" t="n"/>
      <c r="C2055" s="12" t="str">
        <f>IF($B2055="","",IFERROR(INDEX(Items!$B$2:$B$501,MATCH($B2055,Items!$A$2:$A$501,0)),"Unknown SKU"))</f>
        <v/>
      </c>
      <c r="D2055" s="14" t="n"/>
      <c r="E2055" s="14" t="n"/>
      <c r="F2055" s="14" t="n"/>
      <c r="G2055" s="14" t="n"/>
      <c r="H2055" s="12" t="str">
        <f>IF(AND(F2055="",G2055=""),"",IF(F2055="",0,F2055)-IF(G2055="",0,G2055))</f>
        <v/>
      </c>
      <c r="I2055" s="14" t="n"/>
      <c r="J2055" s="14" t="n"/>
      <c r="K2055" s="14" t="n"/>
    </row>
    <row r="2056">
      <c r="A2056" s="19" t="n"/>
      <c r="B2056" s="14" t="n"/>
      <c r="C2056" s="12" t="str">
        <f>IF($B2056="","",IFERROR(INDEX(Items!$B$2:$B$501,MATCH($B2056,Items!$A$2:$A$501,0)),"Unknown SKU"))</f>
        <v/>
      </c>
      <c r="D2056" s="14" t="n"/>
      <c r="E2056" s="14" t="n"/>
      <c r="F2056" s="14" t="n"/>
      <c r="G2056" s="14" t="n"/>
      <c r="H2056" s="12" t="str">
        <f>IF(AND(F2056="",G2056=""),"",IF(F2056="",0,F2056)-IF(G2056="",0,G2056))</f>
        <v/>
      </c>
      <c r="I2056" s="14" t="n"/>
      <c r="J2056" s="14" t="n"/>
      <c r="K2056" s="14" t="n"/>
    </row>
    <row r="2057">
      <c r="A2057" s="19" t="n"/>
      <c r="B2057" s="14" t="n"/>
      <c r="C2057" s="12" t="str">
        <f>IF($B2057="","",IFERROR(INDEX(Items!$B$2:$B$501,MATCH($B2057,Items!$A$2:$A$501,0)),"Unknown SKU"))</f>
        <v/>
      </c>
      <c r="D2057" s="14" t="n"/>
      <c r="E2057" s="14" t="n"/>
      <c r="F2057" s="14" t="n"/>
      <c r="G2057" s="14" t="n"/>
      <c r="H2057" s="12" t="str">
        <f>IF(AND(F2057="",G2057=""),"",IF(F2057="",0,F2057)-IF(G2057="",0,G2057))</f>
        <v/>
      </c>
      <c r="I2057" s="14" t="n"/>
      <c r="J2057" s="14" t="n"/>
      <c r="K2057" s="14" t="n"/>
    </row>
    <row r="2058">
      <c r="A2058" s="19" t="n"/>
      <c r="B2058" s="14" t="n"/>
      <c r="C2058" s="12" t="str">
        <f>IF($B2058="","",IFERROR(INDEX(Items!$B$2:$B$501,MATCH($B2058,Items!$A$2:$A$501,0)),"Unknown SKU"))</f>
        <v/>
      </c>
      <c r="D2058" s="14" t="n"/>
      <c r="E2058" s="14" t="n"/>
      <c r="F2058" s="14" t="n"/>
      <c r="G2058" s="14" t="n"/>
      <c r="H2058" s="12" t="str">
        <f>IF(AND(F2058="",G2058=""),"",IF(F2058="",0,F2058)-IF(G2058="",0,G2058))</f>
        <v/>
      </c>
      <c r="I2058" s="14" t="n"/>
      <c r="J2058" s="14" t="n"/>
      <c r="K2058" s="14" t="n"/>
    </row>
    <row r="2059">
      <c r="A2059" s="19" t="n"/>
      <c r="B2059" s="14" t="n"/>
      <c r="C2059" s="12" t="str">
        <f>IF($B2059="","",IFERROR(INDEX(Items!$B$2:$B$501,MATCH($B2059,Items!$A$2:$A$501,0)),"Unknown SKU"))</f>
        <v/>
      </c>
      <c r="D2059" s="14" t="n"/>
      <c r="E2059" s="14" t="n"/>
      <c r="F2059" s="14" t="n"/>
      <c r="G2059" s="14" t="n"/>
      <c r="H2059" s="12" t="str">
        <f>IF(AND(F2059="",G2059=""),"",IF(F2059="",0,F2059)-IF(G2059="",0,G2059))</f>
        <v/>
      </c>
      <c r="I2059" s="14" t="n"/>
      <c r="J2059" s="14" t="n"/>
      <c r="K2059" s="14" t="n"/>
    </row>
    <row r="2060">
      <c r="A2060" s="19" t="n"/>
      <c r="B2060" s="14" t="n"/>
      <c r="C2060" s="12" t="str">
        <f>IF($B2060="","",IFERROR(INDEX(Items!$B$2:$B$501,MATCH($B2060,Items!$A$2:$A$501,0)),"Unknown SKU"))</f>
        <v/>
      </c>
      <c r="D2060" s="14" t="n"/>
      <c r="E2060" s="14" t="n"/>
      <c r="F2060" s="14" t="n"/>
      <c r="G2060" s="14" t="n"/>
      <c r="H2060" s="12" t="str">
        <f>IF(AND(F2060="",G2060=""),"",IF(F2060="",0,F2060)-IF(G2060="",0,G2060))</f>
        <v/>
      </c>
      <c r="I2060" s="14" t="n"/>
      <c r="J2060" s="14" t="n"/>
      <c r="K2060" s="14" t="n"/>
    </row>
    <row r="2061">
      <c r="A2061" s="19" t="n"/>
      <c r="B2061" s="14" t="n"/>
      <c r="C2061" s="12" t="str">
        <f>IF($B2061="","",IFERROR(INDEX(Items!$B$2:$B$501,MATCH($B2061,Items!$A$2:$A$501,0)),"Unknown SKU"))</f>
        <v/>
      </c>
      <c r="D2061" s="14" t="n"/>
      <c r="E2061" s="14" t="n"/>
      <c r="F2061" s="14" t="n"/>
      <c r="G2061" s="14" t="n"/>
      <c r="H2061" s="12" t="str">
        <f>IF(AND(F2061="",G2061=""),"",IF(F2061="",0,F2061)-IF(G2061="",0,G2061))</f>
        <v/>
      </c>
      <c r="I2061" s="14" t="n"/>
      <c r="J2061" s="14" t="n"/>
      <c r="K2061" s="14" t="n"/>
    </row>
    <row r="2062">
      <c r="A2062" s="19" t="n"/>
      <c r="B2062" s="14" t="n"/>
      <c r="C2062" s="12" t="str">
        <f>IF($B2062="","",IFERROR(INDEX(Items!$B$2:$B$501,MATCH($B2062,Items!$A$2:$A$501,0)),"Unknown SKU"))</f>
        <v/>
      </c>
      <c r="D2062" s="14" t="n"/>
      <c r="E2062" s="14" t="n"/>
      <c r="F2062" s="14" t="n"/>
      <c r="G2062" s="14" t="n"/>
      <c r="H2062" s="12" t="str">
        <f>IF(AND(F2062="",G2062=""),"",IF(F2062="",0,F2062)-IF(G2062="",0,G2062))</f>
        <v/>
      </c>
      <c r="I2062" s="14" t="n"/>
      <c r="J2062" s="14" t="n"/>
      <c r="K2062" s="14" t="n"/>
    </row>
    <row r="2063">
      <c r="A2063" s="19" t="n"/>
      <c r="B2063" s="14" t="n"/>
      <c r="C2063" s="12" t="str">
        <f>IF($B2063="","",IFERROR(INDEX(Items!$B$2:$B$501,MATCH($B2063,Items!$A$2:$A$501,0)),"Unknown SKU"))</f>
        <v/>
      </c>
      <c r="D2063" s="14" t="n"/>
      <c r="E2063" s="14" t="n"/>
      <c r="F2063" s="14" t="n"/>
      <c r="G2063" s="14" t="n"/>
      <c r="H2063" s="12" t="str">
        <f>IF(AND(F2063="",G2063=""),"",IF(F2063="",0,F2063)-IF(G2063="",0,G2063))</f>
        <v/>
      </c>
      <c r="I2063" s="14" t="n"/>
      <c r="J2063" s="14" t="n"/>
      <c r="K2063" s="14" t="n"/>
    </row>
    <row r="2064">
      <c r="A2064" s="19" t="n"/>
      <c r="B2064" s="14" t="n"/>
      <c r="C2064" s="12" t="str">
        <f>IF($B2064="","",IFERROR(INDEX(Items!$B$2:$B$501,MATCH($B2064,Items!$A$2:$A$501,0)),"Unknown SKU"))</f>
        <v/>
      </c>
      <c r="D2064" s="14" t="n"/>
      <c r="E2064" s="14" t="n"/>
      <c r="F2064" s="14" t="n"/>
      <c r="G2064" s="14" t="n"/>
      <c r="H2064" s="12" t="str">
        <f>IF(AND(F2064="",G2064=""),"",IF(F2064="",0,F2064)-IF(G2064="",0,G2064))</f>
        <v/>
      </c>
      <c r="I2064" s="14" t="n"/>
      <c r="J2064" s="14" t="n"/>
      <c r="K2064" s="14" t="n"/>
    </row>
    <row r="2065">
      <c r="A2065" s="19" t="n"/>
      <c r="B2065" s="14" t="n"/>
      <c r="C2065" s="12" t="str">
        <f>IF($B2065="","",IFERROR(INDEX(Items!$B$2:$B$501,MATCH($B2065,Items!$A$2:$A$501,0)),"Unknown SKU"))</f>
        <v/>
      </c>
      <c r="D2065" s="14" t="n"/>
      <c r="E2065" s="14" t="n"/>
      <c r="F2065" s="14" t="n"/>
      <c r="G2065" s="14" t="n"/>
      <c r="H2065" s="12" t="str">
        <f>IF(AND(F2065="",G2065=""),"",IF(F2065="",0,F2065)-IF(G2065="",0,G2065))</f>
        <v/>
      </c>
      <c r="I2065" s="14" t="n"/>
      <c r="J2065" s="14" t="n"/>
      <c r="K2065" s="14" t="n"/>
    </row>
    <row r="2066">
      <c r="A2066" s="19" t="n"/>
      <c r="B2066" s="14" t="n"/>
      <c r="C2066" s="12" t="str">
        <f>IF($B2066="","",IFERROR(INDEX(Items!$B$2:$B$501,MATCH($B2066,Items!$A$2:$A$501,0)),"Unknown SKU"))</f>
        <v/>
      </c>
      <c r="D2066" s="14" t="n"/>
      <c r="E2066" s="14" t="n"/>
      <c r="F2066" s="14" t="n"/>
      <c r="G2066" s="14" t="n"/>
      <c r="H2066" s="12" t="str">
        <f>IF(AND(F2066="",G2066=""),"",IF(F2066="",0,F2066)-IF(G2066="",0,G2066))</f>
        <v/>
      </c>
      <c r="I2066" s="14" t="n"/>
      <c r="J2066" s="14" t="n"/>
      <c r="K2066" s="14" t="n"/>
    </row>
    <row r="2067">
      <c r="A2067" s="19" t="n"/>
      <c r="B2067" s="14" t="n"/>
      <c r="C2067" s="12" t="str">
        <f>IF($B2067="","",IFERROR(INDEX(Items!$B$2:$B$501,MATCH($B2067,Items!$A$2:$A$501,0)),"Unknown SKU"))</f>
        <v/>
      </c>
      <c r="D2067" s="14" t="n"/>
      <c r="E2067" s="14" t="n"/>
      <c r="F2067" s="14" t="n"/>
      <c r="G2067" s="14" t="n"/>
      <c r="H2067" s="12" t="str">
        <f>IF(AND(F2067="",G2067=""),"",IF(F2067="",0,F2067)-IF(G2067="",0,G2067))</f>
        <v/>
      </c>
      <c r="I2067" s="14" t="n"/>
      <c r="J2067" s="14" t="n"/>
      <c r="K2067" s="14" t="n"/>
    </row>
    <row r="2068">
      <c r="A2068" s="19" t="n"/>
      <c r="B2068" s="14" t="n"/>
      <c r="C2068" s="12" t="str">
        <f>IF($B2068="","",IFERROR(INDEX(Items!$B$2:$B$501,MATCH($B2068,Items!$A$2:$A$501,0)),"Unknown SKU"))</f>
        <v/>
      </c>
      <c r="D2068" s="14" t="n"/>
      <c r="E2068" s="14" t="n"/>
      <c r="F2068" s="14" t="n"/>
      <c r="G2068" s="14" t="n"/>
      <c r="H2068" s="12" t="str">
        <f>IF(AND(F2068="",G2068=""),"",IF(F2068="",0,F2068)-IF(G2068="",0,G2068))</f>
        <v/>
      </c>
      <c r="I2068" s="14" t="n"/>
      <c r="J2068" s="14" t="n"/>
      <c r="K2068" s="14" t="n"/>
    </row>
    <row r="2069">
      <c r="A2069" s="19" t="n"/>
      <c r="B2069" s="14" t="n"/>
      <c r="C2069" s="12" t="str">
        <f>IF($B2069="","",IFERROR(INDEX(Items!$B$2:$B$501,MATCH($B2069,Items!$A$2:$A$501,0)),"Unknown SKU"))</f>
        <v/>
      </c>
      <c r="D2069" s="14" t="n"/>
      <c r="E2069" s="14" t="n"/>
      <c r="F2069" s="14" t="n"/>
      <c r="G2069" s="14" t="n"/>
      <c r="H2069" s="12" t="str">
        <f>IF(AND(F2069="",G2069=""),"",IF(F2069="",0,F2069)-IF(G2069="",0,G2069))</f>
        <v/>
      </c>
      <c r="I2069" s="14" t="n"/>
      <c r="J2069" s="14" t="n"/>
      <c r="K2069" s="14" t="n"/>
    </row>
    <row r="2070">
      <c r="A2070" s="19" t="n"/>
      <c r="B2070" s="14" t="n"/>
      <c r="C2070" s="12" t="str">
        <f>IF($B2070="","",IFERROR(INDEX(Items!$B$2:$B$501,MATCH($B2070,Items!$A$2:$A$501,0)),"Unknown SKU"))</f>
        <v/>
      </c>
      <c r="D2070" s="14" t="n"/>
      <c r="E2070" s="14" t="n"/>
      <c r="F2070" s="14" t="n"/>
      <c r="G2070" s="14" t="n"/>
      <c r="H2070" s="12" t="str">
        <f>IF(AND(F2070="",G2070=""),"",IF(F2070="",0,F2070)-IF(G2070="",0,G2070))</f>
        <v/>
      </c>
      <c r="I2070" s="14" t="n"/>
      <c r="J2070" s="14" t="n"/>
      <c r="K2070" s="14" t="n"/>
    </row>
    <row r="2071">
      <c r="A2071" s="19" t="n"/>
      <c r="B2071" s="14" t="n"/>
      <c r="C2071" s="12" t="str">
        <f>IF($B2071="","",IFERROR(INDEX(Items!$B$2:$B$501,MATCH($B2071,Items!$A$2:$A$501,0)),"Unknown SKU"))</f>
        <v/>
      </c>
      <c r="D2071" s="14" t="n"/>
      <c r="E2071" s="14" t="n"/>
      <c r="F2071" s="14" t="n"/>
      <c r="G2071" s="14" t="n"/>
      <c r="H2071" s="12" t="str">
        <f>IF(AND(F2071="",G2071=""),"",IF(F2071="",0,F2071)-IF(G2071="",0,G2071))</f>
        <v/>
      </c>
      <c r="I2071" s="14" t="n"/>
      <c r="J2071" s="14" t="n"/>
      <c r="K2071" s="14" t="n"/>
    </row>
    <row r="2072">
      <c r="A2072" s="19" t="n"/>
      <c r="B2072" s="14" t="n"/>
      <c r="C2072" s="12" t="str">
        <f>IF($B2072="","",IFERROR(INDEX(Items!$B$2:$B$501,MATCH($B2072,Items!$A$2:$A$501,0)),"Unknown SKU"))</f>
        <v/>
      </c>
      <c r="D2072" s="14" t="n"/>
      <c r="E2072" s="14" t="n"/>
      <c r="F2072" s="14" t="n"/>
      <c r="G2072" s="14" t="n"/>
      <c r="H2072" s="12" t="str">
        <f>IF(AND(F2072="",G2072=""),"",IF(F2072="",0,F2072)-IF(G2072="",0,G2072))</f>
        <v/>
      </c>
      <c r="I2072" s="14" t="n"/>
      <c r="J2072" s="14" t="n"/>
      <c r="K2072" s="14" t="n"/>
    </row>
    <row r="2073">
      <c r="A2073" s="19" t="n"/>
      <c r="B2073" s="14" t="n"/>
      <c r="C2073" s="12" t="str">
        <f>IF($B2073="","",IFERROR(INDEX(Items!$B$2:$B$501,MATCH($B2073,Items!$A$2:$A$501,0)),"Unknown SKU"))</f>
        <v/>
      </c>
      <c r="D2073" s="14" t="n"/>
      <c r="E2073" s="14" t="n"/>
      <c r="F2073" s="14" t="n"/>
      <c r="G2073" s="14" t="n"/>
      <c r="H2073" s="12" t="str">
        <f>IF(AND(F2073="",G2073=""),"",IF(F2073="",0,F2073)-IF(G2073="",0,G2073))</f>
        <v/>
      </c>
      <c r="I2073" s="14" t="n"/>
      <c r="J2073" s="14" t="n"/>
      <c r="K2073" s="14" t="n"/>
    </row>
    <row r="2074">
      <c r="A2074" s="19" t="n"/>
      <c r="B2074" s="14" t="n"/>
      <c r="C2074" s="12" t="str">
        <f>IF($B2074="","",IFERROR(INDEX(Items!$B$2:$B$501,MATCH($B2074,Items!$A$2:$A$501,0)),"Unknown SKU"))</f>
        <v/>
      </c>
      <c r="D2074" s="14" t="n"/>
      <c r="E2074" s="14" t="n"/>
      <c r="F2074" s="14" t="n"/>
      <c r="G2074" s="14" t="n"/>
      <c r="H2074" s="12" t="str">
        <f>IF(AND(F2074="",G2074=""),"",IF(F2074="",0,F2074)-IF(G2074="",0,G2074))</f>
        <v/>
      </c>
      <c r="I2074" s="14" t="n"/>
      <c r="J2074" s="14" t="n"/>
      <c r="K2074" s="14" t="n"/>
    </row>
    <row r="2075">
      <c r="A2075" s="19" t="n"/>
      <c r="B2075" s="14" t="n"/>
      <c r="C2075" s="12" t="str">
        <f>IF($B2075="","",IFERROR(INDEX(Items!$B$2:$B$501,MATCH($B2075,Items!$A$2:$A$501,0)),"Unknown SKU"))</f>
        <v/>
      </c>
      <c r="D2075" s="14" t="n"/>
      <c r="E2075" s="14" t="n"/>
      <c r="F2075" s="14" t="n"/>
      <c r="G2075" s="14" t="n"/>
      <c r="H2075" s="12" t="str">
        <f>IF(AND(F2075="",G2075=""),"",IF(F2075="",0,F2075)-IF(G2075="",0,G2075))</f>
        <v/>
      </c>
      <c r="I2075" s="14" t="n"/>
      <c r="J2075" s="14" t="n"/>
      <c r="K2075" s="14" t="n"/>
    </row>
    <row r="2076">
      <c r="A2076" s="19" t="n"/>
      <c r="B2076" s="14" t="n"/>
      <c r="C2076" s="12" t="str">
        <f>IF($B2076="","",IFERROR(INDEX(Items!$B$2:$B$501,MATCH($B2076,Items!$A$2:$A$501,0)),"Unknown SKU"))</f>
        <v/>
      </c>
      <c r="D2076" s="14" t="n"/>
      <c r="E2076" s="14" t="n"/>
      <c r="F2076" s="14" t="n"/>
      <c r="G2076" s="14" t="n"/>
      <c r="H2076" s="12" t="str">
        <f>IF(AND(F2076="",G2076=""),"",IF(F2076="",0,F2076)-IF(G2076="",0,G2076))</f>
        <v/>
      </c>
      <c r="I2076" s="14" t="n"/>
      <c r="J2076" s="14" t="n"/>
      <c r="K2076" s="14" t="n"/>
    </row>
    <row r="2077">
      <c r="A2077" s="19" t="n"/>
      <c r="B2077" s="14" t="n"/>
      <c r="C2077" s="12" t="str">
        <f>IF($B2077="","",IFERROR(INDEX(Items!$B$2:$B$501,MATCH($B2077,Items!$A$2:$A$501,0)),"Unknown SKU"))</f>
        <v/>
      </c>
      <c r="D2077" s="14" t="n"/>
      <c r="E2077" s="14" t="n"/>
      <c r="F2077" s="14" t="n"/>
      <c r="G2077" s="14" t="n"/>
      <c r="H2077" s="12" t="str">
        <f>IF(AND(F2077="",G2077=""),"",IF(F2077="",0,F2077)-IF(G2077="",0,G2077))</f>
        <v/>
      </c>
      <c r="I2077" s="14" t="n"/>
      <c r="J2077" s="14" t="n"/>
      <c r="K2077" s="14" t="n"/>
    </row>
    <row r="2078">
      <c r="A2078" s="19" t="n"/>
      <c r="B2078" s="14" t="n"/>
      <c r="C2078" s="12" t="str">
        <f>IF($B2078="","",IFERROR(INDEX(Items!$B$2:$B$501,MATCH($B2078,Items!$A$2:$A$501,0)),"Unknown SKU"))</f>
        <v/>
      </c>
      <c r="D2078" s="14" t="n"/>
      <c r="E2078" s="14" t="n"/>
      <c r="F2078" s="14" t="n"/>
      <c r="G2078" s="14" t="n"/>
      <c r="H2078" s="12" t="str">
        <f>IF(AND(F2078="",G2078=""),"",IF(F2078="",0,F2078)-IF(G2078="",0,G2078))</f>
        <v/>
      </c>
      <c r="I2078" s="14" t="n"/>
      <c r="J2078" s="14" t="n"/>
      <c r="K2078" s="14" t="n"/>
    </row>
    <row r="2079">
      <c r="A2079" s="19" t="n"/>
      <c r="B2079" s="14" t="n"/>
      <c r="C2079" s="12" t="str">
        <f>IF($B2079="","",IFERROR(INDEX(Items!$B$2:$B$501,MATCH($B2079,Items!$A$2:$A$501,0)),"Unknown SKU"))</f>
        <v/>
      </c>
      <c r="D2079" s="14" t="n"/>
      <c r="E2079" s="14" t="n"/>
      <c r="F2079" s="14" t="n"/>
      <c r="G2079" s="14" t="n"/>
      <c r="H2079" s="12" t="str">
        <f>IF(AND(F2079="",G2079=""),"",IF(F2079="",0,F2079)-IF(G2079="",0,G2079))</f>
        <v/>
      </c>
      <c r="I2079" s="14" t="n"/>
      <c r="J2079" s="14" t="n"/>
      <c r="K2079" s="14" t="n"/>
    </row>
    <row r="2080">
      <c r="A2080" s="19" t="n"/>
      <c r="B2080" s="14" t="n"/>
      <c r="C2080" s="12" t="str">
        <f>IF($B2080="","",IFERROR(INDEX(Items!$B$2:$B$501,MATCH($B2080,Items!$A$2:$A$501,0)),"Unknown SKU"))</f>
        <v/>
      </c>
      <c r="D2080" s="14" t="n"/>
      <c r="E2080" s="14" t="n"/>
      <c r="F2080" s="14" t="n"/>
      <c r="G2080" s="14" t="n"/>
      <c r="H2080" s="12" t="str">
        <f>IF(AND(F2080="",G2080=""),"",IF(F2080="",0,F2080)-IF(G2080="",0,G2080))</f>
        <v/>
      </c>
      <c r="I2080" s="14" t="n"/>
      <c r="J2080" s="14" t="n"/>
      <c r="K2080" s="14" t="n"/>
    </row>
    <row r="2081">
      <c r="A2081" s="19" t="n"/>
      <c r="B2081" s="14" t="n"/>
      <c r="C2081" s="12" t="str">
        <f>IF($B2081="","",IFERROR(INDEX(Items!$B$2:$B$501,MATCH($B2081,Items!$A$2:$A$501,0)),"Unknown SKU"))</f>
        <v/>
      </c>
      <c r="D2081" s="14" t="n"/>
      <c r="E2081" s="14" t="n"/>
      <c r="F2081" s="14" t="n"/>
      <c r="G2081" s="14" t="n"/>
      <c r="H2081" s="12" t="str">
        <f>IF(AND(F2081="",G2081=""),"",IF(F2081="",0,F2081)-IF(G2081="",0,G2081))</f>
        <v/>
      </c>
      <c r="I2081" s="14" t="n"/>
      <c r="J2081" s="14" t="n"/>
      <c r="K2081" s="14" t="n"/>
    </row>
    <row r="2082">
      <c r="A2082" s="19" t="n"/>
      <c r="B2082" s="14" t="n"/>
      <c r="C2082" s="12" t="str">
        <f>IF($B2082="","",IFERROR(INDEX(Items!$B$2:$B$501,MATCH($B2082,Items!$A$2:$A$501,0)),"Unknown SKU"))</f>
        <v/>
      </c>
      <c r="D2082" s="14" t="n"/>
      <c r="E2082" s="14" t="n"/>
      <c r="F2082" s="14" t="n"/>
      <c r="G2082" s="14" t="n"/>
      <c r="H2082" s="12" t="str">
        <f>IF(AND(F2082="",G2082=""),"",IF(F2082="",0,F2082)-IF(G2082="",0,G2082))</f>
        <v/>
      </c>
      <c r="I2082" s="14" t="n"/>
      <c r="J2082" s="14" t="n"/>
      <c r="K2082" s="14" t="n"/>
    </row>
    <row r="2083">
      <c r="A2083" s="19" t="n"/>
      <c r="B2083" s="14" t="n"/>
      <c r="C2083" s="12" t="str">
        <f>IF($B2083="","",IFERROR(INDEX(Items!$B$2:$B$501,MATCH($B2083,Items!$A$2:$A$501,0)),"Unknown SKU"))</f>
        <v/>
      </c>
      <c r="D2083" s="14" t="n"/>
      <c r="E2083" s="14" t="n"/>
      <c r="F2083" s="14" t="n"/>
      <c r="G2083" s="14" t="n"/>
      <c r="H2083" s="12" t="str">
        <f>IF(AND(F2083="",G2083=""),"",IF(F2083="",0,F2083)-IF(G2083="",0,G2083))</f>
        <v/>
      </c>
      <c r="I2083" s="14" t="n"/>
      <c r="J2083" s="14" t="n"/>
      <c r="K2083" s="14" t="n"/>
    </row>
    <row r="2084">
      <c r="A2084" s="19" t="n"/>
      <c r="B2084" s="14" t="n"/>
      <c r="C2084" s="12" t="str">
        <f>IF($B2084="","",IFERROR(INDEX(Items!$B$2:$B$501,MATCH($B2084,Items!$A$2:$A$501,0)),"Unknown SKU"))</f>
        <v/>
      </c>
      <c r="D2084" s="14" t="n"/>
      <c r="E2084" s="14" t="n"/>
      <c r="F2084" s="14" t="n"/>
      <c r="G2084" s="14" t="n"/>
      <c r="H2084" s="12" t="str">
        <f>IF(AND(F2084="",G2084=""),"",IF(F2084="",0,F2084)-IF(G2084="",0,G2084))</f>
        <v/>
      </c>
      <c r="I2084" s="14" t="n"/>
      <c r="J2084" s="14" t="n"/>
      <c r="K2084" s="14" t="n"/>
    </row>
    <row r="2085">
      <c r="A2085" s="19" t="n"/>
      <c r="B2085" s="14" t="n"/>
      <c r="C2085" s="12" t="str">
        <f>IF($B2085="","",IFERROR(INDEX(Items!$B$2:$B$501,MATCH($B2085,Items!$A$2:$A$501,0)),"Unknown SKU"))</f>
        <v/>
      </c>
      <c r="D2085" s="14" t="n"/>
      <c r="E2085" s="14" t="n"/>
      <c r="F2085" s="14" t="n"/>
      <c r="G2085" s="14" t="n"/>
      <c r="H2085" s="12" t="str">
        <f>IF(AND(F2085="",G2085=""),"",IF(F2085="",0,F2085)-IF(G2085="",0,G2085))</f>
        <v/>
      </c>
      <c r="I2085" s="14" t="n"/>
      <c r="J2085" s="14" t="n"/>
      <c r="K2085" s="14" t="n"/>
    </row>
    <row r="2086">
      <c r="A2086" s="19" t="n"/>
      <c r="B2086" s="14" t="n"/>
      <c r="C2086" s="12" t="str">
        <f>IF($B2086="","",IFERROR(INDEX(Items!$B$2:$B$501,MATCH($B2086,Items!$A$2:$A$501,0)),"Unknown SKU"))</f>
        <v/>
      </c>
      <c r="D2086" s="14" t="n"/>
      <c r="E2086" s="14" t="n"/>
      <c r="F2086" s="14" t="n"/>
      <c r="G2086" s="14" t="n"/>
      <c r="H2086" s="12" t="str">
        <f>IF(AND(F2086="",G2086=""),"",IF(F2086="",0,F2086)-IF(G2086="",0,G2086))</f>
        <v/>
      </c>
      <c r="I2086" s="14" t="n"/>
      <c r="J2086" s="14" t="n"/>
      <c r="K2086" s="14" t="n"/>
    </row>
    <row r="2087">
      <c r="A2087" s="19" t="n"/>
      <c r="B2087" s="14" t="n"/>
      <c r="C2087" s="12" t="str">
        <f>IF($B2087="","",IFERROR(INDEX(Items!$B$2:$B$501,MATCH($B2087,Items!$A$2:$A$501,0)),"Unknown SKU"))</f>
        <v/>
      </c>
      <c r="D2087" s="14" t="n"/>
      <c r="E2087" s="14" t="n"/>
      <c r="F2087" s="14" t="n"/>
      <c r="G2087" s="14" t="n"/>
      <c r="H2087" s="12" t="str">
        <f>IF(AND(F2087="",G2087=""),"",IF(F2087="",0,F2087)-IF(G2087="",0,G2087))</f>
        <v/>
      </c>
      <c r="I2087" s="14" t="n"/>
      <c r="J2087" s="14" t="n"/>
      <c r="K2087" s="14" t="n"/>
    </row>
    <row r="2088">
      <c r="A2088" s="19" t="n"/>
      <c r="B2088" s="14" t="n"/>
      <c r="C2088" s="12" t="str">
        <f>IF($B2088="","",IFERROR(INDEX(Items!$B$2:$B$501,MATCH($B2088,Items!$A$2:$A$501,0)),"Unknown SKU"))</f>
        <v/>
      </c>
      <c r="D2088" s="14" t="n"/>
      <c r="E2088" s="14" t="n"/>
      <c r="F2088" s="14" t="n"/>
      <c r="G2088" s="14" t="n"/>
      <c r="H2088" s="12" t="str">
        <f>IF(AND(F2088="",G2088=""),"",IF(F2088="",0,F2088)-IF(G2088="",0,G2088))</f>
        <v/>
      </c>
      <c r="I2088" s="14" t="n"/>
      <c r="J2088" s="14" t="n"/>
      <c r="K2088" s="14" t="n"/>
    </row>
    <row r="2089">
      <c r="A2089" s="19" t="n"/>
      <c r="B2089" s="14" t="n"/>
      <c r="C2089" s="12" t="str">
        <f>IF($B2089="","",IFERROR(INDEX(Items!$B$2:$B$501,MATCH($B2089,Items!$A$2:$A$501,0)),"Unknown SKU"))</f>
        <v/>
      </c>
      <c r="D2089" s="14" t="n"/>
      <c r="E2089" s="14" t="n"/>
      <c r="F2089" s="14" t="n"/>
      <c r="G2089" s="14" t="n"/>
      <c r="H2089" s="12" t="str">
        <f>IF(AND(F2089="",G2089=""),"",IF(F2089="",0,F2089)-IF(G2089="",0,G2089))</f>
        <v/>
      </c>
      <c r="I2089" s="14" t="n"/>
      <c r="J2089" s="14" t="n"/>
      <c r="K2089" s="14" t="n"/>
    </row>
    <row r="2090">
      <c r="A2090" s="19" t="n"/>
      <c r="B2090" s="14" t="n"/>
      <c r="C2090" s="12" t="str">
        <f>IF($B2090="","",IFERROR(INDEX(Items!$B$2:$B$501,MATCH($B2090,Items!$A$2:$A$501,0)),"Unknown SKU"))</f>
        <v/>
      </c>
      <c r="D2090" s="14" t="n"/>
      <c r="E2090" s="14" t="n"/>
      <c r="F2090" s="14" t="n"/>
      <c r="G2090" s="14" t="n"/>
      <c r="H2090" s="12" t="str">
        <f>IF(AND(F2090="",G2090=""),"",IF(F2090="",0,F2090)-IF(G2090="",0,G2090))</f>
        <v/>
      </c>
      <c r="I2090" s="14" t="n"/>
      <c r="J2090" s="14" t="n"/>
      <c r="K2090" s="14" t="n"/>
    </row>
    <row r="2091">
      <c r="A2091" s="19" t="n"/>
      <c r="B2091" s="14" t="n"/>
      <c r="C2091" s="12" t="str">
        <f>IF($B2091="","",IFERROR(INDEX(Items!$B$2:$B$501,MATCH($B2091,Items!$A$2:$A$501,0)),"Unknown SKU"))</f>
        <v/>
      </c>
      <c r="D2091" s="14" t="n"/>
      <c r="E2091" s="14" t="n"/>
      <c r="F2091" s="14" t="n"/>
      <c r="G2091" s="14" t="n"/>
      <c r="H2091" s="12" t="str">
        <f>IF(AND(F2091="",G2091=""),"",IF(F2091="",0,F2091)-IF(G2091="",0,G2091))</f>
        <v/>
      </c>
      <c r="I2091" s="14" t="n"/>
      <c r="J2091" s="14" t="n"/>
      <c r="K2091" s="14" t="n"/>
    </row>
    <row r="2092">
      <c r="A2092" s="19" t="n"/>
      <c r="B2092" s="14" t="n"/>
      <c r="C2092" s="12" t="str">
        <f>IF($B2092="","",IFERROR(INDEX(Items!$B$2:$B$501,MATCH($B2092,Items!$A$2:$A$501,0)),"Unknown SKU"))</f>
        <v/>
      </c>
      <c r="D2092" s="14" t="n"/>
      <c r="E2092" s="14" t="n"/>
      <c r="F2092" s="14" t="n"/>
      <c r="G2092" s="14" t="n"/>
      <c r="H2092" s="12" t="str">
        <f>IF(AND(F2092="",G2092=""),"",IF(F2092="",0,F2092)-IF(G2092="",0,G2092))</f>
        <v/>
      </c>
      <c r="I2092" s="14" t="n"/>
      <c r="J2092" s="14" t="n"/>
      <c r="K2092" s="14" t="n"/>
    </row>
    <row r="2093">
      <c r="A2093" s="19" t="n"/>
      <c r="B2093" s="14" t="n"/>
      <c r="C2093" s="12" t="str">
        <f>IF($B2093="","",IFERROR(INDEX(Items!$B$2:$B$501,MATCH($B2093,Items!$A$2:$A$501,0)),"Unknown SKU"))</f>
        <v/>
      </c>
      <c r="D2093" s="14" t="n"/>
      <c r="E2093" s="14" t="n"/>
      <c r="F2093" s="14" t="n"/>
      <c r="G2093" s="14" t="n"/>
      <c r="H2093" s="12" t="str">
        <f>IF(AND(F2093="",G2093=""),"",IF(F2093="",0,F2093)-IF(G2093="",0,G2093))</f>
        <v/>
      </c>
      <c r="I2093" s="14" t="n"/>
      <c r="J2093" s="14" t="n"/>
      <c r="K2093" s="14" t="n"/>
    </row>
    <row r="2094">
      <c r="A2094" s="19" t="n"/>
      <c r="B2094" s="14" t="n"/>
      <c r="C2094" s="12" t="str">
        <f>IF($B2094="","",IFERROR(INDEX(Items!$B$2:$B$501,MATCH($B2094,Items!$A$2:$A$501,0)),"Unknown SKU"))</f>
        <v/>
      </c>
      <c r="D2094" s="14" t="n"/>
      <c r="E2094" s="14" t="n"/>
      <c r="F2094" s="14" t="n"/>
      <c r="G2094" s="14" t="n"/>
      <c r="H2094" s="12" t="str">
        <f>IF(AND(F2094="",G2094=""),"",IF(F2094="",0,F2094)-IF(G2094="",0,G2094))</f>
        <v/>
      </c>
      <c r="I2094" s="14" t="n"/>
      <c r="J2094" s="14" t="n"/>
      <c r="K2094" s="14" t="n"/>
    </row>
    <row r="2095">
      <c r="A2095" s="19" t="n"/>
      <c r="B2095" s="14" t="n"/>
      <c r="C2095" s="12" t="str">
        <f>IF($B2095="","",IFERROR(INDEX(Items!$B$2:$B$501,MATCH($B2095,Items!$A$2:$A$501,0)),"Unknown SKU"))</f>
        <v/>
      </c>
      <c r="D2095" s="14" t="n"/>
      <c r="E2095" s="14" t="n"/>
      <c r="F2095" s="14" t="n"/>
      <c r="G2095" s="14" t="n"/>
      <c r="H2095" s="12" t="str">
        <f>IF(AND(F2095="",G2095=""),"",IF(F2095="",0,F2095)-IF(G2095="",0,G2095))</f>
        <v/>
      </c>
      <c r="I2095" s="14" t="n"/>
      <c r="J2095" s="14" t="n"/>
      <c r="K2095" s="14" t="n"/>
    </row>
    <row r="2096">
      <c r="A2096" s="19" t="n"/>
      <c r="B2096" s="14" t="n"/>
      <c r="C2096" s="12" t="str">
        <f>IF($B2096="","",IFERROR(INDEX(Items!$B$2:$B$501,MATCH($B2096,Items!$A$2:$A$501,0)),"Unknown SKU"))</f>
        <v/>
      </c>
      <c r="D2096" s="14" t="n"/>
      <c r="E2096" s="14" t="n"/>
      <c r="F2096" s="14" t="n"/>
      <c r="G2096" s="14" t="n"/>
      <c r="H2096" s="12" t="str">
        <f>IF(AND(F2096="",G2096=""),"",IF(F2096="",0,F2096)-IF(G2096="",0,G2096))</f>
        <v/>
      </c>
      <c r="I2096" s="14" t="n"/>
      <c r="J2096" s="14" t="n"/>
      <c r="K2096" s="14" t="n"/>
    </row>
    <row r="2097">
      <c r="A2097" s="19" t="n"/>
      <c r="B2097" s="14" t="n"/>
      <c r="C2097" s="12" t="str">
        <f>IF($B2097="","",IFERROR(INDEX(Items!$B$2:$B$501,MATCH($B2097,Items!$A$2:$A$501,0)),"Unknown SKU"))</f>
        <v/>
      </c>
      <c r="D2097" s="14" t="n"/>
      <c r="E2097" s="14" t="n"/>
      <c r="F2097" s="14" t="n"/>
      <c r="G2097" s="14" t="n"/>
      <c r="H2097" s="12" t="str">
        <f>IF(AND(F2097="",G2097=""),"",IF(F2097="",0,F2097)-IF(G2097="",0,G2097))</f>
        <v/>
      </c>
      <c r="I2097" s="14" t="n"/>
      <c r="J2097" s="14" t="n"/>
      <c r="K2097" s="14" t="n"/>
    </row>
    <row r="2098">
      <c r="A2098" s="19" t="n"/>
      <c r="B2098" s="14" t="n"/>
      <c r="C2098" s="12" t="str">
        <f>IF($B2098="","",IFERROR(INDEX(Items!$B$2:$B$501,MATCH($B2098,Items!$A$2:$A$501,0)),"Unknown SKU"))</f>
        <v/>
      </c>
      <c r="D2098" s="14" t="n"/>
      <c r="E2098" s="14" t="n"/>
      <c r="F2098" s="14" t="n"/>
      <c r="G2098" s="14" t="n"/>
      <c r="H2098" s="12" t="str">
        <f>IF(AND(F2098="",G2098=""),"",IF(F2098="",0,F2098)-IF(G2098="",0,G2098))</f>
        <v/>
      </c>
      <c r="I2098" s="14" t="n"/>
      <c r="J2098" s="14" t="n"/>
      <c r="K2098" s="14" t="n"/>
    </row>
    <row r="2099">
      <c r="A2099" s="19" t="n"/>
      <c r="B2099" s="14" t="n"/>
      <c r="C2099" s="12" t="str">
        <f>IF($B2099="","",IFERROR(INDEX(Items!$B$2:$B$501,MATCH($B2099,Items!$A$2:$A$501,0)),"Unknown SKU"))</f>
        <v/>
      </c>
      <c r="D2099" s="14" t="n"/>
      <c r="E2099" s="14" t="n"/>
      <c r="F2099" s="14" t="n"/>
      <c r="G2099" s="14" t="n"/>
      <c r="H2099" s="12" t="str">
        <f>IF(AND(F2099="",G2099=""),"",IF(F2099="",0,F2099)-IF(G2099="",0,G2099))</f>
        <v/>
      </c>
      <c r="I2099" s="14" t="n"/>
      <c r="J2099" s="14" t="n"/>
      <c r="K2099" s="14" t="n"/>
    </row>
    <row r="2100">
      <c r="A2100" s="19" t="n"/>
      <c r="B2100" s="14" t="n"/>
      <c r="C2100" s="12" t="str">
        <f>IF($B2100="","",IFERROR(INDEX(Items!$B$2:$B$501,MATCH($B2100,Items!$A$2:$A$501,0)),"Unknown SKU"))</f>
        <v/>
      </c>
      <c r="D2100" s="14" t="n"/>
      <c r="E2100" s="14" t="n"/>
      <c r="F2100" s="14" t="n"/>
      <c r="G2100" s="14" t="n"/>
      <c r="H2100" s="12" t="str">
        <f>IF(AND(F2100="",G2100=""),"",IF(F2100="",0,F2100)-IF(G2100="",0,G2100))</f>
        <v/>
      </c>
      <c r="I2100" s="14" t="n"/>
      <c r="J2100" s="14" t="n"/>
      <c r="K2100" s="14" t="n"/>
    </row>
    <row r="2101">
      <c r="A2101" s="19" t="n"/>
      <c r="B2101" s="14" t="n"/>
      <c r="C2101" s="12" t="str">
        <f>IF($B2101="","",IFERROR(INDEX(Items!$B$2:$B$501,MATCH($B2101,Items!$A$2:$A$501,0)),"Unknown SKU"))</f>
        <v/>
      </c>
      <c r="D2101" s="14" t="n"/>
      <c r="E2101" s="14" t="n"/>
      <c r="F2101" s="14" t="n"/>
      <c r="G2101" s="14" t="n"/>
      <c r="H2101" s="12" t="str">
        <f>IF(AND(F2101="",G2101=""),"",IF(F2101="",0,F2101)-IF(G2101="",0,G2101))</f>
        <v/>
      </c>
      <c r="I2101" s="14" t="n"/>
      <c r="J2101" s="14" t="n"/>
      <c r="K2101" s="14" t="n"/>
    </row>
    <row r="2102">
      <c r="A2102" s="19" t="n"/>
      <c r="B2102" s="14" t="n"/>
      <c r="C2102" s="12" t="str">
        <f>IF($B2102="","",IFERROR(INDEX(Items!$B$2:$B$501,MATCH($B2102,Items!$A$2:$A$501,0)),"Unknown SKU"))</f>
        <v/>
      </c>
      <c r="D2102" s="14" t="n"/>
      <c r="E2102" s="14" t="n"/>
      <c r="F2102" s="14" t="n"/>
      <c r="G2102" s="14" t="n"/>
      <c r="H2102" s="12" t="str">
        <f>IF(AND(F2102="",G2102=""),"",IF(F2102="",0,F2102)-IF(G2102="",0,G2102))</f>
        <v/>
      </c>
      <c r="I2102" s="14" t="n"/>
      <c r="J2102" s="14" t="n"/>
      <c r="K2102" s="14" t="n"/>
    </row>
    <row r="2103">
      <c r="A2103" s="19" t="n"/>
      <c r="B2103" s="14" t="n"/>
      <c r="C2103" s="12" t="str">
        <f>IF($B2103="","",IFERROR(INDEX(Items!$B$2:$B$501,MATCH($B2103,Items!$A$2:$A$501,0)),"Unknown SKU"))</f>
        <v/>
      </c>
      <c r="D2103" s="14" t="n"/>
      <c r="E2103" s="14" t="n"/>
      <c r="F2103" s="14" t="n"/>
      <c r="G2103" s="14" t="n"/>
      <c r="H2103" s="12" t="str">
        <f>IF(AND(F2103="",G2103=""),"",IF(F2103="",0,F2103)-IF(G2103="",0,G2103))</f>
        <v/>
      </c>
      <c r="I2103" s="14" t="n"/>
      <c r="J2103" s="14" t="n"/>
      <c r="K2103" s="14" t="n"/>
    </row>
    <row r="2104">
      <c r="A2104" s="19" t="n"/>
      <c r="B2104" s="14" t="n"/>
      <c r="C2104" s="12" t="str">
        <f>IF($B2104="","",IFERROR(INDEX(Items!$B$2:$B$501,MATCH($B2104,Items!$A$2:$A$501,0)),"Unknown SKU"))</f>
        <v/>
      </c>
      <c r="D2104" s="14" t="n"/>
      <c r="E2104" s="14" t="n"/>
      <c r="F2104" s="14" t="n"/>
      <c r="G2104" s="14" t="n"/>
      <c r="H2104" s="12" t="str">
        <f>IF(AND(F2104="",G2104=""),"",IF(F2104="",0,F2104)-IF(G2104="",0,G2104))</f>
        <v/>
      </c>
      <c r="I2104" s="14" t="n"/>
      <c r="J2104" s="14" t="n"/>
      <c r="K2104" s="14" t="n"/>
    </row>
    <row r="2105">
      <c r="A2105" s="19" t="n"/>
      <c r="B2105" s="14" t="n"/>
      <c r="C2105" s="12" t="str">
        <f>IF($B2105="","",IFERROR(INDEX(Items!$B$2:$B$501,MATCH($B2105,Items!$A$2:$A$501,0)),"Unknown SKU"))</f>
        <v/>
      </c>
      <c r="D2105" s="14" t="n"/>
      <c r="E2105" s="14" t="n"/>
      <c r="F2105" s="14" t="n"/>
      <c r="G2105" s="14" t="n"/>
      <c r="H2105" s="12" t="str">
        <f>IF(AND(F2105="",G2105=""),"",IF(F2105="",0,F2105)-IF(G2105="",0,G2105))</f>
        <v/>
      </c>
      <c r="I2105" s="14" t="n"/>
      <c r="J2105" s="14" t="n"/>
      <c r="K2105" s="14" t="n"/>
    </row>
    <row r="2106">
      <c r="A2106" s="19" t="n"/>
      <c r="B2106" s="14" t="n"/>
      <c r="C2106" s="12" t="str">
        <f>IF($B2106="","",IFERROR(INDEX(Items!$B$2:$B$501,MATCH($B2106,Items!$A$2:$A$501,0)),"Unknown SKU"))</f>
        <v/>
      </c>
      <c r="D2106" s="14" t="n"/>
      <c r="E2106" s="14" t="n"/>
      <c r="F2106" s="14" t="n"/>
      <c r="G2106" s="14" t="n"/>
      <c r="H2106" s="12" t="str">
        <f>IF(AND(F2106="",G2106=""),"",IF(F2106="",0,F2106)-IF(G2106="",0,G2106))</f>
        <v/>
      </c>
      <c r="I2106" s="14" t="n"/>
      <c r="J2106" s="14" t="n"/>
      <c r="K2106" s="14" t="n"/>
    </row>
    <row r="2107">
      <c r="A2107" s="19" t="n"/>
      <c r="B2107" s="14" t="n"/>
      <c r="C2107" s="12" t="str">
        <f>IF($B2107="","",IFERROR(INDEX(Items!$B$2:$B$501,MATCH($B2107,Items!$A$2:$A$501,0)),"Unknown SKU"))</f>
        <v/>
      </c>
      <c r="D2107" s="14" t="n"/>
      <c r="E2107" s="14" t="n"/>
      <c r="F2107" s="14" t="n"/>
      <c r="G2107" s="14" t="n"/>
      <c r="H2107" s="12" t="str">
        <f>IF(AND(F2107="",G2107=""),"",IF(F2107="",0,F2107)-IF(G2107="",0,G2107))</f>
        <v/>
      </c>
      <c r="I2107" s="14" t="n"/>
      <c r="J2107" s="14" t="n"/>
      <c r="K2107" s="14" t="n"/>
    </row>
    <row r="2108">
      <c r="A2108" s="19" t="n"/>
      <c r="B2108" s="14" t="n"/>
      <c r="C2108" s="12" t="str">
        <f>IF($B2108="","",IFERROR(INDEX(Items!$B$2:$B$501,MATCH($B2108,Items!$A$2:$A$501,0)),"Unknown SKU"))</f>
        <v/>
      </c>
      <c r="D2108" s="14" t="n"/>
      <c r="E2108" s="14" t="n"/>
      <c r="F2108" s="14" t="n"/>
      <c r="G2108" s="14" t="n"/>
      <c r="H2108" s="12" t="str">
        <f>IF(AND(F2108="",G2108=""),"",IF(F2108="",0,F2108)-IF(G2108="",0,G2108))</f>
        <v/>
      </c>
      <c r="I2108" s="14" t="n"/>
      <c r="J2108" s="14" t="n"/>
      <c r="K2108" s="14" t="n"/>
    </row>
    <row r="2109">
      <c r="A2109" s="19" t="n"/>
      <c r="B2109" s="14" t="n"/>
      <c r="C2109" s="12" t="str">
        <f>IF($B2109="","",IFERROR(INDEX(Items!$B$2:$B$501,MATCH($B2109,Items!$A$2:$A$501,0)),"Unknown SKU"))</f>
        <v/>
      </c>
      <c r="D2109" s="14" t="n"/>
      <c r="E2109" s="14" t="n"/>
      <c r="F2109" s="14" t="n"/>
      <c r="G2109" s="14" t="n"/>
      <c r="H2109" s="12" t="str">
        <f>IF(AND(F2109="",G2109=""),"",IF(F2109="",0,F2109)-IF(G2109="",0,G2109))</f>
        <v/>
      </c>
      <c r="I2109" s="14" t="n"/>
      <c r="J2109" s="14" t="n"/>
      <c r="K2109" s="14" t="n"/>
    </row>
    <row r="2110">
      <c r="A2110" s="19" t="n"/>
      <c r="B2110" s="14" t="n"/>
      <c r="C2110" s="12" t="str">
        <f>IF($B2110="","",IFERROR(INDEX(Items!$B$2:$B$501,MATCH($B2110,Items!$A$2:$A$501,0)),"Unknown SKU"))</f>
        <v/>
      </c>
      <c r="D2110" s="14" t="n"/>
      <c r="E2110" s="14" t="n"/>
      <c r="F2110" s="14" t="n"/>
      <c r="G2110" s="14" t="n"/>
      <c r="H2110" s="12" t="str">
        <f>IF(AND(F2110="",G2110=""),"",IF(F2110="",0,F2110)-IF(G2110="",0,G2110))</f>
        <v/>
      </c>
      <c r="I2110" s="14" t="n"/>
      <c r="J2110" s="14" t="n"/>
      <c r="K2110" s="14" t="n"/>
    </row>
    <row r="2111">
      <c r="A2111" s="19" t="n"/>
      <c r="B2111" s="14" t="n"/>
      <c r="C2111" s="12" t="str">
        <f>IF($B2111="","",IFERROR(INDEX(Items!$B$2:$B$501,MATCH($B2111,Items!$A$2:$A$501,0)),"Unknown SKU"))</f>
        <v/>
      </c>
      <c r="D2111" s="14" t="n"/>
      <c r="E2111" s="14" t="n"/>
      <c r="F2111" s="14" t="n"/>
      <c r="G2111" s="14" t="n"/>
      <c r="H2111" s="12" t="str">
        <f>IF(AND(F2111="",G2111=""),"",IF(F2111="",0,F2111)-IF(G2111="",0,G2111))</f>
        <v/>
      </c>
      <c r="I2111" s="14" t="n"/>
      <c r="J2111" s="14" t="n"/>
      <c r="K2111" s="14" t="n"/>
    </row>
    <row r="2112">
      <c r="A2112" s="19" t="n"/>
      <c r="B2112" s="14" t="n"/>
      <c r="C2112" s="12" t="str">
        <f>IF($B2112="","",IFERROR(INDEX(Items!$B$2:$B$501,MATCH($B2112,Items!$A$2:$A$501,0)),"Unknown SKU"))</f>
        <v/>
      </c>
      <c r="D2112" s="14" t="n"/>
      <c r="E2112" s="14" t="n"/>
      <c r="F2112" s="14" t="n"/>
      <c r="G2112" s="14" t="n"/>
      <c r="H2112" s="12" t="str">
        <f>IF(AND(F2112="",G2112=""),"",IF(F2112="",0,F2112)-IF(G2112="",0,G2112))</f>
        <v/>
      </c>
      <c r="I2112" s="14" t="n"/>
      <c r="J2112" s="14" t="n"/>
      <c r="K2112" s="14" t="n"/>
    </row>
    <row r="2113">
      <c r="A2113" s="19" t="n"/>
      <c r="B2113" s="14" t="n"/>
      <c r="C2113" s="12" t="str">
        <f>IF($B2113="","",IFERROR(INDEX(Items!$B$2:$B$501,MATCH($B2113,Items!$A$2:$A$501,0)),"Unknown SKU"))</f>
        <v/>
      </c>
      <c r="D2113" s="14" t="n"/>
      <c r="E2113" s="14" t="n"/>
      <c r="F2113" s="14" t="n"/>
      <c r="G2113" s="14" t="n"/>
      <c r="H2113" s="12" t="str">
        <f>IF(AND(F2113="",G2113=""),"",IF(F2113="",0,F2113)-IF(G2113="",0,G2113))</f>
        <v/>
      </c>
      <c r="I2113" s="14" t="n"/>
      <c r="J2113" s="14" t="n"/>
      <c r="K2113" s="14" t="n"/>
    </row>
    <row r="2114">
      <c r="A2114" s="19" t="n"/>
      <c r="B2114" s="14" t="n"/>
      <c r="C2114" s="12" t="str">
        <f>IF($B2114="","",IFERROR(INDEX(Items!$B$2:$B$501,MATCH($B2114,Items!$A$2:$A$501,0)),"Unknown SKU"))</f>
        <v/>
      </c>
      <c r="D2114" s="14" t="n"/>
      <c r="E2114" s="14" t="n"/>
      <c r="F2114" s="14" t="n"/>
      <c r="G2114" s="14" t="n"/>
      <c r="H2114" s="12" t="str">
        <f>IF(AND(F2114="",G2114=""),"",IF(F2114="",0,F2114)-IF(G2114="",0,G2114))</f>
        <v/>
      </c>
      <c r="I2114" s="14" t="n"/>
      <c r="J2114" s="14" t="n"/>
      <c r="K2114" s="14" t="n"/>
    </row>
    <row r="2115">
      <c r="A2115" s="19" t="n"/>
      <c r="B2115" s="14" t="n"/>
      <c r="C2115" s="12" t="str">
        <f>IF($B2115="","",IFERROR(INDEX(Items!$B$2:$B$501,MATCH($B2115,Items!$A$2:$A$501,0)),"Unknown SKU"))</f>
        <v/>
      </c>
      <c r="D2115" s="14" t="n"/>
      <c r="E2115" s="14" t="n"/>
      <c r="F2115" s="14" t="n"/>
      <c r="G2115" s="14" t="n"/>
      <c r="H2115" s="12" t="str">
        <f>IF(AND(F2115="",G2115=""),"",IF(F2115="",0,F2115)-IF(G2115="",0,G2115))</f>
        <v/>
      </c>
      <c r="I2115" s="14" t="n"/>
      <c r="J2115" s="14" t="n"/>
      <c r="K2115" s="14" t="n"/>
    </row>
    <row r="2116">
      <c r="A2116" s="19" t="n"/>
      <c r="B2116" s="14" t="n"/>
      <c r="C2116" s="12" t="str">
        <f>IF($B2116="","",IFERROR(INDEX(Items!$B$2:$B$501,MATCH($B2116,Items!$A$2:$A$501,0)),"Unknown SKU"))</f>
        <v/>
      </c>
      <c r="D2116" s="14" t="n"/>
      <c r="E2116" s="14" t="n"/>
      <c r="F2116" s="14" t="n"/>
      <c r="G2116" s="14" t="n"/>
      <c r="H2116" s="12" t="str">
        <f>IF(AND(F2116="",G2116=""),"",IF(F2116="",0,F2116)-IF(G2116="",0,G2116))</f>
        <v/>
      </c>
      <c r="I2116" s="14" t="n"/>
      <c r="J2116" s="14" t="n"/>
      <c r="K2116" s="14" t="n"/>
    </row>
    <row r="2117">
      <c r="A2117" s="19" t="n"/>
      <c r="B2117" s="14" t="n"/>
      <c r="C2117" s="12" t="str">
        <f>IF($B2117="","",IFERROR(INDEX(Items!$B$2:$B$501,MATCH($B2117,Items!$A$2:$A$501,0)),"Unknown SKU"))</f>
        <v/>
      </c>
      <c r="D2117" s="14" t="n"/>
      <c r="E2117" s="14" t="n"/>
      <c r="F2117" s="14" t="n"/>
      <c r="G2117" s="14" t="n"/>
      <c r="H2117" s="12" t="str">
        <f>IF(AND(F2117="",G2117=""),"",IF(F2117="",0,F2117)-IF(G2117="",0,G2117))</f>
        <v/>
      </c>
      <c r="I2117" s="14" t="n"/>
      <c r="J2117" s="14" t="n"/>
      <c r="K2117" s="14" t="n"/>
    </row>
    <row r="2118">
      <c r="A2118" s="19" t="n"/>
      <c r="B2118" s="14" t="n"/>
      <c r="C2118" s="12" t="str">
        <f>IF($B2118="","",IFERROR(INDEX(Items!$B$2:$B$501,MATCH($B2118,Items!$A$2:$A$501,0)),"Unknown SKU"))</f>
        <v/>
      </c>
      <c r="D2118" s="14" t="n"/>
      <c r="E2118" s="14" t="n"/>
      <c r="F2118" s="14" t="n"/>
      <c r="G2118" s="14" t="n"/>
      <c r="H2118" s="12" t="str">
        <f>IF(AND(F2118="",G2118=""),"",IF(F2118="",0,F2118)-IF(G2118="",0,G2118))</f>
        <v/>
      </c>
      <c r="I2118" s="14" t="n"/>
      <c r="J2118" s="14" t="n"/>
      <c r="K2118" s="14" t="n"/>
    </row>
    <row r="2119">
      <c r="A2119" s="19" t="n"/>
      <c r="B2119" s="14" t="n"/>
      <c r="C2119" s="12" t="str">
        <f>IF($B2119="","",IFERROR(INDEX(Items!$B$2:$B$501,MATCH($B2119,Items!$A$2:$A$501,0)),"Unknown SKU"))</f>
        <v/>
      </c>
      <c r="D2119" s="14" t="n"/>
      <c r="E2119" s="14" t="n"/>
      <c r="F2119" s="14" t="n"/>
      <c r="G2119" s="14" t="n"/>
      <c r="H2119" s="12" t="str">
        <f>IF(AND(F2119="",G2119=""),"",IF(F2119="",0,F2119)-IF(G2119="",0,G2119))</f>
        <v/>
      </c>
      <c r="I2119" s="14" t="n"/>
      <c r="J2119" s="14" t="n"/>
      <c r="K2119" s="14" t="n"/>
    </row>
    <row r="2120">
      <c r="A2120" s="19" t="n"/>
      <c r="B2120" s="14" t="n"/>
      <c r="C2120" s="12" t="str">
        <f>IF($B2120="","",IFERROR(INDEX(Items!$B$2:$B$501,MATCH($B2120,Items!$A$2:$A$501,0)),"Unknown SKU"))</f>
        <v/>
      </c>
      <c r="D2120" s="14" t="n"/>
      <c r="E2120" s="14" t="n"/>
      <c r="F2120" s="14" t="n"/>
      <c r="G2120" s="14" t="n"/>
      <c r="H2120" s="12" t="str">
        <f>IF(AND(F2120="",G2120=""),"",IF(F2120="",0,F2120)-IF(G2120="",0,G2120))</f>
        <v/>
      </c>
      <c r="I2120" s="14" t="n"/>
      <c r="J2120" s="14" t="n"/>
      <c r="K2120" s="14" t="n"/>
    </row>
    <row r="2121">
      <c r="A2121" s="19" t="n"/>
      <c r="B2121" s="14" t="n"/>
      <c r="C2121" s="12" t="str">
        <f>IF($B2121="","",IFERROR(INDEX(Items!$B$2:$B$501,MATCH($B2121,Items!$A$2:$A$501,0)),"Unknown SKU"))</f>
        <v/>
      </c>
      <c r="D2121" s="14" t="n"/>
      <c r="E2121" s="14" t="n"/>
      <c r="F2121" s="14" t="n"/>
      <c r="G2121" s="14" t="n"/>
      <c r="H2121" s="12" t="str">
        <f>IF(AND(F2121="",G2121=""),"",IF(F2121="",0,F2121)-IF(G2121="",0,G2121))</f>
        <v/>
      </c>
      <c r="I2121" s="14" t="n"/>
      <c r="J2121" s="14" t="n"/>
      <c r="K2121" s="14" t="n"/>
    </row>
    <row r="2122">
      <c r="A2122" s="19" t="n"/>
      <c r="B2122" s="14" t="n"/>
      <c r="C2122" s="12" t="str">
        <f>IF($B2122="","",IFERROR(INDEX(Items!$B$2:$B$501,MATCH($B2122,Items!$A$2:$A$501,0)),"Unknown SKU"))</f>
        <v/>
      </c>
      <c r="D2122" s="14" t="n"/>
      <c r="E2122" s="14" t="n"/>
      <c r="F2122" s="14" t="n"/>
      <c r="G2122" s="14" t="n"/>
      <c r="H2122" s="12" t="str">
        <f>IF(AND(F2122="",G2122=""),"",IF(F2122="",0,F2122)-IF(G2122="",0,G2122))</f>
        <v/>
      </c>
      <c r="I2122" s="14" t="n"/>
      <c r="J2122" s="14" t="n"/>
      <c r="K2122" s="14" t="n"/>
    </row>
    <row r="2123">
      <c r="A2123" s="19" t="n"/>
      <c r="B2123" s="14" t="n"/>
      <c r="C2123" s="12" t="str">
        <f>IF($B2123="","",IFERROR(INDEX(Items!$B$2:$B$501,MATCH($B2123,Items!$A$2:$A$501,0)),"Unknown SKU"))</f>
        <v/>
      </c>
      <c r="D2123" s="14" t="n"/>
      <c r="E2123" s="14" t="n"/>
      <c r="F2123" s="14" t="n"/>
      <c r="G2123" s="14" t="n"/>
      <c r="H2123" s="12" t="str">
        <f>IF(AND(F2123="",G2123=""),"",IF(F2123="",0,F2123)-IF(G2123="",0,G2123))</f>
        <v/>
      </c>
      <c r="I2123" s="14" t="n"/>
      <c r="J2123" s="14" t="n"/>
      <c r="K2123" s="14" t="n"/>
    </row>
    <row r="2124">
      <c r="A2124" s="19" t="n"/>
      <c r="B2124" s="14" t="n"/>
      <c r="C2124" s="12" t="str">
        <f>IF($B2124="","",IFERROR(INDEX(Items!$B$2:$B$501,MATCH($B2124,Items!$A$2:$A$501,0)),"Unknown SKU"))</f>
        <v/>
      </c>
      <c r="D2124" s="14" t="n"/>
      <c r="E2124" s="14" t="n"/>
      <c r="F2124" s="14" t="n"/>
      <c r="G2124" s="14" t="n"/>
      <c r="H2124" s="12" t="str">
        <f>IF(AND(F2124="",G2124=""),"",IF(F2124="",0,F2124)-IF(G2124="",0,G2124))</f>
        <v/>
      </c>
      <c r="I2124" s="14" t="n"/>
      <c r="J2124" s="14" t="n"/>
      <c r="K2124" s="14" t="n"/>
    </row>
    <row r="2125">
      <c r="A2125" s="19" t="n"/>
      <c r="B2125" s="14" t="n"/>
      <c r="C2125" s="12" t="str">
        <f>IF($B2125="","",IFERROR(INDEX(Items!$B$2:$B$501,MATCH($B2125,Items!$A$2:$A$501,0)),"Unknown SKU"))</f>
        <v/>
      </c>
      <c r="D2125" s="14" t="n"/>
      <c r="E2125" s="14" t="n"/>
      <c r="F2125" s="14" t="n"/>
      <c r="G2125" s="14" t="n"/>
      <c r="H2125" s="12" t="str">
        <f>IF(AND(F2125="",G2125=""),"",IF(F2125="",0,F2125)-IF(G2125="",0,G2125))</f>
        <v/>
      </c>
      <c r="I2125" s="14" t="n"/>
      <c r="J2125" s="14" t="n"/>
      <c r="K2125" s="14" t="n"/>
    </row>
    <row r="2126">
      <c r="A2126" s="19" t="n"/>
      <c r="B2126" s="14" t="n"/>
      <c r="C2126" s="12" t="str">
        <f>IF($B2126="","",IFERROR(INDEX(Items!$B$2:$B$501,MATCH($B2126,Items!$A$2:$A$501,0)),"Unknown SKU"))</f>
        <v/>
      </c>
      <c r="D2126" s="14" t="n"/>
      <c r="E2126" s="14" t="n"/>
      <c r="F2126" s="14" t="n"/>
      <c r="G2126" s="14" t="n"/>
      <c r="H2126" s="12" t="str">
        <f>IF(AND(F2126="",G2126=""),"",IF(F2126="",0,F2126)-IF(G2126="",0,G2126))</f>
        <v/>
      </c>
      <c r="I2126" s="14" t="n"/>
      <c r="J2126" s="14" t="n"/>
      <c r="K2126" s="14" t="n"/>
    </row>
    <row r="2127">
      <c r="A2127" s="19" t="n"/>
      <c r="B2127" s="14" t="n"/>
      <c r="C2127" s="12" t="str">
        <f>IF($B2127="","",IFERROR(INDEX(Items!$B$2:$B$501,MATCH($B2127,Items!$A$2:$A$501,0)),"Unknown SKU"))</f>
        <v/>
      </c>
      <c r="D2127" s="14" t="n"/>
      <c r="E2127" s="14" t="n"/>
      <c r="F2127" s="14" t="n"/>
      <c r="G2127" s="14" t="n"/>
      <c r="H2127" s="12" t="str">
        <f>IF(AND(F2127="",G2127=""),"",IF(F2127="",0,F2127)-IF(G2127="",0,G2127))</f>
        <v/>
      </c>
      <c r="I2127" s="14" t="n"/>
      <c r="J2127" s="14" t="n"/>
      <c r="K2127" s="14" t="n"/>
    </row>
    <row r="2128">
      <c r="A2128" s="19" t="n"/>
      <c r="B2128" s="14" t="n"/>
      <c r="C2128" s="12" t="str">
        <f>IF($B2128="","",IFERROR(INDEX(Items!$B$2:$B$501,MATCH($B2128,Items!$A$2:$A$501,0)),"Unknown SKU"))</f>
        <v/>
      </c>
      <c r="D2128" s="14" t="n"/>
      <c r="E2128" s="14" t="n"/>
      <c r="F2128" s="14" t="n"/>
      <c r="G2128" s="14" t="n"/>
      <c r="H2128" s="12" t="str">
        <f>IF(AND(F2128="",G2128=""),"",IF(F2128="",0,F2128)-IF(G2128="",0,G2128))</f>
        <v/>
      </c>
      <c r="I2128" s="14" t="n"/>
      <c r="J2128" s="14" t="n"/>
      <c r="K2128" s="14" t="n"/>
    </row>
    <row r="2129">
      <c r="A2129" s="19" t="n"/>
      <c r="B2129" s="14" t="n"/>
      <c r="C2129" s="12" t="str">
        <f>IF($B2129="","",IFERROR(INDEX(Items!$B$2:$B$501,MATCH($B2129,Items!$A$2:$A$501,0)),"Unknown SKU"))</f>
        <v/>
      </c>
      <c r="D2129" s="14" t="n"/>
      <c r="E2129" s="14" t="n"/>
      <c r="F2129" s="14" t="n"/>
      <c r="G2129" s="14" t="n"/>
      <c r="H2129" s="12" t="str">
        <f>IF(AND(F2129="",G2129=""),"",IF(F2129="",0,F2129)-IF(G2129="",0,G2129))</f>
        <v/>
      </c>
      <c r="I2129" s="14" t="n"/>
      <c r="J2129" s="14" t="n"/>
      <c r="K2129" s="14" t="n"/>
    </row>
    <row r="2130">
      <c r="A2130" s="19" t="n"/>
      <c r="B2130" s="14" t="n"/>
      <c r="C2130" s="12" t="str">
        <f>IF($B2130="","",IFERROR(INDEX(Items!$B$2:$B$501,MATCH($B2130,Items!$A$2:$A$501,0)),"Unknown SKU"))</f>
        <v/>
      </c>
      <c r="D2130" s="14" t="n"/>
      <c r="E2130" s="14" t="n"/>
      <c r="F2130" s="14" t="n"/>
      <c r="G2130" s="14" t="n"/>
      <c r="H2130" s="12" t="str">
        <f>IF(AND(F2130="",G2130=""),"",IF(F2130="",0,F2130)-IF(G2130="",0,G2130))</f>
        <v/>
      </c>
      <c r="I2130" s="14" t="n"/>
      <c r="J2130" s="14" t="n"/>
      <c r="K2130" s="14" t="n"/>
    </row>
    <row r="2131">
      <c r="A2131" s="19" t="n"/>
      <c r="B2131" s="14" t="n"/>
      <c r="C2131" s="12" t="str">
        <f>IF($B2131="","",IFERROR(INDEX(Items!$B$2:$B$501,MATCH($B2131,Items!$A$2:$A$501,0)),"Unknown SKU"))</f>
        <v/>
      </c>
      <c r="D2131" s="14" t="n"/>
      <c r="E2131" s="14" t="n"/>
      <c r="F2131" s="14" t="n"/>
      <c r="G2131" s="14" t="n"/>
      <c r="H2131" s="12" t="str">
        <f>IF(AND(F2131="",G2131=""),"",IF(F2131="",0,F2131)-IF(G2131="",0,G2131))</f>
        <v/>
      </c>
      <c r="I2131" s="14" t="n"/>
      <c r="J2131" s="14" t="n"/>
      <c r="K2131" s="14" t="n"/>
    </row>
    <row r="2132">
      <c r="A2132" s="19" t="n"/>
      <c r="B2132" s="14" t="n"/>
      <c r="C2132" s="12" t="str">
        <f>IF($B2132="","",IFERROR(INDEX(Items!$B$2:$B$501,MATCH($B2132,Items!$A$2:$A$501,0)),"Unknown SKU"))</f>
        <v/>
      </c>
      <c r="D2132" s="14" t="n"/>
      <c r="E2132" s="14" t="n"/>
      <c r="F2132" s="14" t="n"/>
      <c r="G2132" s="14" t="n"/>
      <c r="H2132" s="12" t="str">
        <f>IF(AND(F2132="",G2132=""),"",IF(F2132="",0,F2132)-IF(G2132="",0,G2132))</f>
        <v/>
      </c>
      <c r="I2132" s="14" t="n"/>
      <c r="J2132" s="14" t="n"/>
      <c r="K2132" s="14" t="n"/>
    </row>
    <row r="2133">
      <c r="A2133" s="19" t="n"/>
      <c r="B2133" s="14" t="n"/>
      <c r="C2133" s="12" t="str">
        <f>IF($B2133="","",IFERROR(INDEX(Items!$B$2:$B$501,MATCH($B2133,Items!$A$2:$A$501,0)),"Unknown SKU"))</f>
        <v/>
      </c>
      <c r="D2133" s="14" t="n"/>
      <c r="E2133" s="14" t="n"/>
      <c r="F2133" s="14" t="n"/>
      <c r="G2133" s="14" t="n"/>
      <c r="H2133" s="12" t="str">
        <f>IF(AND(F2133="",G2133=""),"",IF(F2133="",0,F2133)-IF(G2133="",0,G2133))</f>
        <v/>
      </c>
      <c r="I2133" s="14" t="n"/>
      <c r="J2133" s="14" t="n"/>
      <c r="K2133" s="14" t="n"/>
    </row>
    <row r="2134">
      <c r="A2134" s="19" t="n"/>
      <c r="B2134" s="14" t="n"/>
      <c r="C2134" s="12" t="str">
        <f>IF($B2134="","",IFERROR(INDEX(Items!$B$2:$B$501,MATCH($B2134,Items!$A$2:$A$501,0)),"Unknown SKU"))</f>
        <v/>
      </c>
      <c r="D2134" s="14" t="n"/>
      <c r="E2134" s="14" t="n"/>
      <c r="F2134" s="14" t="n"/>
      <c r="G2134" s="14" t="n"/>
      <c r="H2134" s="12" t="str">
        <f>IF(AND(F2134="",G2134=""),"",IF(F2134="",0,F2134)-IF(G2134="",0,G2134))</f>
        <v/>
      </c>
      <c r="I2134" s="14" t="n"/>
      <c r="J2134" s="14" t="n"/>
      <c r="K2134" s="14" t="n"/>
    </row>
    <row r="2135">
      <c r="A2135" s="19" t="n"/>
      <c r="B2135" s="14" t="n"/>
      <c r="C2135" s="12" t="str">
        <f>IF($B2135="","",IFERROR(INDEX(Items!$B$2:$B$501,MATCH($B2135,Items!$A$2:$A$501,0)),"Unknown SKU"))</f>
        <v/>
      </c>
      <c r="D2135" s="14" t="n"/>
      <c r="E2135" s="14" t="n"/>
      <c r="F2135" s="14" t="n"/>
      <c r="G2135" s="14" t="n"/>
      <c r="H2135" s="12" t="str">
        <f>IF(AND(F2135="",G2135=""),"",IF(F2135="",0,F2135)-IF(G2135="",0,G2135))</f>
        <v/>
      </c>
      <c r="I2135" s="14" t="n"/>
      <c r="J2135" s="14" t="n"/>
      <c r="K2135" s="14" t="n"/>
    </row>
    <row r="2136">
      <c r="A2136" s="19" t="n"/>
      <c r="B2136" s="14" t="n"/>
      <c r="C2136" s="12" t="str">
        <f>IF($B2136="","",IFERROR(INDEX(Items!$B$2:$B$501,MATCH($B2136,Items!$A$2:$A$501,0)),"Unknown SKU"))</f>
        <v/>
      </c>
      <c r="D2136" s="14" t="n"/>
      <c r="E2136" s="14" t="n"/>
      <c r="F2136" s="14" t="n"/>
      <c r="G2136" s="14" t="n"/>
      <c r="H2136" s="12" t="str">
        <f>IF(AND(F2136="",G2136=""),"",IF(F2136="",0,F2136)-IF(G2136="",0,G2136))</f>
        <v/>
      </c>
      <c r="I2136" s="14" t="n"/>
      <c r="J2136" s="14" t="n"/>
      <c r="K2136" s="14" t="n"/>
    </row>
    <row r="2137">
      <c r="A2137" s="19" t="n"/>
      <c r="B2137" s="14" t="n"/>
      <c r="C2137" s="12" t="str">
        <f>IF($B2137="","",IFERROR(INDEX(Items!$B$2:$B$501,MATCH($B2137,Items!$A$2:$A$501,0)),"Unknown SKU"))</f>
        <v/>
      </c>
      <c r="D2137" s="14" t="n"/>
      <c r="E2137" s="14" t="n"/>
      <c r="F2137" s="14" t="n"/>
      <c r="G2137" s="14" t="n"/>
      <c r="H2137" s="12" t="str">
        <f>IF(AND(F2137="",G2137=""),"",IF(F2137="",0,F2137)-IF(G2137="",0,G2137))</f>
        <v/>
      </c>
      <c r="I2137" s="14" t="n"/>
      <c r="J2137" s="14" t="n"/>
      <c r="K2137" s="14" t="n"/>
    </row>
    <row r="2138">
      <c r="A2138" s="19" t="n"/>
      <c r="B2138" s="14" t="n"/>
      <c r="C2138" s="12" t="str">
        <f>IF($B2138="","",IFERROR(INDEX(Items!$B$2:$B$501,MATCH($B2138,Items!$A$2:$A$501,0)),"Unknown SKU"))</f>
        <v/>
      </c>
      <c r="D2138" s="14" t="n"/>
      <c r="E2138" s="14" t="n"/>
      <c r="F2138" s="14" t="n"/>
      <c r="G2138" s="14" t="n"/>
      <c r="H2138" s="12" t="str">
        <f>IF(AND(F2138="",G2138=""),"",IF(F2138="",0,F2138)-IF(G2138="",0,G2138))</f>
        <v/>
      </c>
      <c r="I2138" s="14" t="n"/>
      <c r="J2138" s="14" t="n"/>
      <c r="K2138" s="14" t="n"/>
    </row>
    <row r="2139">
      <c r="A2139" s="19" t="n"/>
      <c r="B2139" s="14" t="n"/>
      <c r="C2139" s="12" t="str">
        <f>IF($B2139="","",IFERROR(INDEX(Items!$B$2:$B$501,MATCH($B2139,Items!$A$2:$A$501,0)),"Unknown SKU"))</f>
        <v/>
      </c>
      <c r="D2139" s="14" t="n"/>
      <c r="E2139" s="14" t="n"/>
      <c r="F2139" s="14" t="n"/>
      <c r="G2139" s="14" t="n"/>
      <c r="H2139" s="12" t="str">
        <f>IF(AND(F2139="",G2139=""),"",IF(F2139="",0,F2139)-IF(G2139="",0,G2139))</f>
        <v/>
      </c>
      <c r="I2139" s="14" t="n"/>
      <c r="J2139" s="14" t="n"/>
      <c r="K2139" s="14" t="n"/>
    </row>
    <row r="2140">
      <c r="A2140" s="19" t="n"/>
      <c r="B2140" s="14" t="n"/>
      <c r="C2140" s="12" t="str">
        <f>IF($B2140="","",IFERROR(INDEX(Items!$B$2:$B$501,MATCH($B2140,Items!$A$2:$A$501,0)),"Unknown SKU"))</f>
        <v/>
      </c>
      <c r="D2140" s="14" t="n"/>
      <c r="E2140" s="14" t="n"/>
      <c r="F2140" s="14" t="n"/>
      <c r="G2140" s="14" t="n"/>
      <c r="H2140" s="12" t="str">
        <f>IF(AND(F2140="",G2140=""),"",IF(F2140="",0,F2140)-IF(G2140="",0,G2140))</f>
        <v/>
      </c>
      <c r="I2140" s="14" t="n"/>
      <c r="J2140" s="14" t="n"/>
      <c r="K2140" s="14" t="n"/>
    </row>
    <row r="2141">
      <c r="A2141" s="19" t="n"/>
      <c r="B2141" s="14" t="n"/>
      <c r="C2141" s="12" t="str">
        <f>IF($B2141="","",IFERROR(INDEX(Items!$B$2:$B$501,MATCH($B2141,Items!$A$2:$A$501,0)),"Unknown SKU"))</f>
        <v/>
      </c>
      <c r="D2141" s="14" t="n"/>
      <c r="E2141" s="14" t="n"/>
      <c r="F2141" s="14" t="n"/>
      <c r="G2141" s="14" t="n"/>
      <c r="H2141" s="12" t="str">
        <f>IF(AND(F2141="",G2141=""),"",IF(F2141="",0,F2141)-IF(G2141="",0,G2141))</f>
        <v/>
      </c>
      <c r="I2141" s="14" t="n"/>
      <c r="J2141" s="14" t="n"/>
      <c r="K2141" s="14" t="n"/>
    </row>
    <row r="2142">
      <c r="A2142" s="19" t="n"/>
      <c r="B2142" s="14" t="n"/>
      <c r="C2142" s="12" t="str">
        <f>IF($B2142="","",IFERROR(INDEX(Items!$B$2:$B$501,MATCH($B2142,Items!$A$2:$A$501,0)),"Unknown SKU"))</f>
        <v/>
      </c>
      <c r="D2142" s="14" t="n"/>
      <c r="E2142" s="14" t="n"/>
      <c r="F2142" s="14" t="n"/>
      <c r="G2142" s="14" t="n"/>
      <c r="H2142" s="12" t="str">
        <f>IF(AND(F2142="",G2142=""),"",IF(F2142="",0,F2142)-IF(G2142="",0,G2142))</f>
        <v/>
      </c>
      <c r="I2142" s="14" t="n"/>
      <c r="J2142" s="14" t="n"/>
      <c r="K2142" s="14" t="n"/>
    </row>
    <row r="2143">
      <c r="A2143" s="19" t="n"/>
      <c r="B2143" s="14" t="n"/>
      <c r="C2143" s="12" t="str">
        <f>IF($B2143="","",IFERROR(INDEX(Items!$B$2:$B$501,MATCH($B2143,Items!$A$2:$A$501,0)),"Unknown SKU"))</f>
        <v/>
      </c>
      <c r="D2143" s="14" t="n"/>
      <c r="E2143" s="14" t="n"/>
      <c r="F2143" s="14" t="n"/>
      <c r="G2143" s="14" t="n"/>
      <c r="H2143" s="12" t="str">
        <f>IF(AND(F2143="",G2143=""),"",IF(F2143="",0,F2143)-IF(G2143="",0,G2143))</f>
        <v/>
      </c>
      <c r="I2143" s="14" t="n"/>
      <c r="J2143" s="14" t="n"/>
      <c r="K2143" s="14" t="n"/>
    </row>
    <row r="2144">
      <c r="A2144" s="19" t="n"/>
      <c r="B2144" s="14" t="n"/>
      <c r="C2144" s="12" t="str">
        <f>IF($B2144="","",IFERROR(INDEX(Items!$B$2:$B$501,MATCH($B2144,Items!$A$2:$A$501,0)),"Unknown SKU"))</f>
        <v/>
      </c>
      <c r="D2144" s="14" t="n"/>
      <c r="E2144" s="14" t="n"/>
      <c r="F2144" s="14" t="n"/>
      <c r="G2144" s="14" t="n"/>
      <c r="H2144" s="12" t="str">
        <f>IF(AND(F2144="",G2144=""),"",IF(F2144="",0,F2144)-IF(G2144="",0,G2144))</f>
        <v/>
      </c>
      <c r="I2144" s="14" t="n"/>
      <c r="J2144" s="14" t="n"/>
      <c r="K2144" s="14" t="n"/>
    </row>
    <row r="2145">
      <c r="A2145" s="19" t="n"/>
      <c r="B2145" s="14" t="n"/>
      <c r="C2145" s="12" t="str">
        <f>IF($B2145="","",IFERROR(INDEX(Items!$B$2:$B$501,MATCH($B2145,Items!$A$2:$A$501,0)),"Unknown SKU"))</f>
        <v/>
      </c>
      <c r="D2145" s="14" t="n"/>
      <c r="E2145" s="14" t="n"/>
      <c r="F2145" s="14" t="n"/>
      <c r="G2145" s="14" t="n"/>
      <c r="H2145" s="12" t="str">
        <f>IF(AND(F2145="",G2145=""),"",IF(F2145="",0,F2145)-IF(G2145="",0,G2145))</f>
        <v/>
      </c>
      <c r="I2145" s="14" t="n"/>
      <c r="J2145" s="14" t="n"/>
      <c r="K2145" s="14" t="n"/>
    </row>
    <row r="2146">
      <c r="A2146" s="19" t="n"/>
      <c r="B2146" s="14" t="n"/>
      <c r="C2146" s="12" t="str">
        <f>IF($B2146="","",IFERROR(INDEX(Items!$B$2:$B$501,MATCH($B2146,Items!$A$2:$A$501,0)),"Unknown SKU"))</f>
        <v/>
      </c>
      <c r="D2146" s="14" t="n"/>
      <c r="E2146" s="14" t="n"/>
      <c r="F2146" s="14" t="n"/>
      <c r="G2146" s="14" t="n"/>
      <c r="H2146" s="12" t="str">
        <f>IF(AND(F2146="",G2146=""),"",IF(F2146="",0,F2146)-IF(G2146="",0,G2146))</f>
        <v/>
      </c>
      <c r="I2146" s="14" t="n"/>
      <c r="J2146" s="14" t="n"/>
      <c r="K2146" s="14" t="n"/>
    </row>
    <row r="2147">
      <c r="A2147" s="19" t="n"/>
      <c r="B2147" s="14" t="n"/>
      <c r="C2147" s="12" t="str">
        <f>IF($B2147="","",IFERROR(INDEX(Items!$B$2:$B$501,MATCH($B2147,Items!$A$2:$A$501,0)),"Unknown SKU"))</f>
        <v/>
      </c>
      <c r="D2147" s="14" t="n"/>
      <c r="E2147" s="14" t="n"/>
      <c r="F2147" s="14" t="n"/>
      <c r="G2147" s="14" t="n"/>
      <c r="H2147" s="12" t="str">
        <f>IF(AND(F2147="",G2147=""),"",IF(F2147="",0,F2147)-IF(G2147="",0,G2147))</f>
        <v/>
      </c>
      <c r="I2147" s="14" t="n"/>
      <c r="J2147" s="14" t="n"/>
      <c r="K2147" s="14" t="n"/>
    </row>
    <row r="2148">
      <c r="A2148" s="19" t="n"/>
      <c r="B2148" s="14" t="n"/>
      <c r="C2148" s="12" t="str">
        <f>IF($B2148="","",IFERROR(INDEX(Items!$B$2:$B$501,MATCH($B2148,Items!$A$2:$A$501,0)),"Unknown SKU"))</f>
        <v/>
      </c>
      <c r="D2148" s="14" t="n"/>
      <c r="E2148" s="14" t="n"/>
      <c r="F2148" s="14" t="n"/>
      <c r="G2148" s="14" t="n"/>
      <c r="H2148" s="12" t="str">
        <f>IF(AND(F2148="",G2148=""),"",IF(F2148="",0,F2148)-IF(G2148="",0,G2148))</f>
        <v/>
      </c>
      <c r="I2148" s="14" t="n"/>
      <c r="J2148" s="14" t="n"/>
      <c r="K2148" s="14" t="n"/>
    </row>
    <row r="2149">
      <c r="A2149" s="19" t="n"/>
      <c r="B2149" s="14" t="n"/>
      <c r="C2149" s="12" t="str">
        <f>IF($B2149="","",IFERROR(INDEX(Items!$B$2:$B$501,MATCH($B2149,Items!$A$2:$A$501,0)),"Unknown SKU"))</f>
        <v/>
      </c>
      <c r="D2149" s="14" t="n"/>
      <c r="E2149" s="14" t="n"/>
      <c r="F2149" s="14" t="n"/>
      <c r="G2149" s="14" t="n"/>
      <c r="H2149" s="12" t="str">
        <f>IF(AND(F2149="",G2149=""),"",IF(F2149="",0,F2149)-IF(G2149="",0,G2149))</f>
        <v/>
      </c>
      <c r="I2149" s="14" t="n"/>
      <c r="J2149" s="14" t="n"/>
      <c r="K2149" s="14" t="n"/>
    </row>
    <row r="2150">
      <c r="A2150" s="19" t="n"/>
      <c r="B2150" s="14" t="n"/>
      <c r="C2150" s="12" t="str">
        <f>IF($B2150="","",IFERROR(INDEX(Items!$B$2:$B$501,MATCH($B2150,Items!$A$2:$A$501,0)),"Unknown SKU"))</f>
        <v/>
      </c>
      <c r="D2150" s="14" t="n"/>
      <c r="E2150" s="14" t="n"/>
      <c r="F2150" s="14" t="n"/>
      <c r="G2150" s="14" t="n"/>
      <c r="H2150" s="12" t="str">
        <f>IF(AND(F2150="",G2150=""),"",IF(F2150="",0,F2150)-IF(G2150="",0,G2150))</f>
        <v/>
      </c>
      <c r="I2150" s="14" t="n"/>
      <c r="J2150" s="14" t="n"/>
      <c r="K2150" s="14" t="n"/>
    </row>
    <row r="2151">
      <c r="A2151" s="19" t="n"/>
      <c r="B2151" s="14" t="n"/>
      <c r="C2151" s="12" t="str">
        <f>IF($B2151="","",IFERROR(INDEX(Items!$B$2:$B$501,MATCH($B2151,Items!$A$2:$A$501,0)),"Unknown SKU"))</f>
        <v/>
      </c>
      <c r="D2151" s="14" t="n"/>
      <c r="E2151" s="14" t="n"/>
      <c r="F2151" s="14" t="n"/>
      <c r="G2151" s="14" t="n"/>
      <c r="H2151" s="12" t="str">
        <f>IF(AND(F2151="",G2151=""),"",IF(F2151="",0,F2151)-IF(G2151="",0,G2151))</f>
        <v/>
      </c>
      <c r="I2151" s="14" t="n"/>
      <c r="J2151" s="14" t="n"/>
      <c r="K2151" s="14" t="n"/>
    </row>
    <row r="2152">
      <c r="A2152" s="19" t="n"/>
      <c r="B2152" s="14" t="n"/>
      <c r="C2152" s="12" t="str">
        <f>IF($B2152="","",IFERROR(INDEX(Items!$B$2:$B$501,MATCH($B2152,Items!$A$2:$A$501,0)),"Unknown SKU"))</f>
        <v/>
      </c>
      <c r="D2152" s="14" t="n"/>
      <c r="E2152" s="14" t="n"/>
      <c r="F2152" s="14" t="n"/>
      <c r="G2152" s="14" t="n"/>
      <c r="H2152" s="12" t="str">
        <f>IF(AND(F2152="",G2152=""),"",IF(F2152="",0,F2152)-IF(G2152="",0,G2152))</f>
        <v/>
      </c>
      <c r="I2152" s="14" t="n"/>
      <c r="J2152" s="14" t="n"/>
      <c r="K2152" s="14" t="n"/>
    </row>
    <row r="2153">
      <c r="A2153" s="19" t="n"/>
      <c r="B2153" s="14" t="n"/>
      <c r="C2153" s="12" t="str">
        <f>IF($B2153="","",IFERROR(INDEX(Items!$B$2:$B$501,MATCH($B2153,Items!$A$2:$A$501,0)),"Unknown SKU"))</f>
        <v/>
      </c>
      <c r="D2153" s="14" t="n"/>
      <c r="E2153" s="14" t="n"/>
      <c r="F2153" s="14" t="n"/>
      <c r="G2153" s="14" t="n"/>
      <c r="H2153" s="12" t="str">
        <f>IF(AND(F2153="",G2153=""),"",IF(F2153="",0,F2153)-IF(G2153="",0,G2153))</f>
        <v/>
      </c>
      <c r="I2153" s="14" t="n"/>
      <c r="J2153" s="14" t="n"/>
      <c r="K2153" s="14" t="n"/>
    </row>
    <row r="2154">
      <c r="A2154" s="19" t="n"/>
      <c r="B2154" s="14" t="n"/>
      <c r="C2154" s="12" t="str">
        <f>IF($B2154="","",IFERROR(INDEX(Items!$B$2:$B$501,MATCH($B2154,Items!$A$2:$A$501,0)),"Unknown SKU"))</f>
        <v/>
      </c>
      <c r="D2154" s="14" t="n"/>
      <c r="E2154" s="14" t="n"/>
      <c r="F2154" s="14" t="n"/>
      <c r="G2154" s="14" t="n"/>
      <c r="H2154" s="12" t="str">
        <f>IF(AND(F2154="",G2154=""),"",IF(F2154="",0,F2154)-IF(G2154="",0,G2154))</f>
        <v/>
      </c>
      <c r="I2154" s="14" t="n"/>
      <c r="J2154" s="14" t="n"/>
      <c r="K2154" s="14" t="n"/>
    </row>
    <row r="2155">
      <c r="A2155" s="19" t="n"/>
      <c r="B2155" s="14" t="n"/>
      <c r="C2155" s="12" t="str">
        <f>IF($B2155="","",IFERROR(INDEX(Items!$B$2:$B$501,MATCH($B2155,Items!$A$2:$A$501,0)),"Unknown SKU"))</f>
        <v/>
      </c>
      <c r="D2155" s="14" t="n"/>
      <c r="E2155" s="14" t="n"/>
      <c r="F2155" s="14" t="n"/>
      <c r="G2155" s="14" t="n"/>
      <c r="H2155" s="12" t="str">
        <f>IF(AND(F2155="",G2155=""),"",IF(F2155="",0,F2155)-IF(G2155="",0,G2155))</f>
        <v/>
      </c>
      <c r="I2155" s="14" t="n"/>
      <c r="J2155" s="14" t="n"/>
      <c r="K2155" s="14" t="n"/>
    </row>
    <row r="2156">
      <c r="A2156" s="19" t="n"/>
      <c r="B2156" s="14" t="n"/>
      <c r="C2156" s="12" t="str">
        <f>IF($B2156="","",IFERROR(INDEX(Items!$B$2:$B$501,MATCH($B2156,Items!$A$2:$A$501,0)),"Unknown SKU"))</f>
        <v/>
      </c>
      <c r="D2156" s="14" t="n"/>
      <c r="E2156" s="14" t="n"/>
      <c r="F2156" s="14" t="n"/>
      <c r="G2156" s="14" t="n"/>
      <c r="H2156" s="12" t="str">
        <f>IF(AND(F2156="",G2156=""),"",IF(F2156="",0,F2156)-IF(G2156="",0,G2156))</f>
        <v/>
      </c>
      <c r="I2156" s="14" t="n"/>
      <c r="J2156" s="14" t="n"/>
      <c r="K2156" s="14" t="n"/>
    </row>
    <row r="2157">
      <c r="A2157" s="19" t="n"/>
      <c r="B2157" s="14" t="n"/>
      <c r="C2157" s="12" t="str">
        <f>IF($B2157="","",IFERROR(INDEX(Items!$B$2:$B$501,MATCH($B2157,Items!$A$2:$A$501,0)),"Unknown SKU"))</f>
        <v/>
      </c>
      <c r="D2157" s="14" t="n"/>
      <c r="E2157" s="14" t="n"/>
      <c r="F2157" s="14" t="n"/>
      <c r="G2157" s="14" t="n"/>
      <c r="H2157" s="12" t="str">
        <f>IF(AND(F2157="",G2157=""),"",IF(F2157="",0,F2157)-IF(G2157="",0,G2157))</f>
        <v/>
      </c>
      <c r="I2157" s="14" t="n"/>
      <c r="J2157" s="14" t="n"/>
      <c r="K2157" s="14" t="n"/>
    </row>
    <row r="2158">
      <c r="A2158" s="19" t="n"/>
      <c r="B2158" s="14" t="n"/>
      <c r="C2158" s="12" t="str">
        <f>IF($B2158="","",IFERROR(INDEX(Items!$B$2:$B$501,MATCH($B2158,Items!$A$2:$A$501,0)),"Unknown SKU"))</f>
        <v/>
      </c>
      <c r="D2158" s="14" t="n"/>
      <c r="E2158" s="14" t="n"/>
      <c r="F2158" s="14" t="n"/>
      <c r="G2158" s="14" t="n"/>
      <c r="H2158" s="12" t="str">
        <f>IF(AND(F2158="",G2158=""),"",IF(F2158="",0,F2158)-IF(G2158="",0,G2158))</f>
        <v/>
      </c>
      <c r="I2158" s="14" t="n"/>
      <c r="J2158" s="14" t="n"/>
      <c r="K2158" s="14" t="n"/>
    </row>
    <row r="2159">
      <c r="A2159" s="19" t="n"/>
      <c r="B2159" s="14" t="n"/>
      <c r="C2159" s="12" t="str">
        <f>IF($B2159="","",IFERROR(INDEX(Items!$B$2:$B$501,MATCH($B2159,Items!$A$2:$A$501,0)),"Unknown SKU"))</f>
        <v/>
      </c>
      <c r="D2159" s="14" t="n"/>
      <c r="E2159" s="14" t="n"/>
      <c r="F2159" s="14" t="n"/>
      <c r="G2159" s="14" t="n"/>
      <c r="H2159" s="12" t="str">
        <f>IF(AND(F2159="",G2159=""),"",IF(F2159="",0,F2159)-IF(G2159="",0,G2159))</f>
        <v/>
      </c>
      <c r="I2159" s="14" t="n"/>
      <c r="J2159" s="14" t="n"/>
      <c r="K2159" s="14" t="n"/>
    </row>
    <row r="2160">
      <c r="A2160" s="19" t="n"/>
      <c r="B2160" s="14" t="n"/>
      <c r="C2160" s="12" t="str">
        <f>IF($B2160="","",IFERROR(INDEX(Items!$B$2:$B$501,MATCH($B2160,Items!$A$2:$A$501,0)),"Unknown SKU"))</f>
        <v/>
      </c>
      <c r="D2160" s="14" t="n"/>
      <c r="E2160" s="14" t="n"/>
      <c r="F2160" s="14" t="n"/>
      <c r="G2160" s="14" t="n"/>
      <c r="H2160" s="12" t="str">
        <f>IF(AND(F2160="",G2160=""),"",IF(F2160="",0,F2160)-IF(G2160="",0,G2160))</f>
        <v/>
      </c>
      <c r="I2160" s="14" t="n"/>
      <c r="J2160" s="14" t="n"/>
      <c r="K2160" s="14" t="n"/>
    </row>
    <row r="2161">
      <c r="A2161" s="19" t="n"/>
      <c r="B2161" s="14" t="n"/>
      <c r="C2161" s="12" t="str">
        <f>IF($B2161="","",IFERROR(INDEX(Items!$B$2:$B$501,MATCH($B2161,Items!$A$2:$A$501,0)),"Unknown SKU"))</f>
        <v/>
      </c>
      <c r="D2161" s="14" t="n"/>
      <c r="E2161" s="14" t="n"/>
      <c r="F2161" s="14" t="n"/>
      <c r="G2161" s="14" t="n"/>
      <c r="H2161" s="12" t="str">
        <f>IF(AND(F2161="",G2161=""),"",IF(F2161="",0,F2161)-IF(G2161="",0,G2161))</f>
        <v/>
      </c>
      <c r="I2161" s="14" t="n"/>
      <c r="J2161" s="14" t="n"/>
      <c r="K2161" s="14" t="n"/>
    </row>
    <row r="2162">
      <c r="A2162" s="19" t="n"/>
      <c r="B2162" s="14" t="n"/>
      <c r="C2162" s="12" t="str">
        <f>IF($B2162="","",IFERROR(INDEX(Items!$B$2:$B$501,MATCH($B2162,Items!$A$2:$A$501,0)),"Unknown SKU"))</f>
        <v/>
      </c>
      <c r="D2162" s="14" t="n"/>
      <c r="E2162" s="14" t="n"/>
      <c r="F2162" s="14" t="n"/>
      <c r="G2162" s="14" t="n"/>
      <c r="H2162" s="12" t="str">
        <f>IF(AND(F2162="",G2162=""),"",IF(F2162="",0,F2162)-IF(G2162="",0,G2162))</f>
        <v/>
      </c>
      <c r="I2162" s="14" t="n"/>
      <c r="J2162" s="14" t="n"/>
      <c r="K2162" s="14" t="n"/>
    </row>
    <row r="2163">
      <c r="A2163" s="19" t="n"/>
      <c r="B2163" s="14" t="n"/>
      <c r="C2163" s="12" t="str">
        <f>IF($B2163="","",IFERROR(INDEX(Items!$B$2:$B$501,MATCH($B2163,Items!$A$2:$A$501,0)),"Unknown SKU"))</f>
        <v/>
      </c>
      <c r="D2163" s="14" t="n"/>
      <c r="E2163" s="14" t="n"/>
      <c r="F2163" s="14" t="n"/>
      <c r="G2163" s="14" t="n"/>
      <c r="H2163" s="12" t="str">
        <f>IF(AND(F2163="",G2163=""),"",IF(F2163="",0,F2163)-IF(G2163="",0,G2163))</f>
        <v/>
      </c>
      <c r="I2163" s="14" t="n"/>
      <c r="J2163" s="14" t="n"/>
      <c r="K2163" s="14" t="n"/>
    </row>
    <row r="2164">
      <c r="A2164" s="19" t="n"/>
      <c r="B2164" s="14" t="n"/>
      <c r="C2164" s="12" t="str">
        <f>IF($B2164="","",IFERROR(INDEX(Items!$B$2:$B$501,MATCH($B2164,Items!$A$2:$A$501,0)),"Unknown SKU"))</f>
        <v/>
      </c>
      <c r="D2164" s="14" t="n"/>
      <c r="E2164" s="14" t="n"/>
      <c r="F2164" s="14" t="n"/>
      <c r="G2164" s="14" t="n"/>
      <c r="H2164" s="12" t="str">
        <f>IF(AND(F2164="",G2164=""),"",IF(F2164="",0,F2164)-IF(G2164="",0,G2164))</f>
        <v/>
      </c>
      <c r="I2164" s="14" t="n"/>
      <c r="J2164" s="14" t="n"/>
      <c r="K2164" s="14" t="n"/>
    </row>
    <row r="2165">
      <c r="A2165" s="19" t="n"/>
      <c r="B2165" s="14" t="n"/>
      <c r="C2165" s="12" t="str">
        <f>IF($B2165="","",IFERROR(INDEX(Items!$B$2:$B$501,MATCH($B2165,Items!$A$2:$A$501,0)),"Unknown SKU"))</f>
        <v/>
      </c>
      <c r="D2165" s="14" t="n"/>
      <c r="E2165" s="14" t="n"/>
      <c r="F2165" s="14" t="n"/>
      <c r="G2165" s="14" t="n"/>
      <c r="H2165" s="12" t="str">
        <f>IF(AND(F2165="",G2165=""),"",IF(F2165="",0,F2165)-IF(G2165="",0,G2165))</f>
        <v/>
      </c>
      <c r="I2165" s="14" t="n"/>
      <c r="J2165" s="14" t="n"/>
      <c r="K2165" s="14" t="n"/>
    </row>
    <row r="2166">
      <c r="A2166" s="19" t="n"/>
      <c r="B2166" s="14" t="n"/>
      <c r="C2166" s="12" t="str">
        <f>IF($B2166="","",IFERROR(INDEX(Items!$B$2:$B$501,MATCH($B2166,Items!$A$2:$A$501,0)),"Unknown SKU"))</f>
        <v/>
      </c>
      <c r="D2166" s="14" t="n"/>
      <c r="E2166" s="14" t="n"/>
      <c r="F2166" s="14" t="n"/>
      <c r="G2166" s="14" t="n"/>
      <c r="H2166" s="12" t="str">
        <f>IF(AND(F2166="",G2166=""),"",IF(F2166="",0,F2166)-IF(G2166="",0,G2166))</f>
        <v/>
      </c>
      <c r="I2166" s="14" t="n"/>
      <c r="J2166" s="14" t="n"/>
      <c r="K2166" s="14" t="n"/>
    </row>
    <row r="2167">
      <c r="A2167" s="19" t="n"/>
      <c r="B2167" s="14" t="n"/>
      <c r="C2167" s="12" t="str">
        <f>IF($B2167="","",IFERROR(INDEX(Items!$B$2:$B$501,MATCH($B2167,Items!$A$2:$A$501,0)),"Unknown SKU"))</f>
        <v/>
      </c>
      <c r="D2167" s="14" t="n"/>
      <c r="E2167" s="14" t="n"/>
      <c r="F2167" s="14" t="n"/>
      <c r="G2167" s="14" t="n"/>
      <c r="H2167" s="12" t="str">
        <f>IF(AND(F2167="",G2167=""),"",IF(F2167="",0,F2167)-IF(G2167="",0,G2167))</f>
        <v/>
      </c>
      <c r="I2167" s="14" t="n"/>
      <c r="J2167" s="14" t="n"/>
      <c r="K2167" s="14" t="n"/>
    </row>
    <row r="2168">
      <c r="A2168" s="19" t="n"/>
      <c r="B2168" s="14" t="n"/>
      <c r="C2168" s="12" t="str">
        <f>IF($B2168="","",IFERROR(INDEX(Items!$B$2:$B$501,MATCH($B2168,Items!$A$2:$A$501,0)),"Unknown SKU"))</f>
        <v/>
      </c>
      <c r="D2168" s="14" t="n"/>
      <c r="E2168" s="14" t="n"/>
      <c r="F2168" s="14" t="n"/>
      <c r="G2168" s="14" t="n"/>
      <c r="H2168" s="12" t="str">
        <f>IF(AND(F2168="",G2168=""),"",IF(F2168="",0,F2168)-IF(G2168="",0,G2168))</f>
        <v/>
      </c>
      <c r="I2168" s="14" t="n"/>
      <c r="J2168" s="14" t="n"/>
      <c r="K2168" s="14" t="n"/>
    </row>
    <row r="2169">
      <c r="A2169" s="19" t="n"/>
      <c r="B2169" s="14" t="n"/>
      <c r="C2169" s="12" t="str">
        <f>IF($B2169="","",IFERROR(INDEX(Items!$B$2:$B$501,MATCH($B2169,Items!$A$2:$A$501,0)),"Unknown SKU"))</f>
        <v/>
      </c>
      <c r="D2169" s="14" t="n"/>
      <c r="E2169" s="14" t="n"/>
      <c r="F2169" s="14" t="n"/>
      <c r="G2169" s="14" t="n"/>
      <c r="H2169" s="12" t="str">
        <f>IF(AND(F2169="",G2169=""),"",IF(F2169="",0,F2169)-IF(G2169="",0,G2169))</f>
        <v/>
      </c>
      <c r="I2169" s="14" t="n"/>
      <c r="J2169" s="14" t="n"/>
      <c r="K2169" s="14" t="n"/>
    </row>
    <row r="2170">
      <c r="A2170" s="19" t="n"/>
      <c r="B2170" s="14" t="n"/>
      <c r="C2170" s="12" t="str">
        <f>IF($B2170="","",IFERROR(INDEX(Items!$B$2:$B$501,MATCH($B2170,Items!$A$2:$A$501,0)),"Unknown SKU"))</f>
        <v/>
      </c>
      <c r="D2170" s="14" t="n"/>
      <c r="E2170" s="14" t="n"/>
      <c r="F2170" s="14" t="n"/>
      <c r="G2170" s="14" t="n"/>
      <c r="H2170" s="12" t="str">
        <f>IF(AND(F2170="",G2170=""),"",IF(F2170="",0,F2170)-IF(G2170="",0,G2170))</f>
        <v/>
      </c>
      <c r="I2170" s="14" t="n"/>
      <c r="J2170" s="14" t="n"/>
      <c r="K2170" s="14" t="n"/>
    </row>
    <row r="2171">
      <c r="A2171" s="19" t="n"/>
      <c r="B2171" s="14" t="n"/>
      <c r="C2171" s="12" t="str">
        <f>IF($B2171="","",IFERROR(INDEX(Items!$B$2:$B$501,MATCH($B2171,Items!$A$2:$A$501,0)),"Unknown SKU"))</f>
        <v/>
      </c>
      <c r="D2171" s="14" t="n"/>
      <c r="E2171" s="14" t="n"/>
      <c r="F2171" s="14" t="n"/>
      <c r="G2171" s="14" t="n"/>
      <c r="H2171" s="12" t="str">
        <f>IF(AND(F2171="",G2171=""),"",IF(F2171="",0,F2171)-IF(G2171="",0,G2171))</f>
        <v/>
      </c>
      <c r="I2171" s="14" t="n"/>
      <c r="J2171" s="14" t="n"/>
      <c r="K2171" s="14" t="n"/>
    </row>
    <row r="2172">
      <c r="A2172" s="19" t="n"/>
      <c r="B2172" s="14" t="n"/>
      <c r="C2172" s="12" t="str">
        <f>IF($B2172="","",IFERROR(INDEX(Items!$B$2:$B$501,MATCH($B2172,Items!$A$2:$A$501,0)),"Unknown SKU"))</f>
        <v/>
      </c>
      <c r="D2172" s="14" t="n"/>
      <c r="E2172" s="14" t="n"/>
      <c r="F2172" s="14" t="n"/>
      <c r="G2172" s="14" t="n"/>
      <c r="H2172" s="12" t="str">
        <f>IF(AND(F2172="",G2172=""),"",IF(F2172="",0,F2172)-IF(G2172="",0,G2172))</f>
        <v/>
      </c>
      <c r="I2172" s="14" t="n"/>
      <c r="J2172" s="14" t="n"/>
      <c r="K2172" s="14" t="n"/>
    </row>
    <row r="2173">
      <c r="A2173" s="19" t="n"/>
      <c r="B2173" s="14" t="n"/>
      <c r="C2173" s="12" t="str">
        <f>IF($B2173="","",IFERROR(INDEX(Items!$B$2:$B$501,MATCH($B2173,Items!$A$2:$A$501,0)),"Unknown SKU"))</f>
        <v/>
      </c>
      <c r="D2173" s="14" t="n"/>
      <c r="E2173" s="14" t="n"/>
      <c r="F2173" s="14" t="n"/>
      <c r="G2173" s="14" t="n"/>
      <c r="H2173" s="12" t="str">
        <f>IF(AND(F2173="",G2173=""),"",IF(F2173="",0,F2173)-IF(G2173="",0,G2173))</f>
        <v/>
      </c>
      <c r="I2173" s="14" t="n"/>
      <c r="J2173" s="14" t="n"/>
      <c r="K2173" s="14" t="n"/>
    </row>
    <row r="2174">
      <c r="A2174" s="19" t="n"/>
      <c r="B2174" s="14" t="n"/>
      <c r="C2174" s="12" t="str">
        <f>IF($B2174="","",IFERROR(INDEX(Items!$B$2:$B$501,MATCH($B2174,Items!$A$2:$A$501,0)),"Unknown SKU"))</f>
        <v/>
      </c>
      <c r="D2174" s="14" t="n"/>
      <c r="E2174" s="14" t="n"/>
      <c r="F2174" s="14" t="n"/>
      <c r="G2174" s="14" t="n"/>
      <c r="H2174" s="12" t="str">
        <f>IF(AND(F2174="",G2174=""),"",IF(F2174="",0,F2174)-IF(G2174="",0,G2174))</f>
        <v/>
      </c>
      <c r="I2174" s="14" t="n"/>
      <c r="J2174" s="14" t="n"/>
      <c r="K2174" s="14" t="n"/>
    </row>
    <row r="2175">
      <c r="A2175" s="19" t="n"/>
      <c r="B2175" s="14" t="n"/>
      <c r="C2175" s="12" t="str">
        <f>IF($B2175="","",IFERROR(INDEX(Items!$B$2:$B$501,MATCH($B2175,Items!$A$2:$A$501,0)),"Unknown SKU"))</f>
        <v/>
      </c>
      <c r="D2175" s="14" t="n"/>
      <c r="E2175" s="14" t="n"/>
      <c r="F2175" s="14" t="n"/>
      <c r="G2175" s="14" t="n"/>
      <c r="H2175" s="12" t="str">
        <f>IF(AND(F2175="",G2175=""),"",IF(F2175="",0,F2175)-IF(G2175="",0,G2175))</f>
        <v/>
      </c>
      <c r="I2175" s="14" t="n"/>
      <c r="J2175" s="14" t="n"/>
      <c r="K2175" s="14" t="n"/>
    </row>
    <row r="2176">
      <c r="A2176" s="19" t="n"/>
      <c r="B2176" s="14" t="n"/>
      <c r="C2176" s="12" t="str">
        <f>IF($B2176="","",IFERROR(INDEX(Items!$B$2:$B$501,MATCH($B2176,Items!$A$2:$A$501,0)),"Unknown SKU"))</f>
        <v/>
      </c>
      <c r="D2176" s="14" t="n"/>
      <c r="E2176" s="14" t="n"/>
      <c r="F2176" s="14" t="n"/>
      <c r="G2176" s="14" t="n"/>
      <c r="H2176" s="12" t="str">
        <f>IF(AND(F2176="",G2176=""),"",IF(F2176="",0,F2176)-IF(G2176="",0,G2176))</f>
        <v/>
      </c>
      <c r="I2176" s="14" t="n"/>
      <c r="J2176" s="14" t="n"/>
      <c r="K2176" s="14" t="n"/>
    </row>
    <row r="2177">
      <c r="A2177" s="19" t="n"/>
      <c r="B2177" s="14" t="n"/>
      <c r="C2177" s="12" t="str">
        <f>IF($B2177="","",IFERROR(INDEX(Items!$B$2:$B$501,MATCH($B2177,Items!$A$2:$A$501,0)),"Unknown SKU"))</f>
        <v/>
      </c>
      <c r="D2177" s="14" t="n"/>
      <c r="E2177" s="14" t="n"/>
      <c r="F2177" s="14" t="n"/>
      <c r="G2177" s="14" t="n"/>
      <c r="H2177" s="12" t="str">
        <f>IF(AND(F2177="",G2177=""),"",IF(F2177="",0,F2177)-IF(G2177="",0,G2177))</f>
        <v/>
      </c>
      <c r="I2177" s="14" t="n"/>
      <c r="J2177" s="14" t="n"/>
      <c r="K2177" s="14" t="n"/>
    </row>
    <row r="2178">
      <c r="A2178" s="19" t="n"/>
      <c r="B2178" s="14" t="n"/>
      <c r="C2178" s="12" t="str">
        <f>IF($B2178="","",IFERROR(INDEX(Items!$B$2:$B$501,MATCH($B2178,Items!$A$2:$A$501,0)),"Unknown SKU"))</f>
        <v/>
      </c>
      <c r="D2178" s="14" t="n"/>
      <c r="E2178" s="14" t="n"/>
      <c r="F2178" s="14" t="n"/>
      <c r="G2178" s="14" t="n"/>
      <c r="H2178" s="12" t="str">
        <f>IF(AND(F2178="",G2178=""),"",IF(F2178="",0,F2178)-IF(G2178="",0,G2178))</f>
        <v/>
      </c>
      <c r="I2178" s="14" t="n"/>
      <c r="J2178" s="14" t="n"/>
      <c r="K2178" s="14" t="n"/>
    </row>
    <row r="2179">
      <c r="A2179" s="19" t="n"/>
      <c r="B2179" s="14" t="n"/>
      <c r="C2179" s="12" t="str">
        <f>IF($B2179="","",IFERROR(INDEX(Items!$B$2:$B$501,MATCH($B2179,Items!$A$2:$A$501,0)),"Unknown SKU"))</f>
        <v/>
      </c>
      <c r="D2179" s="14" t="n"/>
      <c r="E2179" s="14" t="n"/>
      <c r="F2179" s="14" t="n"/>
      <c r="G2179" s="14" t="n"/>
      <c r="H2179" s="12" t="str">
        <f>IF(AND(F2179="",G2179=""),"",IF(F2179="",0,F2179)-IF(G2179="",0,G2179))</f>
        <v/>
      </c>
      <c r="I2179" s="14" t="n"/>
      <c r="J2179" s="14" t="n"/>
      <c r="K2179" s="14" t="n"/>
    </row>
    <row r="2180">
      <c r="A2180" s="19" t="n"/>
      <c r="B2180" s="14" t="n"/>
      <c r="C2180" s="12" t="str">
        <f>IF($B2180="","",IFERROR(INDEX(Items!$B$2:$B$501,MATCH($B2180,Items!$A$2:$A$501,0)),"Unknown SKU"))</f>
        <v/>
      </c>
      <c r="D2180" s="14" t="n"/>
      <c r="E2180" s="14" t="n"/>
      <c r="F2180" s="14" t="n"/>
      <c r="G2180" s="14" t="n"/>
      <c r="H2180" s="12" t="str">
        <f>IF(AND(F2180="",G2180=""),"",IF(F2180="",0,F2180)-IF(G2180="",0,G2180))</f>
        <v/>
      </c>
      <c r="I2180" s="14" t="n"/>
      <c r="J2180" s="14" t="n"/>
      <c r="K2180" s="14" t="n"/>
    </row>
    <row r="2181">
      <c r="A2181" s="19" t="n"/>
      <c r="B2181" s="14" t="n"/>
      <c r="C2181" s="12" t="str">
        <f>IF($B2181="","",IFERROR(INDEX(Items!$B$2:$B$501,MATCH($B2181,Items!$A$2:$A$501,0)),"Unknown SKU"))</f>
        <v/>
      </c>
      <c r="D2181" s="14" t="n"/>
      <c r="E2181" s="14" t="n"/>
      <c r="F2181" s="14" t="n"/>
      <c r="G2181" s="14" t="n"/>
      <c r="H2181" s="12" t="str">
        <f>IF(AND(F2181="",G2181=""),"",IF(F2181="",0,F2181)-IF(G2181="",0,G2181))</f>
        <v/>
      </c>
      <c r="I2181" s="14" t="n"/>
      <c r="J2181" s="14" t="n"/>
      <c r="K2181" s="14" t="n"/>
    </row>
    <row r="2182">
      <c r="A2182" s="19" t="n"/>
      <c r="B2182" s="14" t="n"/>
      <c r="C2182" s="12" t="str">
        <f>IF($B2182="","",IFERROR(INDEX(Items!$B$2:$B$501,MATCH($B2182,Items!$A$2:$A$501,0)),"Unknown SKU"))</f>
        <v/>
      </c>
      <c r="D2182" s="14" t="n"/>
      <c r="E2182" s="14" t="n"/>
      <c r="F2182" s="14" t="n"/>
      <c r="G2182" s="14" t="n"/>
      <c r="H2182" s="12" t="str">
        <f>IF(AND(F2182="",G2182=""),"",IF(F2182="",0,F2182)-IF(G2182="",0,G2182))</f>
        <v/>
      </c>
      <c r="I2182" s="14" t="n"/>
      <c r="J2182" s="14" t="n"/>
      <c r="K2182" s="14" t="n"/>
    </row>
    <row r="2183">
      <c r="A2183" s="19" t="n"/>
      <c r="B2183" s="14" t="n"/>
      <c r="C2183" s="12" t="str">
        <f>IF($B2183="","",IFERROR(INDEX(Items!$B$2:$B$501,MATCH($B2183,Items!$A$2:$A$501,0)),"Unknown SKU"))</f>
        <v/>
      </c>
      <c r="D2183" s="14" t="n"/>
      <c r="E2183" s="14" t="n"/>
      <c r="F2183" s="14" t="n"/>
      <c r="G2183" s="14" t="n"/>
      <c r="H2183" s="12" t="str">
        <f>IF(AND(F2183="",G2183=""),"",IF(F2183="",0,F2183)-IF(G2183="",0,G2183))</f>
        <v/>
      </c>
      <c r="I2183" s="14" t="n"/>
      <c r="J2183" s="14" t="n"/>
      <c r="K2183" s="14" t="n"/>
    </row>
    <row r="2184">
      <c r="A2184" s="19" t="n"/>
      <c r="B2184" s="14" t="n"/>
      <c r="C2184" s="12" t="str">
        <f>IF($B2184="","",IFERROR(INDEX(Items!$B$2:$B$501,MATCH($B2184,Items!$A$2:$A$501,0)),"Unknown SKU"))</f>
        <v/>
      </c>
      <c r="D2184" s="14" t="n"/>
      <c r="E2184" s="14" t="n"/>
      <c r="F2184" s="14" t="n"/>
      <c r="G2184" s="14" t="n"/>
      <c r="H2184" s="12" t="str">
        <f>IF(AND(F2184="",G2184=""),"",IF(F2184="",0,F2184)-IF(G2184="",0,G2184))</f>
        <v/>
      </c>
      <c r="I2184" s="14" t="n"/>
      <c r="J2184" s="14" t="n"/>
      <c r="K2184" s="14" t="n"/>
    </row>
    <row r="2185">
      <c r="A2185" s="19" t="n"/>
      <c r="B2185" s="14" t="n"/>
      <c r="C2185" s="12" t="str">
        <f>IF($B2185="","",IFERROR(INDEX(Items!$B$2:$B$501,MATCH($B2185,Items!$A$2:$A$501,0)),"Unknown SKU"))</f>
        <v/>
      </c>
      <c r="D2185" s="14" t="n"/>
      <c r="E2185" s="14" t="n"/>
      <c r="F2185" s="14" t="n"/>
      <c r="G2185" s="14" t="n"/>
      <c r="H2185" s="12" t="str">
        <f>IF(AND(F2185="",G2185=""),"",IF(F2185="",0,F2185)-IF(G2185="",0,G2185))</f>
        <v/>
      </c>
      <c r="I2185" s="14" t="n"/>
      <c r="J2185" s="14" t="n"/>
      <c r="K2185" s="14" t="n"/>
    </row>
    <row r="2186">
      <c r="A2186" s="19" t="n"/>
      <c r="B2186" s="14" t="n"/>
      <c r="C2186" s="12" t="str">
        <f>IF($B2186="","",IFERROR(INDEX(Items!$B$2:$B$501,MATCH($B2186,Items!$A$2:$A$501,0)),"Unknown SKU"))</f>
        <v/>
      </c>
      <c r="D2186" s="14" t="n"/>
      <c r="E2186" s="14" t="n"/>
      <c r="F2186" s="14" t="n"/>
      <c r="G2186" s="14" t="n"/>
      <c r="H2186" s="12" t="str">
        <f>IF(AND(F2186="",G2186=""),"",IF(F2186="",0,F2186)-IF(G2186="",0,G2186))</f>
        <v/>
      </c>
      <c r="I2186" s="14" t="n"/>
      <c r="J2186" s="14" t="n"/>
      <c r="K2186" s="14" t="n"/>
    </row>
    <row r="2187">
      <c r="A2187" s="19" t="n"/>
      <c r="B2187" s="14" t="n"/>
      <c r="C2187" s="12" t="str">
        <f>IF($B2187="","",IFERROR(INDEX(Items!$B$2:$B$501,MATCH($B2187,Items!$A$2:$A$501,0)),"Unknown SKU"))</f>
        <v/>
      </c>
      <c r="D2187" s="14" t="n"/>
      <c r="E2187" s="14" t="n"/>
      <c r="F2187" s="14" t="n"/>
      <c r="G2187" s="14" t="n"/>
      <c r="H2187" s="12" t="str">
        <f>IF(AND(F2187="",G2187=""),"",IF(F2187="",0,F2187)-IF(G2187="",0,G2187))</f>
        <v/>
      </c>
      <c r="I2187" s="14" t="n"/>
      <c r="J2187" s="14" t="n"/>
      <c r="K2187" s="14" t="n"/>
    </row>
    <row r="2188">
      <c r="A2188" s="19" t="n"/>
      <c r="B2188" s="14" t="n"/>
      <c r="C2188" s="12" t="str">
        <f>IF($B2188="","",IFERROR(INDEX(Items!$B$2:$B$501,MATCH($B2188,Items!$A$2:$A$501,0)),"Unknown SKU"))</f>
        <v/>
      </c>
      <c r="D2188" s="14" t="n"/>
      <c r="E2188" s="14" t="n"/>
      <c r="F2188" s="14" t="n"/>
      <c r="G2188" s="14" t="n"/>
      <c r="H2188" s="12" t="str">
        <f>IF(AND(F2188="",G2188=""),"",IF(F2188="",0,F2188)-IF(G2188="",0,G2188))</f>
        <v/>
      </c>
      <c r="I2188" s="14" t="n"/>
      <c r="J2188" s="14" t="n"/>
      <c r="K2188" s="14" t="n"/>
    </row>
    <row r="2189">
      <c r="A2189" s="19" t="n"/>
      <c r="B2189" s="14" t="n"/>
      <c r="C2189" s="12" t="str">
        <f>IF($B2189="","",IFERROR(INDEX(Items!$B$2:$B$501,MATCH($B2189,Items!$A$2:$A$501,0)),"Unknown SKU"))</f>
        <v/>
      </c>
      <c r="D2189" s="14" t="n"/>
      <c r="E2189" s="14" t="n"/>
      <c r="F2189" s="14" t="n"/>
      <c r="G2189" s="14" t="n"/>
      <c r="H2189" s="12" t="str">
        <f>IF(AND(F2189="",G2189=""),"",IF(F2189="",0,F2189)-IF(G2189="",0,G2189))</f>
        <v/>
      </c>
      <c r="I2189" s="14" t="n"/>
      <c r="J2189" s="14" t="n"/>
      <c r="K2189" s="14" t="n"/>
    </row>
    <row r="2190">
      <c r="A2190" s="19" t="n"/>
      <c r="B2190" s="14" t="n"/>
      <c r="C2190" s="12" t="str">
        <f>IF($B2190="","",IFERROR(INDEX(Items!$B$2:$B$501,MATCH($B2190,Items!$A$2:$A$501,0)),"Unknown SKU"))</f>
        <v/>
      </c>
      <c r="D2190" s="14" t="n"/>
      <c r="E2190" s="14" t="n"/>
      <c r="F2190" s="14" t="n"/>
      <c r="G2190" s="14" t="n"/>
      <c r="H2190" s="12" t="str">
        <f>IF(AND(F2190="",G2190=""),"",IF(F2190="",0,F2190)-IF(G2190="",0,G2190))</f>
        <v/>
      </c>
      <c r="I2190" s="14" t="n"/>
      <c r="J2190" s="14" t="n"/>
      <c r="K2190" s="14" t="n"/>
    </row>
    <row r="2191">
      <c r="A2191" s="19" t="n"/>
      <c r="B2191" s="14" t="n"/>
      <c r="C2191" s="12" t="str">
        <f>IF($B2191="","",IFERROR(INDEX(Items!$B$2:$B$501,MATCH($B2191,Items!$A$2:$A$501,0)),"Unknown SKU"))</f>
        <v/>
      </c>
      <c r="D2191" s="14" t="n"/>
      <c r="E2191" s="14" t="n"/>
      <c r="F2191" s="14" t="n"/>
      <c r="G2191" s="14" t="n"/>
      <c r="H2191" s="12" t="str">
        <f>IF(AND(F2191="",G2191=""),"",IF(F2191="",0,F2191)-IF(G2191="",0,G2191))</f>
        <v/>
      </c>
      <c r="I2191" s="14" t="n"/>
      <c r="J2191" s="14" t="n"/>
      <c r="K2191" s="14" t="n"/>
    </row>
    <row r="2192">
      <c r="A2192" s="19" t="n"/>
      <c r="B2192" s="14" t="n"/>
      <c r="C2192" s="12" t="str">
        <f>IF($B2192="","",IFERROR(INDEX(Items!$B$2:$B$501,MATCH($B2192,Items!$A$2:$A$501,0)),"Unknown SKU"))</f>
        <v/>
      </c>
      <c r="D2192" s="14" t="n"/>
      <c r="E2192" s="14" t="n"/>
      <c r="F2192" s="14" t="n"/>
      <c r="G2192" s="14" t="n"/>
      <c r="H2192" s="12" t="str">
        <f>IF(AND(F2192="",G2192=""),"",IF(F2192="",0,F2192)-IF(G2192="",0,G2192))</f>
        <v/>
      </c>
      <c r="I2192" s="14" t="n"/>
      <c r="J2192" s="14" t="n"/>
      <c r="K2192" s="14" t="n"/>
    </row>
    <row r="2193">
      <c r="A2193" s="19" t="n"/>
      <c r="B2193" s="14" t="n"/>
      <c r="C2193" s="12" t="str">
        <f>IF($B2193="","",IFERROR(INDEX(Items!$B$2:$B$501,MATCH($B2193,Items!$A$2:$A$501,0)),"Unknown SKU"))</f>
        <v/>
      </c>
      <c r="D2193" s="14" t="n"/>
      <c r="E2193" s="14" t="n"/>
      <c r="F2193" s="14" t="n"/>
      <c r="G2193" s="14" t="n"/>
      <c r="H2193" s="12" t="str">
        <f>IF(AND(F2193="",G2193=""),"",IF(F2193="",0,F2193)-IF(G2193="",0,G2193))</f>
        <v/>
      </c>
      <c r="I2193" s="14" t="n"/>
      <c r="J2193" s="14" t="n"/>
      <c r="K2193" s="14" t="n"/>
    </row>
    <row r="2194">
      <c r="A2194" s="19" t="n"/>
      <c r="B2194" s="14" t="n"/>
      <c r="C2194" s="12" t="str">
        <f>IF($B2194="","",IFERROR(INDEX(Items!$B$2:$B$501,MATCH($B2194,Items!$A$2:$A$501,0)),"Unknown SKU"))</f>
        <v/>
      </c>
      <c r="D2194" s="14" t="n"/>
      <c r="E2194" s="14" t="n"/>
      <c r="F2194" s="14" t="n"/>
      <c r="G2194" s="14" t="n"/>
      <c r="H2194" s="12" t="str">
        <f>IF(AND(F2194="",G2194=""),"",IF(F2194="",0,F2194)-IF(G2194="",0,G2194))</f>
        <v/>
      </c>
      <c r="I2194" s="14" t="n"/>
      <c r="J2194" s="14" t="n"/>
      <c r="K2194" s="14" t="n"/>
    </row>
    <row r="2195">
      <c r="A2195" s="19" t="n"/>
      <c r="B2195" s="14" t="n"/>
      <c r="C2195" s="12" t="str">
        <f>IF($B2195="","",IFERROR(INDEX(Items!$B$2:$B$501,MATCH($B2195,Items!$A$2:$A$501,0)),"Unknown SKU"))</f>
        <v/>
      </c>
      <c r="D2195" s="14" t="n"/>
      <c r="E2195" s="14" t="n"/>
      <c r="F2195" s="14" t="n"/>
      <c r="G2195" s="14" t="n"/>
      <c r="H2195" s="12" t="str">
        <f>IF(AND(F2195="",G2195=""),"",IF(F2195="",0,F2195)-IF(G2195="",0,G2195))</f>
        <v/>
      </c>
      <c r="I2195" s="14" t="n"/>
      <c r="J2195" s="14" t="n"/>
      <c r="K2195" s="14" t="n"/>
    </row>
    <row r="2196">
      <c r="A2196" s="19" t="n"/>
      <c r="B2196" s="14" t="n"/>
      <c r="C2196" s="12" t="str">
        <f>IF($B2196="","",IFERROR(INDEX(Items!$B$2:$B$501,MATCH($B2196,Items!$A$2:$A$501,0)),"Unknown SKU"))</f>
        <v/>
      </c>
      <c r="D2196" s="14" t="n"/>
      <c r="E2196" s="14" t="n"/>
      <c r="F2196" s="14" t="n"/>
      <c r="G2196" s="14" t="n"/>
      <c r="H2196" s="12" t="str">
        <f>IF(AND(F2196="",G2196=""),"",IF(F2196="",0,F2196)-IF(G2196="",0,G2196))</f>
        <v/>
      </c>
      <c r="I2196" s="14" t="n"/>
      <c r="J2196" s="14" t="n"/>
      <c r="K2196" s="14" t="n"/>
    </row>
    <row r="2197">
      <c r="A2197" s="19" t="n"/>
      <c r="B2197" s="14" t="n"/>
      <c r="C2197" s="12" t="str">
        <f>IF($B2197="","",IFERROR(INDEX(Items!$B$2:$B$501,MATCH($B2197,Items!$A$2:$A$501,0)),"Unknown SKU"))</f>
        <v/>
      </c>
      <c r="D2197" s="14" t="n"/>
      <c r="E2197" s="14" t="n"/>
      <c r="F2197" s="14" t="n"/>
      <c r="G2197" s="14" t="n"/>
      <c r="H2197" s="12" t="str">
        <f>IF(AND(F2197="",G2197=""),"",IF(F2197="",0,F2197)-IF(G2197="",0,G2197))</f>
        <v/>
      </c>
      <c r="I2197" s="14" t="n"/>
      <c r="J2197" s="14" t="n"/>
      <c r="K2197" s="14" t="n"/>
    </row>
    <row r="2198">
      <c r="A2198" s="19" t="n"/>
      <c r="B2198" s="14" t="n"/>
      <c r="C2198" s="12" t="str">
        <f>IF($B2198="","",IFERROR(INDEX(Items!$B$2:$B$501,MATCH($B2198,Items!$A$2:$A$501,0)),"Unknown SKU"))</f>
        <v/>
      </c>
      <c r="D2198" s="14" t="n"/>
      <c r="E2198" s="14" t="n"/>
      <c r="F2198" s="14" t="n"/>
      <c r="G2198" s="14" t="n"/>
      <c r="H2198" s="12" t="str">
        <f>IF(AND(F2198="",G2198=""),"",IF(F2198="",0,F2198)-IF(G2198="",0,G2198))</f>
        <v/>
      </c>
      <c r="I2198" s="14" t="n"/>
      <c r="J2198" s="14" t="n"/>
      <c r="K2198" s="14" t="n"/>
    </row>
    <row r="2199">
      <c r="A2199" s="19" t="n"/>
      <c r="B2199" s="14" t="n"/>
      <c r="C2199" s="12" t="str">
        <f>IF($B2199="","",IFERROR(INDEX(Items!$B$2:$B$501,MATCH($B2199,Items!$A$2:$A$501,0)),"Unknown SKU"))</f>
        <v/>
      </c>
      <c r="D2199" s="14" t="n"/>
      <c r="E2199" s="14" t="n"/>
      <c r="F2199" s="14" t="n"/>
      <c r="G2199" s="14" t="n"/>
      <c r="H2199" s="12" t="str">
        <f>IF(AND(F2199="",G2199=""),"",IF(F2199="",0,F2199)-IF(G2199="",0,G2199))</f>
        <v/>
      </c>
      <c r="I2199" s="14" t="n"/>
      <c r="J2199" s="14" t="n"/>
      <c r="K2199" s="14" t="n"/>
    </row>
    <row r="2200">
      <c r="A2200" s="19" t="n"/>
      <c r="B2200" s="14" t="n"/>
      <c r="C2200" s="12" t="str">
        <f>IF($B2200="","",IFERROR(INDEX(Items!$B$2:$B$501,MATCH($B2200,Items!$A$2:$A$501,0)),"Unknown SKU"))</f>
        <v/>
      </c>
      <c r="D2200" s="14" t="n"/>
      <c r="E2200" s="14" t="n"/>
      <c r="F2200" s="14" t="n"/>
      <c r="G2200" s="14" t="n"/>
      <c r="H2200" s="12" t="str">
        <f>IF(AND(F2200="",G2200=""),"",IF(F2200="",0,F2200)-IF(G2200="",0,G2200))</f>
        <v/>
      </c>
      <c r="I2200" s="14" t="n"/>
      <c r="J2200" s="14" t="n"/>
      <c r="K2200" s="14" t="n"/>
    </row>
    <row r="2201">
      <c r="A2201" s="19" t="n"/>
      <c r="B2201" s="14" t="n"/>
      <c r="C2201" s="12" t="str">
        <f>IF($B2201="","",IFERROR(INDEX(Items!$B$2:$B$501,MATCH($B2201,Items!$A$2:$A$501,0)),"Unknown SKU"))</f>
        <v/>
      </c>
      <c r="D2201" s="14" t="n"/>
      <c r="E2201" s="14" t="n"/>
      <c r="F2201" s="14" t="n"/>
      <c r="G2201" s="14" t="n"/>
      <c r="H2201" s="12" t="str">
        <f>IF(AND(F2201="",G2201=""),"",IF(F2201="",0,F2201)-IF(G2201="",0,G2201))</f>
        <v/>
      </c>
      <c r="I2201" s="14" t="n"/>
      <c r="J2201" s="14" t="n"/>
      <c r="K2201" s="14" t="n"/>
    </row>
    <row r="2202">
      <c r="A2202" s="19" t="n"/>
      <c r="B2202" s="14" t="n"/>
      <c r="C2202" s="12" t="str">
        <f>IF($B2202="","",IFERROR(INDEX(Items!$B$2:$B$501,MATCH($B2202,Items!$A$2:$A$501,0)),"Unknown SKU"))</f>
        <v/>
      </c>
      <c r="D2202" s="14" t="n"/>
      <c r="E2202" s="14" t="n"/>
      <c r="F2202" s="14" t="n"/>
      <c r="G2202" s="14" t="n"/>
      <c r="H2202" s="12" t="str">
        <f>IF(AND(F2202="",G2202=""),"",IF(F2202="",0,F2202)-IF(G2202="",0,G2202))</f>
        <v/>
      </c>
      <c r="I2202" s="14" t="n"/>
      <c r="J2202" s="14" t="n"/>
      <c r="K2202" s="14" t="n"/>
    </row>
    <row r="2203">
      <c r="A2203" s="19" t="n"/>
      <c r="B2203" s="14" t="n"/>
      <c r="C2203" s="12" t="str">
        <f>IF($B2203="","",IFERROR(INDEX(Items!$B$2:$B$501,MATCH($B2203,Items!$A$2:$A$501,0)),"Unknown SKU"))</f>
        <v/>
      </c>
      <c r="D2203" s="14" t="n"/>
      <c r="E2203" s="14" t="n"/>
      <c r="F2203" s="14" t="n"/>
      <c r="G2203" s="14" t="n"/>
      <c r="H2203" s="12" t="str">
        <f>IF(AND(F2203="",G2203=""),"",IF(F2203="",0,F2203)-IF(G2203="",0,G2203))</f>
        <v/>
      </c>
      <c r="I2203" s="14" t="n"/>
      <c r="J2203" s="14" t="n"/>
      <c r="K2203" s="14" t="n"/>
    </row>
    <row r="2204">
      <c r="A2204" s="19" t="n"/>
      <c r="B2204" s="14" t="n"/>
      <c r="C2204" s="12" t="str">
        <f>IF($B2204="","",IFERROR(INDEX(Items!$B$2:$B$501,MATCH($B2204,Items!$A$2:$A$501,0)),"Unknown SKU"))</f>
        <v/>
      </c>
      <c r="D2204" s="14" t="n"/>
      <c r="E2204" s="14" t="n"/>
      <c r="F2204" s="14" t="n"/>
      <c r="G2204" s="14" t="n"/>
      <c r="H2204" s="12" t="str">
        <f>IF(AND(F2204="",G2204=""),"",IF(F2204="",0,F2204)-IF(G2204="",0,G2204))</f>
        <v/>
      </c>
      <c r="I2204" s="14" t="n"/>
      <c r="J2204" s="14" t="n"/>
      <c r="K2204" s="14" t="n"/>
    </row>
    <row r="2205">
      <c r="A2205" s="19" t="n"/>
      <c r="B2205" s="14" t="n"/>
      <c r="C2205" s="12" t="str">
        <f>IF($B2205="","",IFERROR(INDEX(Items!$B$2:$B$501,MATCH($B2205,Items!$A$2:$A$501,0)),"Unknown SKU"))</f>
        <v/>
      </c>
      <c r="D2205" s="14" t="n"/>
      <c r="E2205" s="14" t="n"/>
      <c r="F2205" s="14" t="n"/>
      <c r="G2205" s="14" t="n"/>
      <c r="H2205" s="12" t="str">
        <f>IF(AND(F2205="",G2205=""),"",IF(F2205="",0,F2205)-IF(G2205="",0,G2205))</f>
        <v/>
      </c>
      <c r="I2205" s="14" t="n"/>
      <c r="J2205" s="14" t="n"/>
      <c r="K2205" s="14" t="n"/>
    </row>
    <row r="2206">
      <c r="A2206" s="19" t="n"/>
      <c r="B2206" s="14" t="n"/>
      <c r="C2206" s="12" t="str">
        <f>IF($B2206="","",IFERROR(INDEX(Items!$B$2:$B$501,MATCH($B2206,Items!$A$2:$A$501,0)),"Unknown SKU"))</f>
        <v/>
      </c>
      <c r="D2206" s="14" t="n"/>
      <c r="E2206" s="14" t="n"/>
      <c r="F2206" s="14" t="n"/>
      <c r="G2206" s="14" t="n"/>
      <c r="H2206" s="12" t="str">
        <f>IF(AND(F2206="",G2206=""),"",IF(F2206="",0,F2206)-IF(G2206="",0,G2206))</f>
        <v/>
      </c>
      <c r="I2206" s="14" t="n"/>
      <c r="J2206" s="14" t="n"/>
      <c r="K2206" s="14" t="n"/>
    </row>
    <row r="2207">
      <c r="A2207" s="19" t="n"/>
      <c r="B2207" s="14" t="n"/>
      <c r="C2207" s="12" t="str">
        <f>IF($B2207="","",IFERROR(INDEX(Items!$B$2:$B$501,MATCH($B2207,Items!$A$2:$A$501,0)),"Unknown SKU"))</f>
        <v/>
      </c>
      <c r="D2207" s="14" t="n"/>
      <c r="E2207" s="14" t="n"/>
      <c r="F2207" s="14" t="n"/>
      <c r="G2207" s="14" t="n"/>
      <c r="H2207" s="12" t="str">
        <f>IF(AND(F2207="",G2207=""),"",IF(F2207="",0,F2207)-IF(G2207="",0,G2207))</f>
        <v/>
      </c>
      <c r="I2207" s="14" t="n"/>
      <c r="J2207" s="14" t="n"/>
      <c r="K2207" s="14" t="n"/>
    </row>
    <row r="2208">
      <c r="A2208" s="19" t="n"/>
      <c r="B2208" s="14" t="n"/>
      <c r="C2208" s="12" t="str">
        <f>IF($B2208="","",IFERROR(INDEX(Items!$B$2:$B$501,MATCH($B2208,Items!$A$2:$A$501,0)),"Unknown SKU"))</f>
        <v/>
      </c>
      <c r="D2208" s="14" t="n"/>
      <c r="E2208" s="14" t="n"/>
      <c r="F2208" s="14" t="n"/>
      <c r="G2208" s="14" t="n"/>
      <c r="H2208" s="12" t="str">
        <f>IF(AND(F2208="",G2208=""),"",IF(F2208="",0,F2208)-IF(G2208="",0,G2208))</f>
        <v/>
      </c>
      <c r="I2208" s="14" t="n"/>
      <c r="J2208" s="14" t="n"/>
      <c r="K2208" s="14" t="n"/>
    </row>
    <row r="2209">
      <c r="A2209" s="19" t="n"/>
      <c r="B2209" s="14" t="n"/>
      <c r="C2209" s="12" t="str">
        <f>IF($B2209="","",IFERROR(INDEX(Items!$B$2:$B$501,MATCH($B2209,Items!$A$2:$A$501,0)),"Unknown SKU"))</f>
        <v/>
      </c>
      <c r="D2209" s="14" t="n"/>
      <c r="E2209" s="14" t="n"/>
      <c r="F2209" s="14" t="n"/>
      <c r="G2209" s="14" t="n"/>
      <c r="H2209" s="12" t="str">
        <f>IF(AND(F2209="",G2209=""),"",IF(F2209="",0,F2209)-IF(G2209="",0,G2209))</f>
        <v/>
      </c>
      <c r="I2209" s="14" t="n"/>
      <c r="J2209" s="14" t="n"/>
      <c r="K2209" s="14" t="n"/>
    </row>
    <row r="2210">
      <c r="A2210" s="19" t="n"/>
      <c r="B2210" s="14" t="n"/>
      <c r="C2210" s="12" t="str">
        <f>IF($B2210="","",IFERROR(INDEX(Items!$B$2:$B$501,MATCH($B2210,Items!$A$2:$A$501,0)),"Unknown SKU"))</f>
        <v/>
      </c>
      <c r="D2210" s="14" t="n"/>
      <c r="E2210" s="14" t="n"/>
      <c r="F2210" s="14" t="n"/>
      <c r="G2210" s="14" t="n"/>
      <c r="H2210" s="12" t="str">
        <f>IF(AND(F2210="",G2210=""),"",IF(F2210="",0,F2210)-IF(G2210="",0,G2210))</f>
        <v/>
      </c>
      <c r="I2210" s="14" t="n"/>
      <c r="J2210" s="14" t="n"/>
      <c r="K2210" s="14" t="n"/>
    </row>
    <row r="2211">
      <c r="A2211" s="19" t="n"/>
      <c r="B2211" s="14" t="n"/>
      <c r="C2211" s="12" t="str">
        <f>IF($B2211="","",IFERROR(INDEX(Items!$B$2:$B$501,MATCH($B2211,Items!$A$2:$A$501,0)),"Unknown SKU"))</f>
        <v/>
      </c>
      <c r="D2211" s="14" t="n"/>
      <c r="E2211" s="14" t="n"/>
      <c r="F2211" s="14" t="n"/>
      <c r="G2211" s="14" t="n"/>
      <c r="H2211" s="12" t="str">
        <f>IF(AND(F2211="",G2211=""),"",IF(F2211="",0,F2211)-IF(G2211="",0,G2211))</f>
        <v/>
      </c>
      <c r="I2211" s="14" t="n"/>
      <c r="J2211" s="14" t="n"/>
      <c r="K2211" s="14" t="n"/>
    </row>
    <row r="2212">
      <c r="A2212" s="19" t="n"/>
      <c r="B2212" s="14" t="n"/>
      <c r="C2212" s="12" t="str">
        <f>IF($B2212="","",IFERROR(INDEX(Items!$B$2:$B$501,MATCH($B2212,Items!$A$2:$A$501,0)),"Unknown SKU"))</f>
        <v/>
      </c>
      <c r="D2212" s="14" t="n"/>
      <c r="E2212" s="14" t="n"/>
      <c r="F2212" s="14" t="n"/>
      <c r="G2212" s="14" t="n"/>
      <c r="H2212" s="12" t="str">
        <f>IF(AND(F2212="",G2212=""),"",IF(F2212="",0,F2212)-IF(G2212="",0,G2212))</f>
        <v/>
      </c>
      <c r="I2212" s="14" t="n"/>
      <c r="J2212" s="14" t="n"/>
      <c r="K2212" s="14" t="n"/>
    </row>
    <row r="2213">
      <c r="A2213" s="19" t="n"/>
      <c r="B2213" s="14" t="n"/>
      <c r="C2213" s="12" t="str">
        <f>IF($B2213="","",IFERROR(INDEX(Items!$B$2:$B$501,MATCH($B2213,Items!$A$2:$A$501,0)),"Unknown SKU"))</f>
        <v/>
      </c>
      <c r="D2213" s="14" t="n"/>
      <c r="E2213" s="14" t="n"/>
      <c r="F2213" s="14" t="n"/>
      <c r="G2213" s="14" t="n"/>
      <c r="H2213" s="12" t="str">
        <f>IF(AND(F2213="",G2213=""),"",IF(F2213="",0,F2213)-IF(G2213="",0,G2213))</f>
        <v/>
      </c>
      <c r="I2213" s="14" t="n"/>
      <c r="J2213" s="14" t="n"/>
      <c r="K2213" s="14" t="n"/>
    </row>
    <row r="2214">
      <c r="A2214" s="19" t="n"/>
      <c r="B2214" s="14" t="n"/>
      <c r="C2214" s="12" t="str">
        <f>IF($B2214="","",IFERROR(INDEX(Items!$B$2:$B$501,MATCH($B2214,Items!$A$2:$A$501,0)),"Unknown SKU"))</f>
        <v/>
      </c>
      <c r="D2214" s="14" t="n"/>
      <c r="E2214" s="14" t="n"/>
      <c r="F2214" s="14" t="n"/>
      <c r="G2214" s="14" t="n"/>
      <c r="H2214" s="12" t="str">
        <f>IF(AND(F2214="",G2214=""),"",IF(F2214="",0,F2214)-IF(G2214="",0,G2214))</f>
        <v/>
      </c>
      <c r="I2214" s="14" t="n"/>
      <c r="J2214" s="14" t="n"/>
      <c r="K2214" s="14" t="n"/>
    </row>
    <row r="2215">
      <c r="A2215" s="19" t="n"/>
      <c r="B2215" s="14" t="n"/>
      <c r="C2215" s="12" t="str">
        <f>IF($B2215="","",IFERROR(INDEX(Items!$B$2:$B$501,MATCH($B2215,Items!$A$2:$A$501,0)),"Unknown SKU"))</f>
        <v/>
      </c>
      <c r="D2215" s="14" t="n"/>
      <c r="E2215" s="14" t="n"/>
      <c r="F2215" s="14" t="n"/>
      <c r="G2215" s="14" t="n"/>
      <c r="H2215" s="12" t="str">
        <f>IF(AND(F2215="",G2215=""),"",IF(F2215="",0,F2215)-IF(G2215="",0,G2215))</f>
        <v/>
      </c>
      <c r="I2215" s="14" t="n"/>
      <c r="J2215" s="14" t="n"/>
      <c r="K2215" s="14" t="n"/>
    </row>
    <row r="2216">
      <c r="A2216" s="19" t="n"/>
      <c r="B2216" s="14" t="n"/>
      <c r="C2216" s="12" t="str">
        <f>IF($B2216="","",IFERROR(INDEX(Items!$B$2:$B$501,MATCH($B2216,Items!$A$2:$A$501,0)),"Unknown SKU"))</f>
        <v/>
      </c>
      <c r="D2216" s="14" t="n"/>
      <c r="E2216" s="14" t="n"/>
      <c r="F2216" s="14" t="n"/>
      <c r="G2216" s="14" t="n"/>
      <c r="H2216" s="12" t="str">
        <f>IF(AND(F2216="",G2216=""),"",IF(F2216="",0,F2216)-IF(G2216="",0,G2216))</f>
        <v/>
      </c>
      <c r="I2216" s="14" t="n"/>
      <c r="J2216" s="14" t="n"/>
      <c r="K2216" s="14" t="n"/>
    </row>
    <row r="2217">
      <c r="A2217" s="19" t="n"/>
      <c r="B2217" s="14" t="n"/>
      <c r="C2217" s="12" t="str">
        <f>IF($B2217="","",IFERROR(INDEX(Items!$B$2:$B$501,MATCH($B2217,Items!$A$2:$A$501,0)),"Unknown SKU"))</f>
        <v/>
      </c>
      <c r="D2217" s="14" t="n"/>
      <c r="E2217" s="14" t="n"/>
      <c r="F2217" s="14" t="n"/>
      <c r="G2217" s="14" t="n"/>
      <c r="H2217" s="12" t="str">
        <f>IF(AND(F2217="",G2217=""),"",IF(F2217="",0,F2217)-IF(G2217="",0,G2217))</f>
        <v/>
      </c>
      <c r="I2217" s="14" t="n"/>
      <c r="J2217" s="14" t="n"/>
      <c r="K2217" s="14" t="n"/>
    </row>
    <row r="2218">
      <c r="A2218" s="19" t="n"/>
      <c r="B2218" s="14" t="n"/>
      <c r="C2218" s="12" t="str">
        <f>IF($B2218="","",IFERROR(INDEX(Items!$B$2:$B$501,MATCH($B2218,Items!$A$2:$A$501,0)),"Unknown SKU"))</f>
        <v/>
      </c>
      <c r="D2218" s="14" t="n"/>
      <c r="E2218" s="14" t="n"/>
      <c r="F2218" s="14" t="n"/>
      <c r="G2218" s="14" t="n"/>
      <c r="H2218" s="12" t="str">
        <f>IF(AND(F2218="",G2218=""),"",IF(F2218="",0,F2218)-IF(G2218="",0,G2218))</f>
        <v/>
      </c>
      <c r="I2218" s="14" t="n"/>
      <c r="J2218" s="14" t="n"/>
      <c r="K2218" s="14" t="n"/>
    </row>
    <row r="2219">
      <c r="A2219" s="19" t="n"/>
      <c r="B2219" s="14" t="n"/>
      <c r="C2219" s="12" t="str">
        <f>IF($B2219="","",IFERROR(INDEX(Items!$B$2:$B$501,MATCH($B2219,Items!$A$2:$A$501,0)),"Unknown SKU"))</f>
        <v/>
      </c>
      <c r="D2219" s="14" t="n"/>
      <c r="E2219" s="14" t="n"/>
      <c r="F2219" s="14" t="n"/>
      <c r="G2219" s="14" t="n"/>
      <c r="H2219" s="12" t="str">
        <f>IF(AND(F2219="",G2219=""),"",IF(F2219="",0,F2219)-IF(G2219="",0,G2219))</f>
        <v/>
      </c>
      <c r="I2219" s="14" t="n"/>
      <c r="J2219" s="14" t="n"/>
      <c r="K2219" s="14" t="n"/>
    </row>
    <row r="2220">
      <c r="A2220" s="19" t="n"/>
      <c r="B2220" s="14" t="n"/>
      <c r="C2220" s="12" t="str">
        <f>IF($B2220="","",IFERROR(INDEX(Items!$B$2:$B$501,MATCH($B2220,Items!$A$2:$A$501,0)),"Unknown SKU"))</f>
        <v/>
      </c>
      <c r="D2220" s="14" t="n"/>
      <c r="E2220" s="14" t="n"/>
      <c r="F2220" s="14" t="n"/>
      <c r="G2220" s="14" t="n"/>
      <c r="H2220" s="12" t="str">
        <f>IF(AND(F2220="",G2220=""),"",IF(F2220="",0,F2220)-IF(G2220="",0,G2220))</f>
        <v/>
      </c>
      <c r="I2220" s="14" t="n"/>
      <c r="J2220" s="14" t="n"/>
      <c r="K2220" s="14" t="n"/>
    </row>
    <row r="2221">
      <c r="A2221" s="19" t="n"/>
      <c r="B2221" s="14" t="n"/>
      <c r="C2221" s="12" t="str">
        <f>IF($B2221="","",IFERROR(INDEX(Items!$B$2:$B$501,MATCH($B2221,Items!$A$2:$A$501,0)),"Unknown SKU"))</f>
        <v/>
      </c>
      <c r="D2221" s="14" t="n"/>
      <c r="E2221" s="14" t="n"/>
      <c r="F2221" s="14" t="n"/>
      <c r="G2221" s="14" t="n"/>
      <c r="H2221" s="12" t="str">
        <f>IF(AND(F2221="",G2221=""),"",IF(F2221="",0,F2221)-IF(G2221="",0,G2221))</f>
        <v/>
      </c>
      <c r="I2221" s="14" t="n"/>
      <c r="J2221" s="14" t="n"/>
      <c r="K2221" s="14" t="n"/>
    </row>
    <row r="2222">
      <c r="A2222" s="19" t="n"/>
      <c r="B2222" s="14" t="n"/>
      <c r="C2222" s="12" t="str">
        <f>IF($B2222="","",IFERROR(INDEX(Items!$B$2:$B$501,MATCH($B2222,Items!$A$2:$A$501,0)),"Unknown SKU"))</f>
        <v/>
      </c>
      <c r="D2222" s="14" t="n"/>
      <c r="E2222" s="14" t="n"/>
      <c r="F2222" s="14" t="n"/>
      <c r="G2222" s="14" t="n"/>
      <c r="H2222" s="12" t="str">
        <f>IF(AND(F2222="",G2222=""),"",IF(F2222="",0,F2222)-IF(G2222="",0,G2222))</f>
        <v/>
      </c>
      <c r="I2222" s="14" t="n"/>
      <c r="J2222" s="14" t="n"/>
      <c r="K2222" s="14" t="n"/>
    </row>
    <row r="2223">
      <c r="A2223" s="19" t="n"/>
      <c r="B2223" s="14" t="n"/>
      <c r="C2223" s="12" t="str">
        <f>IF($B2223="","",IFERROR(INDEX(Items!$B$2:$B$501,MATCH($B2223,Items!$A$2:$A$501,0)),"Unknown SKU"))</f>
        <v/>
      </c>
      <c r="D2223" s="14" t="n"/>
      <c r="E2223" s="14" t="n"/>
      <c r="F2223" s="14" t="n"/>
      <c r="G2223" s="14" t="n"/>
      <c r="H2223" s="12" t="str">
        <f>IF(AND(F2223="",G2223=""),"",IF(F2223="",0,F2223)-IF(G2223="",0,G2223))</f>
        <v/>
      </c>
      <c r="I2223" s="14" t="n"/>
      <c r="J2223" s="14" t="n"/>
      <c r="K2223" s="14" t="n"/>
    </row>
    <row r="2224">
      <c r="A2224" s="19" t="n"/>
      <c r="B2224" s="14" t="n"/>
      <c r="C2224" s="12" t="str">
        <f>IF($B2224="","",IFERROR(INDEX(Items!$B$2:$B$501,MATCH($B2224,Items!$A$2:$A$501,0)),"Unknown SKU"))</f>
        <v/>
      </c>
      <c r="D2224" s="14" t="n"/>
      <c r="E2224" s="14" t="n"/>
      <c r="F2224" s="14" t="n"/>
      <c r="G2224" s="14" t="n"/>
      <c r="H2224" s="12" t="str">
        <f>IF(AND(F2224="",G2224=""),"",IF(F2224="",0,F2224)-IF(G2224="",0,G2224))</f>
        <v/>
      </c>
      <c r="I2224" s="14" t="n"/>
      <c r="J2224" s="14" t="n"/>
      <c r="K2224" s="14" t="n"/>
    </row>
    <row r="2225">
      <c r="A2225" s="19" t="n"/>
      <c r="B2225" s="14" t="n"/>
      <c r="C2225" s="12" t="str">
        <f>IF($B2225="","",IFERROR(INDEX(Items!$B$2:$B$501,MATCH($B2225,Items!$A$2:$A$501,0)),"Unknown SKU"))</f>
        <v/>
      </c>
      <c r="D2225" s="14" t="n"/>
      <c r="E2225" s="14" t="n"/>
      <c r="F2225" s="14" t="n"/>
      <c r="G2225" s="14" t="n"/>
      <c r="H2225" s="12" t="str">
        <f>IF(AND(F2225="",G2225=""),"",IF(F2225="",0,F2225)-IF(G2225="",0,G2225))</f>
        <v/>
      </c>
      <c r="I2225" s="14" t="n"/>
      <c r="J2225" s="14" t="n"/>
      <c r="K2225" s="14" t="n"/>
    </row>
    <row r="2226">
      <c r="A2226" s="19" t="n"/>
      <c r="B2226" s="14" t="n"/>
      <c r="C2226" s="12" t="str">
        <f>IF($B2226="","",IFERROR(INDEX(Items!$B$2:$B$501,MATCH($B2226,Items!$A$2:$A$501,0)),"Unknown SKU"))</f>
        <v/>
      </c>
      <c r="D2226" s="14" t="n"/>
      <c r="E2226" s="14" t="n"/>
      <c r="F2226" s="14" t="n"/>
      <c r="G2226" s="14" t="n"/>
      <c r="H2226" s="12" t="str">
        <f>IF(AND(F2226="",G2226=""),"",IF(F2226="",0,F2226)-IF(G2226="",0,G2226))</f>
        <v/>
      </c>
      <c r="I2226" s="14" t="n"/>
      <c r="J2226" s="14" t="n"/>
      <c r="K2226" s="14" t="n"/>
    </row>
    <row r="2227">
      <c r="A2227" s="19" t="n"/>
      <c r="B2227" s="14" t="n"/>
      <c r="C2227" s="12" t="str">
        <f>IF($B2227="","",IFERROR(INDEX(Items!$B$2:$B$501,MATCH($B2227,Items!$A$2:$A$501,0)),"Unknown SKU"))</f>
        <v/>
      </c>
      <c r="D2227" s="14" t="n"/>
      <c r="E2227" s="14" t="n"/>
      <c r="F2227" s="14" t="n"/>
      <c r="G2227" s="14" t="n"/>
      <c r="H2227" s="12" t="str">
        <f>IF(AND(F2227="",G2227=""),"",IF(F2227="",0,F2227)-IF(G2227="",0,G2227))</f>
        <v/>
      </c>
      <c r="I2227" s="14" t="n"/>
      <c r="J2227" s="14" t="n"/>
      <c r="K2227" s="14" t="n"/>
    </row>
    <row r="2228">
      <c r="A2228" s="19" t="n"/>
      <c r="B2228" s="14" t="n"/>
      <c r="C2228" s="12" t="str">
        <f>IF($B2228="","",IFERROR(INDEX(Items!$B$2:$B$501,MATCH($B2228,Items!$A$2:$A$501,0)),"Unknown SKU"))</f>
        <v/>
      </c>
      <c r="D2228" s="14" t="n"/>
      <c r="E2228" s="14" t="n"/>
      <c r="F2228" s="14" t="n"/>
      <c r="G2228" s="14" t="n"/>
      <c r="H2228" s="12" t="str">
        <f>IF(AND(F2228="",G2228=""),"",IF(F2228="",0,F2228)-IF(G2228="",0,G2228))</f>
        <v/>
      </c>
      <c r="I2228" s="14" t="n"/>
      <c r="J2228" s="14" t="n"/>
      <c r="K2228" s="14" t="n"/>
    </row>
    <row r="2229">
      <c r="A2229" s="19" t="n"/>
      <c r="B2229" s="14" t="n"/>
      <c r="C2229" s="12" t="str">
        <f>IF($B2229="","",IFERROR(INDEX(Items!$B$2:$B$501,MATCH($B2229,Items!$A$2:$A$501,0)),"Unknown SKU"))</f>
        <v/>
      </c>
      <c r="D2229" s="14" t="n"/>
      <c r="E2229" s="14" t="n"/>
      <c r="F2229" s="14" t="n"/>
      <c r="G2229" s="14" t="n"/>
      <c r="H2229" s="12" t="str">
        <f>IF(AND(F2229="",G2229=""),"",IF(F2229="",0,F2229)-IF(G2229="",0,G2229))</f>
        <v/>
      </c>
      <c r="I2229" s="14" t="n"/>
      <c r="J2229" s="14" t="n"/>
      <c r="K2229" s="14" t="n"/>
    </row>
    <row r="2230">
      <c r="A2230" s="19" t="n"/>
      <c r="B2230" s="14" t="n"/>
      <c r="C2230" s="12" t="str">
        <f>IF($B2230="","",IFERROR(INDEX(Items!$B$2:$B$501,MATCH($B2230,Items!$A$2:$A$501,0)),"Unknown SKU"))</f>
        <v/>
      </c>
      <c r="D2230" s="14" t="n"/>
      <c r="E2230" s="14" t="n"/>
      <c r="F2230" s="14" t="n"/>
      <c r="G2230" s="14" t="n"/>
      <c r="H2230" s="12" t="str">
        <f>IF(AND(F2230="",G2230=""),"",IF(F2230="",0,F2230)-IF(G2230="",0,G2230))</f>
        <v/>
      </c>
      <c r="I2230" s="14" t="n"/>
      <c r="J2230" s="14" t="n"/>
      <c r="K2230" s="14" t="n"/>
    </row>
    <row r="2231">
      <c r="A2231" s="19" t="n"/>
      <c r="B2231" s="14" t="n"/>
      <c r="C2231" s="12" t="str">
        <f>IF($B2231="","",IFERROR(INDEX(Items!$B$2:$B$501,MATCH($B2231,Items!$A$2:$A$501,0)),"Unknown SKU"))</f>
        <v/>
      </c>
      <c r="D2231" s="14" t="n"/>
      <c r="E2231" s="14" t="n"/>
      <c r="F2231" s="14" t="n"/>
      <c r="G2231" s="14" t="n"/>
      <c r="H2231" s="12" t="str">
        <f>IF(AND(F2231="",G2231=""),"",IF(F2231="",0,F2231)-IF(G2231="",0,G2231))</f>
        <v/>
      </c>
      <c r="I2231" s="14" t="n"/>
      <c r="J2231" s="14" t="n"/>
      <c r="K2231" s="14" t="n"/>
    </row>
    <row r="2232">
      <c r="A2232" s="19" t="n"/>
      <c r="B2232" s="14" t="n"/>
      <c r="C2232" s="12" t="str">
        <f>IF($B2232="","",IFERROR(INDEX(Items!$B$2:$B$501,MATCH($B2232,Items!$A$2:$A$501,0)),"Unknown SKU"))</f>
        <v/>
      </c>
      <c r="D2232" s="14" t="n"/>
      <c r="E2232" s="14" t="n"/>
      <c r="F2232" s="14" t="n"/>
      <c r="G2232" s="14" t="n"/>
      <c r="H2232" s="12" t="str">
        <f>IF(AND(F2232="",G2232=""),"",IF(F2232="",0,F2232)-IF(G2232="",0,G2232))</f>
        <v/>
      </c>
      <c r="I2232" s="14" t="n"/>
      <c r="J2232" s="14" t="n"/>
      <c r="K2232" s="14" t="n"/>
    </row>
    <row r="2233">
      <c r="A2233" s="19" t="n"/>
      <c r="B2233" s="14" t="n"/>
      <c r="C2233" s="12" t="str">
        <f>IF($B2233="","",IFERROR(INDEX(Items!$B$2:$B$501,MATCH($B2233,Items!$A$2:$A$501,0)),"Unknown SKU"))</f>
        <v/>
      </c>
      <c r="D2233" s="14" t="n"/>
      <c r="E2233" s="14" t="n"/>
      <c r="F2233" s="14" t="n"/>
      <c r="G2233" s="14" t="n"/>
      <c r="H2233" s="12" t="str">
        <f>IF(AND(F2233="",G2233=""),"",IF(F2233="",0,F2233)-IF(G2233="",0,G2233))</f>
        <v/>
      </c>
      <c r="I2233" s="14" t="n"/>
      <c r="J2233" s="14" t="n"/>
      <c r="K2233" s="14" t="n"/>
    </row>
    <row r="2234">
      <c r="A2234" s="19" t="n"/>
      <c r="B2234" s="14" t="n"/>
      <c r="C2234" s="12" t="str">
        <f>IF($B2234="","",IFERROR(INDEX(Items!$B$2:$B$501,MATCH($B2234,Items!$A$2:$A$501,0)),"Unknown SKU"))</f>
        <v/>
      </c>
      <c r="D2234" s="14" t="n"/>
      <c r="E2234" s="14" t="n"/>
      <c r="F2234" s="14" t="n"/>
      <c r="G2234" s="14" t="n"/>
      <c r="H2234" s="12" t="str">
        <f>IF(AND(F2234="",G2234=""),"",IF(F2234="",0,F2234)-IF(G2234="",0,G2234))</f>
        <v/>
      </c>
      <c r="I2234" s="14" t="n"/>
      <c r="J2234" s="14" t="n"/>
      <c r="K2234" s="14" t="n"/>
    </row>
    <row r="2235">
      <c r="A2235" s="19" t="n"/>
      <c r="B2235" s="14" t="n"/>
      <c r="C2235" s="12" t="str">
        <f>IF($B2235="","",IFERROR(INDEX(Items!$B$2:$B$501,MATCH($B2235,Items!$A$2:$A$501,0)),"Unknown SKU"))</f>
        <v/>
      </c>
      <c r="D2235" s="14" t="n"/>
      <c r="E2235" s="14" t="n"/>
      <c r="F2235" s="14" t="n"/>
      <c r="G2235" s="14" t="n"/>
      <c r="H2235" s="12" t="str">
        <f>IF(AND(F2235="",G2235=""),"",IF(F2235="",0,F2235)-IF(G2235="",0,G2235))</f>
        <v/>
      </c>
      <c r="I2235" s="14" t="n"/>
      <c r="J2235" s="14" t="n"/>
      <c r="K2235" s="14" t="n"/>
    </row>
    <row r="2236">
      <c r="A2236" s="19" t="n"/>
      <c r="B2236" s="14" t="n"/>
      <c r="C2236" s="12" t="str">
        <f>IF($B2236="","",IFERROR(INDEX(Items!$B$2:$B$501,MATCH($B2236,Items!$A$2:$A$501,0)),"Unknown SKU"))</f>
        <v/>
      </c>
      <c r="D2236" s="14" t="n"/>
      <c r="E2236" s="14" t="n"/>
      <c r="F2236" s="14" t="n"/>
      <c r="G2236" s="14" t="n"/>
      <c r="H2236" s="12" t="str">
        <f>IF(AND(F2236="",G2236=""),"",IF(F2236="",0,F2236)-IF(G2236="",0,G2236))</f>
        <v/>
      </c>
      <c r="I2236" s="14" t="n"/>
      <c r="J2236" s="14" t="n"/>
      <c r="K2236" s="14" t="n"/>
    </row>
    <row r="2237">
      <c r="A2237" s="19" t="n"/>
      <c r="B2237" s="14" t="n"/>
      <c r="C2237" s="12" t="str">
        <f>IF($B2237="","",IFERROR(INDEX(Items!$B$2:$B$501,MATCH($B2237,Items!$A$2:$A$501,0)),"Unknown SKU"))</f>
        <v/>
      </c>
      <c r="D2237" s="14" t="n"/>
      <c r="E2237" s="14" t="n"/>
      <c r="F2237" s="14" t="n"/>
      <c r="G2237" s="14" t="n"/>
      <c r="H2237" s="12" t="str">
        <f>IF(AND(F2237="",G2237=""),"",IF(F2237="",0,F2237)-IF(G2237="",0,G2237))</f>
        <v/>
      </c>
      <c r="I2237" s="14" t="n"/>
      <c r="J2237" s="14" t="n"/>
      <c r="K2237" s="14" t="n"/>
    </row>
    <row r="2238">
      <c r="A2238" s="19" t="n"/>
      <c r="B2238" s="14" t="n"/>
      <c r="C2238" s="12" t="str">
        <f>IF($B2238="","",IFERROR(INDEX(Items!$B$2:$B$501,MATCH($B2238,Items!$A$2:$A$501,0)),"Unknown SKU"))</f>
        <v/>
      </c>
      <c r="D2238" s="14" t="n"/>
      <c r="E2238" s="14" t="n"/>
      <c r="F2238" s="14" t="n"/>
      <c r="G2238" s="14" t="n"/>
      <c r="H2238" s="12" t="str">
        <f>IF(AND(F2238="",G2238=""),"",IF(F2238="",0,F2238)-IF(G2238="",0,G2238))</f>
        <v/>
      </c>
      <c r="I2238" s="14" t="n"/>
      <c r="J2238" s="14" t="n"/>
      <c r="K2238" s="14" t="n"/>
    </row>
    <row r="2239">
      <c r="A2239" s="19" t="n"/>
      <c r="B2239" s="14" t="n"/>
      <c r="C2239" s="12" t="str">
        <f>IF($B2239="","",IFERROR(INDEX(Items!$B$2:$B$501,MATCH($B2239,Items!$A$2:$A$501,0)),"Unknown SKU"))</f>
        <v/>
      </c>
      <c r="D2239" s="14" t="n"/>
      <c r="E2239" s="14" t="n"/>
      <c r="F2239" s="14" t="n"/>
      <c r="G2239" s="14" t="n"/>
      <c r="H2239" s="12" t="str">
        <f>IF(AND(F2239="",G2239=""),"",IF(F2239="",0,F2239)-IF(G2239="",0,G2239))</f>
        <v/>
      </c>
      <c r="I2239" s="14" t="n"/>
      <c r="J2239" s="14" t="n"/>
      <c r="K2239" s="14" t="n"/>
    </row>
    <row r="2240">
      <c r="A2240" s="19" t="n"/>
      <c r="B2240" s="14" t="n"/>
      <c r="C2240" s="12" t="str">
        <f>IF($B2240="","",IFERROR(INDEX(Items!$B$2:$B$501,MATCH($B2240,Items!$A$2:$A$501,0)),"Unknown SKU"))</f>
        <v/>
      </c>
      <c r="D2240" s="14" t="n"/>
      <c r="E2240" s="14" t="n"/>
      <c r="F2240" s="14" t="n"/>
      <c r="G2240" s="14" t="n"/>
      <c r="H2240" s="12" t="str">
        <f>IF(AND(F2240="",G2240=""),"",IF(F2240="",0,F2240)-IF(G2240="",0,G2240))</f>
        <v/>
      </c>
      <c r="I2240" s="14" t="n"/>
      <c r="J2240" s="14" t="n"/>
      <c r="K2240" s="14" t="n"/>
    </row>
    <row r="2241">
      <c r="A2241" s="19" t="n"/>
      <c r="B2241" s="14" t="n"/>
      <c r="C2241" s="12" t="str">
        <f>IF($B2241="","",IFERROR(INDEX(Items!$B$2:$B$501,MATCH($B2241,Items!$A$2:$A$501,0)),"Unknown SKU"))</f>
        <v/>
      </c>
      <c r="D2241" s="14" t="n"/>
      <c r="E2241" s="14" t="n"/>
      <c r="F2241" s="14" t="n"/>
      <c r="G2241" s="14" t="n"/>
      <c r="H2241" s="12" t="str">
        <f>IF(AND(F2241="",G2241=""),"",IF(F2241="",0,F2241)-IF(G2241="",0,G2241))</f>
        <v/>
      </c>
      <c r="I2241" s="14" t="n"/>
      <c r="J2241" s="14" t="n"/>
      <c r="K2241" s="14" t="n"/>
    </row>
    <row r="2242">
      <c r="A2242" s="19" t="n"/>
      <c r="B2242" s="14" t="n"/>
      <c r="C2242" s="12" t="str">
        <f>IF($B2242="","",IFERROR(INDEX(Items!$B$2:$B$501,MATCH($B2242,Items!$A$2:$A$501,0)),"Unknown SKU"))</f>
        <v/>
      </c>
      <c r="D2242" s="14" t="n"/>
      <c r="E2242" s="14" t="n"/>
      <c r="F2242" s="14" t="n"/>
      <c r="G2242" s="14" t="n"/>
      <c r="H2242" s="12" t="str">
        <f>IF(AND(F2242="",G2242=""),"",IF(F2242="",0,F2242)-IF(G2242="",0,G2242))</f>
        <v/>
      </c>
      <c r="I2242" s="14" t="n"/>
      <c r="J2242" s="14" t="n"/>
      <c r="K2242" s="14" t="n"/>
    </row>
    <row r="2243">
      <c r="A2243" s="19" t="n"/>
      <c r="B2243" s="14" t="n"/>
      <c r="C2243" s="12" t="str">
        <f>IF($B2243="","",IFERROR(INDEX(Items!$B$2:$B$501,MATCH($B2243,Items!$A$2:$A$501,0)),"Unknown SKU"))</f>
        <v/>
      </c>
      <c r="D2243" s="14" t="n"/>
      <c r="E2243" s="14" t="n"/>
      <c r="F2243" s="14" t="n"/>
      <c r="G2243" s="14" t="n"/>
      <c r="H2243" s="12" t="str">
        <f>IF(AND(F2243="",G2243=""),"",IF(F2243="",0,F2243)-IF(G2243="",0,G2243))</f>
        <v/>
      </c>
      <c r="I2243" s="14" t="n"/>
      <c r="J2243" s="14" t="n"/>
      <c r="K2243" s="14" t="n"/>
    </row>
    <row r="2244">
      <c r="A2244" s="19" t="n"/>
      <c r="B2244" s="14" t="n"/>
      <c r="C2244" s="12" t="str">
        <f>IF($B2244="","",IFERROR(INDEX(Items!$B$2:$B$501,MATCH($B2244,Items!$A$2:$A$501,0)),"Unknown SKU"))</f>
        <v/>
      </c>
      <c r="D2244" s="14" t="n"/>
      <c r="E2244" s="14" t="n"/>
      <c r="F2244" s="14" t="n"/>
      <c r="G2244" s="14" t="n"/>
      <c r="H2244" s="12" t="str">
        <f>IF(AND(F2244="",G2244=""),"",IF(F2244="",0,F2244)-IF(G2244="",0,G2244))</f>
        <v/>
      </c>
      <c r="I2244" s="14" t="n"/>
      <c r="J2244" s="14" t="n"/>
      <c r="K2244" s="14" t="n"/>
    </row>
    <row r="2245">
      <c r="A2245" s="19" t="n"/>
      <c r="B2245" s="14" t="n"/>
      <c r="C2245" s="12" t="str">
        <f>IF($B2245="","",IFERROR(INDEX(Items!$B$2:$B$501,MATCH($B2245,Items!$A$2:$A$501,0)),"Unknown SKU"))</f>
        <v/>
      </c>
      <c r="D2245" s="14" t="n"/>
      <c r="E2245" s="14" t="n"/>
      <c r="F2245" s="14" t="n"/>
      <c r="G2245" s="14" t="n"/>
      <c r="H2245" s="12" t="str">
        <f>IF(AND(F2245="",G2245=""),"",IF(F2245="",0,F2245)-IF(G2245="",0,G2245))</f>
        <v/>
      </c>
      <c r="I2245" s="14" t="n"/>
      <c r="J2245" s="14" t="n"/>
      <c r="K2245" s="14" t="n"/>
    </row>
    <row r="2246">
      <c r="A2246" s="19" t="n"/>
      <c r="B2246" s="14" t="n"/>
      <c r="C2246" s="12" t="str">
        <f>IF($B2246="","",IFERROR(INDEX(Items!$B$2:$B$501,MATCH($B2246,Items!$A$2:$A$501,0)),"Unknown SKU"))</f>
        <v/>
      </c>
      <c r="D2246" s="14" t="n"/>
      <c r="E2246" s="14" t="n"/>
      <c r="F2246" s="14" t="n"/>
      <c r="G2246" s="14" t="n"/>
      <c r="H2246" s="12" t="str">
        <f>IF(AND(F2246="",G2246=""),"",IF(F2246="",0,F2246)-IF(G2246="",0,G2246))</f>
        <v/>
      </c>
      <c r="I2246" s="14" t="n"/>
      <c r="J2246" s="14" t="n"/>
      <c r="K2246" s="14" t="n"/>
    </row>
    <row r="2247">
      <c r="A2247" s="19" t="n"/>
      <c r="B2247" s="14" t="n"/>
      <c r="C2247" s="12" t="str">
        <f>IF($B2247="","",IFERROR(INDEX(Items!$B$2:$B$501,MATCH($B2247,Items!$A$2:$A$501,0)),"Unknown SKU"))</f>
        <v/>
      </c>
      <c r="D2247" s="14" t="n"/>
      <c r="E2247" s="14" t="n"/>
      <c r="F2247" s="14" t="n"/>
      <c r="G2247" s="14" t="n"/>
      <c r="H2247" s="12" t="str">
        <f>IF(AND(F2247="",G2247=""),"",IF(F2247="",0,F2247)-IF(G2247="",0,G2247))</f>
        <v/>
      </c>
      <c r="I2247" s="14" t="n"/>
      <c r="J2247" s="14" t="n"/>
      <c r="K2247" s="14" t="n"/>
    </row>
    <row r="2248">
      <c r="A2248" s="19" t="n"/>
      <c r="B2248" s="14" t="n"/>
      <c r="C2248" s="12" t="str">
        <f>IF($B2248="","",IFERROR(INDEX(Items!$B$2:$B$501,MATCH($B2248,Items!$A$2:$A$501,0)),"Unknown SKU"))</f>
        <v/>
      </c>
      <c r="D2248" s="14" t="n"/>
      <c r="E2248" s="14" t="n"/>
      <c r="F2248" s="14" t="n"/>
      <c r="G2248" s="14" t="n"/>
      <c r="H2248" s="12" t="str">
        <f>IF(AND(F2248="",G2248=""),"",IF(F2248="",0,F2248)-IF(G2248="",0,G2248))</f>
        <v/>
      </c>
      <c r="I2248" s="14" t="n"/>
      <c r="J2248" s="14" t="n"/>
      <c r="K2248" s="14" t="n"/>
    </row>
    <row r="2249">
      <c r="A2249" s="19" t="n"/>
      <c r="B2249" s="14" t="n"/>
      <c r="C2249" s="12" t="str">
        <f>IF($B2249="","",IFERROR(INDEX(Items!$B$2:$B$501,MATCH($B2249,Items!$A$2:$A$501,0)),"Unknown SKU"))</f>
        <v/>
      </c>
      <c r="D2249" s="14" t="n"/>
      <c r="E2249" s="14" t="n"/>
      <c r="F2249" s="14" t="n"/>
      <c r="G2249" s="14" t="n"/>
      <c r="H2249" s="12" t="str">
        <f>IF(AND(F2249="",G2249=""),"",IF(F2249="",0,F2249)-IF(G2249="",0,G2249))</f>
        <v/>
      </c>
      <c r="I2249" s="14" t="n"/>
      <c r="J2249" s="14" t="n"/>
      <c r="K2249" s="14" t="n"/>
    </row>
    <row r="2250">
      <c r="A2250" s="19" t="n"/>
      <c r="B2250" s="14" t="n"/>
      <c r="C2250" s="12" t="str">
        <f>IF($B2250="","",IFERROR(INDEX(Items!$B$2:$B$501,MATCH($B2250,Items!$A$2:$A$501,0)),"Unknown SKU"))</f>
        <v/>
      </c>
      <c r="D2250" s="14" t="n"/>
      <c r="E2250" s="14" t="n"/>
      <c r="F2250" s="14" t="n"/>
      <c r="G2250" s="14" t="n"/>
      <c r="H2250" s="12" t="str">
        <f>IF(AND(F2250="",G2250=""),"",IF(F2250="",0,F2250)-IF(G2250="",0,G2250))</f>
        <v/>
      </c>
      <c r="I2250" s="14" t="n"/>
      <c r="J2250" s="14" t="n"/>
      <c r="K2250" s="14" t="n"/>
    </row>
    <row r="2251">
      <c r="A2251" s="19" t="n"/>
      <c r="B2251" s="14" t="n"/>
      <c r="C2251" s="12" t="str">
        <f>IF($B2251="","",IFERROR(INDEX(Items!$B$2:$B$501,MATCH($B2251,Items!$A$2:$A$501,0)),"Unknown SKU"))</f>
        <v/>
      </c>
      <c r="D2251" s="14" t="n"/>
      <c r="E2251" s="14" t="n"/>
      <c r="F2251" s="14" t="n"/>
      <c r="G2251" s="14" t="n"/>
      <c r="H2251" s="12" t="str">
        <f>IF(AND(F2251="",G2251=""),"",IF(F2251="",0,F2251)-IF(G2251="",0,G2251))</f>
        <v/>
      </c>
      <c r="I2251" s="14" t="n"/>
      <c r="J2251" s="14" t="n"/>
      <c r="K2251" s="14" t="n"/>
    </row>
    <row r="2252">
      <c r="A2252" s="19" t="n"/>
      <c r="B2252" s="14" t="n"/>
      <c r="C2252" s="12" t="str">
        <f>IF($B2252="","",IFERROR(INDEX(Items!$B$2:$B$501,MATCH($B2252,Items!$A$2:$A$501,0)),"Unknown SKU"))</f>
        <v/>
      </c>
      <c r="D2252" s="14" t="n"/>
      <c r="E2252" s="14" t="n"/>
      <c r="F2252" s="14" t="n"/>
      <c r="G2252" s="14" t="n"/>
      <c r="H2252" s="12" t="str">
        <f>IF(AND(F2252="",G2252=""),"",IF(F2252="",0,F2252)-IF(G2252="",0,G2252))</f>
        <v/>
      </c>
      <c r="I2252" s="14" t="n"/>
      <c r="J2252" s="14" t="n"/>
      <c r="K2252" s="14" t="n"/>
    </row>
    <row r="2253">
      <c r="A2253" s="19" t="n"/>
      <c r="B2253" s="14" t="n"/>
      <c r="C2253" s="12" t="str">
        <f>IF($B2253="","",IFERROR(INDEX(Items!$B$2:$B$501,MATCH($B2253,Items!$A$2:$A$501,0)),"Unknown SKU"))</f>
        <v/>
      </c>
      <c r="D2253" s="14" t="n"/>
      <c r="E2253" s="14" t="n"/>
      <c r="F2253" s="14" t="n"/>
      <c r="G2253" s="14" t="n"/>
      <c r="H2253" s="12" t="str">
        <f>IF(AND(F2253="",G2253=""),"",IF(F2253="",0,F2253)-IF(G2253="",0,G2253))</f>
        <v/>
      </c>
      <c r="I2253" s="14" t="n"/>
      <c r="J2253" s="14" t="n"/>
      <c r="K2253" s="14" t="n"/>
    </row>
    <row r="2254">
      <c r="A2254" s="19" t="n"/>
      <c r="B2254" s="14" t="n"/>
      <c r="C2254" s="12" t="str">
        <f>IF($B2254="","",IFERROR(INDEX(Items!$B$2:$B$501,MATCH($B2254,Items!$A$2:$A$501,0)),"Unknown SKU"))</f>
        <v/>
      </c>
      <c r="D2254" s="14" t="n"/>
      <c r="E2254" s="14" t="n"/>
      <c r="F2254" s="14" t="n"/>
      <c r="G2254" s="14" t="n"/>
      <c r="H2254" s="12" t="str">
        <f>IF(AND(F2254="",G2254=""),"",IF(F2254="",0,F2254)-IF(G2254="",0,G2254))</f>
        <v/>
      </c>
      <c r="I2254" s="14" t="n"/>
      <c r="J2254" s="14" t="n"/>
      <c r="K2254" s="14" t="n"/>
    </row>
    <row r="2255">
      <c r="A2255" s="19" t="n"/>
      <c r="B2255" s="14" t="n"/>
      <c r="C2255" s="12" t="str">
        <f>IF($B2255="","",IFERROR(INDEX(Items!$B$2:$B$501,MATCH($B2255,Items!$A$2:$A$501,0)),"Unknown SKU"))</f>
        <v/>
      </c>
      <c r="D2255" s="14" t="n"/>
      <c r="E2255" s="14" t="n"/>
      <c r="F2255" s="14" t="n"/>
      <c r="G2255" s="14" t="n"/>
      <c r="H2255" s="12" t="str">
        <f>IF(AND(F2255="",G2255=""),"",IF(F2255="",0,F2255)-IF(G2255="",0,G2255))</f>
        <v/>
      </c>
      <c r="I2255" s="14" t="n"/>
      <c r="J2255" s="14" t="n"/>
      <c r="K2255" s="14" t="n"/>
    </row>
    <row r="2256">
      <c r="A2256" s="19" t="n"/>
      <c r="B2256" s="14" t="n"/>
      <c r="C2256" s="12" t="str">
        <f>IF($B2256="","",IFERROR(INDEX(Items!$B$2:$B$501,MATCH($B2256,Items!$A$2:$A$501,0)),"Unknown SKU"))</f>
        <v/>
      </c>
      <c r="D2256" s="14" t="n"/>
      <c r="E2256" s="14" t="n"/>
      <c r="F2256" s="14" t="n"/>
      <c r="G2256" s="14" t="n"/>
      <c r="H2256" s="12" t="str">
        <f>IF(AND(F2256="",G2256=""),"",IF(F2256="",0,F2256)-IF(G2256="",0,G2256))</f>
        <v/>
      </c>
      <c r="I2256" s="14" t="n"/>
      <c r="J2256" s="14" t="n"/>
      <c r="K2256" s="14" t="n"/>
    </row>
    <row r="2257">
      <c r="A2257" s="19" t="n"/>
      <c r="B2257" s="14" t="n"/>
      <c r="C2257" s="12" t="str">
        <f>IF($B2257="","",IFERROR(INDEX(Items!$B$2:$B$501,MATCH($B2257,Items!$A$2:$A$501,0)),"Unknown SKU"))</f>
        <v/>
      </c>
      <c r="D2257" s="14" t="n"/>
      <c r="E2257" s="14" t="n"/>
      <c r="F2257" s="14" t="n"/>
      <c r="G2257" s="14" t="n"/>
      <c r="H2257" s="12" t="str">
        <f>IF(AND(F2257="",G2257=""),"",IF(F2257="",0,F2257)-IF(G2257="",0,G2257))</f>
        <v/>
      </c>
      <c r="I2257" s="14" t="n"/>
      <c r="J2257" s="14" t="n"/>
      <c r="K2257" s="14" t="n"/>
    </row>
    <row r="2258">
      <c r="A2258" s="19" t="n"/>
      <c r="B2258" s="14" t="n"/>
      <c r="C2258" s="12" t="str">
        <f>IF($B2258="","",IFERROR(INDEX(Items!$B$2:$B$501,MATCH($B2258,Items!$A$2:$A$501,0)),"Unknown SKU"))</f>
        <v/>
      </c>
      <c r="D2258" s="14" t="n"/>
      <c r="E2258" s="14" t="n"/>
      <c r="F2258" s="14" t="n"/>
      <c r="G2258" s="14" t="n"/>
      <c r="H2258" s="12" t="str">
        <f>IF(AND(F2258="",G2258=""),"",IF(F2258="",0,F2258)-IF(G2258="",0,G2258))</f>
        <v/>
      </c>
      <c r="I2258" s="14" t="n"/>
      <c r="J2258" s="14" t="n"/>
      <c r="K2258" s="14" t="n"/>
    </row>
    <row r="2259">
      <c r="A2259" s="19" t="n"/>
      <c r="B2259" s="14" t="n"/>
      <c r="C2259" s="12" t="str">
        <f>IF($B2259="","",IFERROR(INDEX(Items!$B$2:$B$501,MATCH($B2259,Items!$A$2:$A$501,0)),"Unknown SKU"))</f>
        <v/>
      </c>
      <c r="D2259" s="14" t="n"/>
      <c r="E2259" s="14" t="n"/>
      <c r="F2259" s="14" t="n"/>
      <c r="G2259" s="14" t="n"/>
      <c r="H2259" s="12" t="str">
        <f>IF(AND(F2259="",G2259=""),"",IF(F2259="",0,F2259)-IF(G2259="",0,G2259))</f>
        <v/>
      </c>
      <c r="I2259" s="14" t="n"/>
      <c r="J2259" s="14" t="n"/>
      <c r="K2259" s="14" t="n"/>
    </row>
    <row r="2260">
      <c r="A2260" s="19" t="n"/>
      <c r="B2260" s="14" t="n"/>
      <c r="C2260" s="12" t="str">
        <f>IF($B2260="","",IFERROR(INDEX(Items!$B$2:$B$501,MATCH($B2260,Items!$A$2:$A$501,0)),"Unknown SKU"))</f>
        <v/>
      </c>
      <c r="D2260" s="14" t="n"/>
      <c r="E2260" s="14" t="n"/>
      <c r="F2260" s="14" t="n"/>
      <c r="G2260" s="14" t="n"/>
      <c r="H2260" s="12" t="str">
        <f>IF(AND(F2260="",G2260=""),"",IF(F2260="",0,F2260)-IF(G2260="",0,G2260))</f>
        <v/>
      </c>
      <c r="I2260" s="14" t="n"/>
      <c r="J2260" s="14" t="n"/>
      <c r="K2260" s="14" t="n"/>
    </row>
    <row r="2261">
      <c r="A2261" s="19" t="n"/>
      <c r="B2261" s="14" t="n"/>
      <c r="C2261" s="12" t="str">
        <f>IF($B2261="","",IFERROR(INDEX(Items!$B$2:$B$501,MATCH($B2261,Items!$A$2:$A$501,0)),"Unknown SKU"))</f>
        <v/>
      </c>
      <c r="D2261" s="14" t="n"/>
      <c r="E2261" s="14" t="n"/>
      <c r="F2261" s="14" t="n"/>
      <c r="G2261" s="14" t="n"/>
      <c r="H2261" s="12" t="str">
        <f>IF(AND(F2261="",G2261=""),"",IF(F2261="",0,F2261)-IF(G2261="",0,G2261))</f>
        <v/>
      </c>
      <c r="I2261" s="14" t="n"/>
      <c r="J2261" s="14" t="n"/>
      <c r="K2261" s="14" t="n"/>
    </row>
    <row r="2262">
      <c r="A2262" s="19" t="n"/>
      <c r="B2262" s="14" t="n"/>
      <c r="C2262" s="12" t="str">
        <f>IF($B2262="","",IFERROR(INDEX(Items!$B$2:$B$501,MATCH($B2262,Items!$A$2:$A$501,0)),"Unknown SKU"))</f>
        <v/>
      </c>
      <c r="D2262" s="14" t="n"/>
      <c r="E2262" s="14" t="n"/>
      <c r="F2262" s="14" t="n"/>
      <c r="G2262" s="14" t="n"/>
      <c r="H2262" s="12" t="str">
        <f>IF(AND(F2262="",G2262=""),"",IF(F2262="",0,F2262)-IF(G2262="",0,G2262))</f>
        <v/>
      </c>
      <c r="I2262" s="14" t="n"/>
      <c r="J2262" s="14" t="n"/>
      <c r="K2262" s="14" t="n"/>
    </row>
    <row r="2263">
      <c r="A2263" s="19" t="n"/>
      <c r="B2263" s="14" t="n"/>
      <c r="C2263" s="12" t="str">
        <f>IF($B2263="","",IFERROR(INDEX(Items!$B$2:$B$501,MATCH($B2263,Items!$A$2:$A$501,0)),"Unknown SKU"))</f>
        <v/>
      </c>
      <c r="D2263" s="14" t="n"/>
      <c r="E2263" s="14" t="n"/>
      <c r="F2263" s="14" t="n"/>
      <c r="G2263" s="14" t="n"/>
      <c r="H2263" s="12" t="str">
        <f>IF(AND(F2263="",G2263=""),"",IF(F2263="",0,F2263)-IF(G2263="",0,G2263))</f>
        <v/>
      </c>
      <c r="I2263" s="14" t="n"/>
      <c r="J2263" s="14" t="n"/>
      <c r="K2263" s="14" t="n"/>
    </row>
    <row r="2264">
      <c r="A2264" s="19" t="n"/>
      <c r="B2264" s="14" t="n"/>
      <c r="C2264" s="12" t="str">
        <f>IF($B2264="","",IFERROR(INDEX(Items!$B$2:$B$501,MATCH($B2264,Items!$A$2:$A$501,0)),"Unknown SKU"))</f>
        <v/>
      </c>
      <c r="D2264" s="14" t="n"/>
      <c r="E2264" s="14" t="n"/>
      <c r="F2264" s="14" t="n"/>
      <c r="G2264" s="14" t="n"/>
      <c r="H2264" s="12" t="str">
        <f>IF(AND(F2264="",G2264=""),"",IF(F2264="",0,F2264)-IF(G2264="",0,G2264))</f>
        <v/>
      </c>
      <c r="I2264" s="14" t="n"/>
      <c r="J2264" s="14" t="n"/>
      <c r="K2264" s="14" t="n"/>
    </row>
    <row r="2265">
      <c r="A2265" s="19" t="n"/>
      <c r="B2265" s="14" t="n"/>
      <c r="C2265" s="12" t="str">
        <f>IF($B2265="","",IFERROR(INDEX(Items!$B$2:$B$501,MATCH($B2265,Items!$A$2:$A$501,0)),"Unknown SKU"))</f>
        <v/>
      </c>
      <c r="D2265" s="14" t="n"/>
      <c r="E2265" s="14" t="n"/>
      <c r="F2265" s="14" t="n"/>
      <c r="G2265" s="14" t="n"/>
      <c r="H2265" s="12" t="str">
        <f>IF(AND(F2265="",G2265=""),"",IF(F2265="",0,F2265)-IF(G2265="",0,G2265))</f>
        <v/>
      </c>
      <c r="I2265" s="14" t="n"/>
      <c r="J2265" s="14" t="n"/>
      <c r="K2265" s="14" t="n"/>
    </row>
    <row r="2266">
      <c r="A2266" s="19" t="n"/>
      <c r="B2266" s="14" t="n"/>
      <c r="C2266" s="12" t="str">
        <f>IF($B2266="","",IFERROR(INDEX(Items!$B$2:$B$501,MATCH($B2266,Items!$A$2:$A$501,0)),"Unknown SKU"))</f>
        <v/>
      </c>
      <c r="D2266" s="14" t="n"/>
      <c r="E2266" s="14" t="n"/>
      <c r="F2266" s="14" t="n"/>
      <c r="G2266" s="14" t="n"/>
      <c r="H2266" s="12" t="str">
        <f>IF(AND(F2266="",G2266=""),"",IF(F2266="",0,F2266)-IF(G2266="",0,G2266))</f>
        <v/>
      </c>
      <c r="I2266" s="14" t="n"/>
      <c r="J2266" s="14" t="n"/>
      <c r="K2266" s="14" t="n"/>
    </row>
    <row r="2267">
      <c r="A2267" s="19" t="n"/>
      <c r="B2267" s="14" t="n"/>
      <c r="C2267" s="12" t="str">
        <f>IF($B2267="","",IFERROR(INDEX(Items!$B$2:$B$501,MATCH($B2267,Items!$A$2:$A$501,0)),"Unknown SKU"))</f>
        <v/>
      </c>
      <c r="D2267" s="14" t="n"/>
      <c r="E2267" s="14" t="n"/>
      <c r="F2267" s="14" t="n"/>
      <c r="G2267" s="14" t="n"/>
      <c r="H2267" s="12" t="str">
        <f>IF(AND(F2267="",G2267=""),"",IF(F2267="",0,F2267)-IF(G2267="",0,G2267))</f>
        <v/>
      </c>
      <c r="I2267" s="14" t="n"/>
      <c r="J2267" s="14" t="n"/>
      <c r="K2267" s="14" t="n"/>
    </row>
    <row r="2268">
      <c r="A2268" s="19" t="n"/>
      <c r="B2268" s="14" t="n"/>
      <c r="C2268" s="12" t="str">
        <f>IF($B2268="","",IFERROR(INDEX(Items!$B$2:$B$501,MATCH($B2268,Items!$A$2:$A$501,0)),"Unknown SKU"))</f>
        <v/>
      </c>
      <c r="D2268" s="14" t="n"/>
      <c r="E2268" s="14" t="n"/>
      <c r="F2268" s="14" t="n"/>
      <c r="G2268" s="14" t="n"/>
      <c r="H2268" s="12" t="str">
        <f>IF(AND(F2268="",G2268=""),"",IF(F2268="",0,F2268)-IF(G2268="",0,G2268))</f>
        <v/>
      </c>
      <c r="I2268" s="14" t="n"/>
      <c r="J2268" s="14" t="n"/>
      <c r="K2268" s="14" t="n"/>
    </row>
    <row r="2269">
      <c r="A2269" s="19" t="n"/>
      <c r="B2269" s="14" t="n"/>
      <c r="C2269" s="12" t="str">
        <f>IF($B2269="","",IFERROR(INDEX(Items!$B$2:$B$501,MATCH($B2269,Items!$A$2:$A$501,0)),"Unknown SKU"))</f>
        <v/>
      </c>
      <c r="D2269" s="14" t="n"/>
      <c r="E2269" s="14" t="n"/>
      <c r="F2269" s="14" t="n"/>
      <c r="G2269" s="14" t="n"/>
      <c r="H2269" s="12" t="str">
        <f>IF(AND(F2269="",G2269=""),"",IF(F2269="",0,F2269)-IF(G2269="",0,G2269))</f>
        <v/>
      </c>
      <c r="I2269" s="14" t="n"/>
      <c r="J2269" s="14" t="n"/>
      <c r="K2269" s="14" t="n"/>
    </row>
    <row r="2270">
      <c r="A2270" s="19" t="n"/>
      <c r="B2270" s="14" t="n"/>
      <c r="C2270" s="12" t="str">
        <f>IF($B2270="","",IFERROR(INDEX(Items!$B$2:$B$501,MATCH($B2270,Items!$A$2:$A$501,0)),"Unknown SKU"))</f>
        <v/>
      </c>
      <c r="D2270" s="14" t="n"/>
      <c r="E2270" s="14" t="n"/>
      <c r="F2270" s="14" t="n"/>
      <c r="G2270" s="14" t="n"/>
      <c r="H2270" s="12" t="str">
        <f>IF(AND(F2270="",G2270=""),"",IF(F2270="",0,F2270)-IF(G2270="",0,G2270))</f>
        <v/>
      </c>
      <c r="I2270" s="14" t="n"/>
      <c r="J2270" s="14" t="n"/>
      <c r="K2270" s="14" t="n"/>
    </row>
    <row r="2271">
      <c r="A2271" s="19" t="n"/>
      <c r="B2271" s="14" t="n"/>
      <c r="C2271" s="12" t="str">
        <f>IF($B2271="","",IFERROR(INDEX(Items!$B$2:$B$501,MATCH($B2271,Items!$A$2:$A$501,0)),"Unknown SKU"))</f>
        <v/>
      </c>
      <c r="D2271" s="14" t="n"/>
      <c r="E2271" s="14" t="n"/>
      <c r="F2271" s="14" t="n"/>
      <c r="G2271" s="14" t="n"/>
      <c r="H2271" s="12" t="str">
        <f>IF(AND(F2271="",G2271=""),"",IF(F2271="",0,F2271)-IF(G2271="",0,G2271))</f>
        <v/>
      </c>
      <c r="I2271" s="14" t="n"/>
      <c r="J2271" s="14" t="n"/>
      <c r="K2271" s="14" t="n"/>
    </row>
    <row r="2272">
      <c r="A2272" s="19" t="n"/>
      <c r="B2272" s="14" t="n"/>
      <c r="C2272" s="12" t="str">
        <f>IF($B2272="","",IFERROR(INDEX(Items!$B$2:$B$501,MATCH($B2272,Items!$A$2:$A$501,0)),"Unknown SKU"))</f>
        <v/>
      </c>
      <c r="D2272" s="14" t="n"/>
      <c r="E2272" s="14" t="n"/>
      <c r="F2272" s="14" t="n"/>
      <c r="G2272" s="14" t="n"/>
      <c r="H2272" s="12" t="str">
        <f>IF(AND(F2272="",G2272=""),"",IF(F2272="",0,F2272)-IF(G2272="",0,G2272))</f>
        <v/>
      </c>
      <c r="I2272" s="14" t="n"/>
      <c r="J2272" s="14" t="n"/>
      <c r="K2272" s="14" t="n"/>
    </row>
    <row r="2273">
      <c r="A2273" s="19" t="n"/>
      <c r="B2273" s="14" t="n"/>
      <c r="C2273" s="12" t="str">
        <f>IF($B2273="","",IFERROR(INDEX(Items!$B$2:$B$501,MATCH($B2273,Items!$A$2:$A$501,0)),"Unknown SKU"))</f>
        <v/>
      </c>
      <c r="D2273" s="14" t="n"/>
      <c r="E2273" s="14" t="n"/>
      <c r="F2273" s="14" t="n"/>
      <c r="G2273" s="14" t="n"/>
      <c r="H2273" s="12" t="str">
        <f>IF(AND(F2273="",G2273=""),"",IF(F2273="",0,F2273)-IF(G2273="",0,G2273))</f>
        <v/>
      </c>
      <c r="I2273" s="14" t="n"/>
      <c r="J2273" s="14" t="n"/>
      <c r="K2273" s="14" t="n"/>
    </row>
    <row r="2274">
      <c r="A2274" s="19" t="n"/>
      <c r="B2274" s="14" t="n"/>
      <c r="C2274" s="12" t="str">
        <f>IF($B2274="","",IFERROR(INDEX(Items!$B$2:$B$501,MATCH($B2274,Items!$A$2:$A$501,0)),"Unknown SKU"))</f>
        <v/>
      </c>
      <c r="D2274" s="14" t="n"/>
      <c r="E2274" s="14" t="n"/>
      <c r="F2274" s="14" t="n"/>
      <c r="G2274" s="14" t="n"/>
      <c r="H2274" s="12" t="str">
        <f>IF(AND(F2274="",G2274=""),"",IF(F2274="",0,F2274)-IF(G2274="",0,G2274))</f>
        <v/>
      </c>
      <c r="I2274" s="14" t="n"/>
      <c r="J2274" s="14" t="n"/>
      <c r="K2274" s="14" t="n"/>
    </row>
    <row r="2275">
      <c r="A2275" s="19" t="n"/>
      <c r="B2275" s="14" t="n"/>
      <c r="C2275" s="12" t="str">
        <f>IF($B2275="","",IFERROR(INDEX(Items!$B$2:$B$501,MATCH($B2275,Items!$A$2:$A$501,0)),"Unknown SKU"))</f>
        <v/>
      </c>
      <c r="D2275" s="14" t="n"/>
      <c r="E2275" s="14" t="n"/>
      <c r="F2275" s="14" t="n"/>
      <c r="G2275" s="14" t="n"/>
      <c r="H2275" s="12" t="str">
        <f>IF(AND(F2275="",G2275=""),"",IF(F2275="",0,F2275)-IF(G2275="",0,G2275))</f>
        <v/>
      </c>
      <c r="I2275" s="14" t="n"/>
      <c r="J2275" s="14" t="n"/>
      <c r="K2275" s="14" t="n"/>
    </row>
    <row r="2276">
      <c r="A2276" s="19" t="n"/>
      <c r="B2276" s="14" t="n"/>
      <c r="C2276" s="12" t="str">
        <f>IF($B2276="","",IFERROR(INDEX(Items!$B$2:$B$501,MATCH($B2276,Items!$A$2:$A$501,0)),"Unknown SKU"))</f>
        <v/>
      </c>
      <c r="D2276" s="14" t="n"/>
      <c r="E2276" s="14" t="n"/>
      <c r="F2276" s="14" t="n"/>
      <c r="G2276" s="14" t="n"/>
      <c r="H2276" s="12" t="str">
        <f>IF(AND(F2276="",G2276=""),"",IF(F2276="",0,F2276)-IF(G2276="",0,G2276))</f>
        <v/>
      </c>
      <c r="I2276" s="14" t="n"/>
      <c r="J2276" s="14" t="n"/>
      <c r="K2276" s="14" t="n"/>
    </row>
    <row r="2277">
      <c r="A2277" s="19" t="n"/>
      <c r="B2277" s="14" t="n"/>
      <c r="C2277" s="12" t="str">
        <f>IF($B2277="","",IFERROR(INDEX(Items!$B$2:$B$501,MATCH($B2277,Items!$A$2:$A$501,0)),"Unknown SKU"))</f>
        <v/>
      </c>
      <c r="D2277" s="14" t="n"/>
      <c r="E2277" s="14" t="n"/>
      <c r="F2277" s="14" t="n"/>
      <c r="G2277" s="14" t="n"/>
      <c r="H2277" s="12" t="str">
        <f>IF(AND(F2277="",G2277=""),"",IF(F2277="",0,F2277)-IF(G2277="",0,G2277))</f>
        <v/>
      </c>
      <c r="I2277" s="14" t="n"/>
      <c r="J2277" s="14" t="n"/>
      <c r="K2277" s="14" t="n"/>
    </row>
    <row r="2278">
      <c r="A2278" s="19" t="n"/>
      <c r="B2278" s="14" t="n"/>
      <c r="C2278" s="12" t="str">
        <f>IF($B2278="","",IFERROR(INDEX(Items!$B$2:$B$501,MATCH($B2278,Items!$A$2:$A$501,0)),"Unknown SKU"))</f>
        <v/>
      </c>
      <c r="D2278" s="14" t="n"/>
      <c r="E2278" s="14" t="n"/>
      <c r="F2278" s="14" t="n"/>
      <c r="G2278" s="14" t="n"/>
      <c r="H2278" s="12" t="str">
        <f>IF(AND(F2278="",G2278=""),"",IF(F2278="",0,F2278)-IF(G2278="",0,G2278))</f>
        <v/>
      </c>
      <c r="I2278" s="14" t="n"/>
      <c r="J2278" s="14" t="n"/>
      <c r="K2278" s="14" t="n"/>
    </row>
    <row r="2279">
      <c r="A2279" s="19" t="n"/>
      <c r="B2279" s="14" t="n"/>
      <c r="C2279" s="12" t="str">
        <f>IF($B2279="","",IFERROR(INDEX(Items!$B$2:$B$501,MATCH($B2279,Items!$A$2:$A$501,0)),"Unknown SKU"))</f>
        <v/>
      </c>
      <c r="D2279" s="14" t="n"/>
      <c r="E2279" s="14" t="n"/>
      <c r="F2279" s="14" t="n"/>
      <c r="G2279" s="14" t="n"/>
      <c r="H2279" s="12" t="str">
        <f>IF(AND(F2279="",G2279=""),"",IF(F2279="",0,F2279)-IF(G2279="",0,G2279))</f>
        <v/>
      </c>
      <c r="I2279" s="14" t="n"/>
      <c r="J2279" s="14" t="n"/>
      <c r="K2279" s="14" t="n"/>
    </row>
    <row r="2280">
      <c r="A2280" s="19" t="n"/>
      <c r="B2280" s="14" t="n"/>
      <c r="C2280" s="12" t="str">
        <f>IF($B2280="","",IFERROR(INDEX(Items!$B$2:$B$501,MATCH($B2280,Items!$A$2:$A$501,0)),"Unknown SKU"))</f>
        <v/>
      </c>
      <c r="D2280" s="14" t="n"/>
      <c r="E2280" s="14" t="n"/>
      <c r="F2280" s="14" t="n"/>
      <c r="G2280" s="14" t="n"/>
      <c r="H2280" s="12" t="str">
        <f>IF(AND(F2280="",G2280=""),"",IF(F2280="",0,F2280)-IF(G2280="",0,G2280))</f>
        <v/>
      </c>
      <c r="I2280" s="14" t="n"/>
      <c r="J2280" s="14" t="n"/>
      <c r="K2280" s="14" t="n"/>
    </row>
    <row r="2281">
      <c r="A2281" s="19" t="n"/>
      <c r="B2281" s="14" t="n"/>
      <c r="C2281" s="12" t="str">
        <f>IF($B2281="","",IFERROR(INDEX(Items!$B$2:$B$501,MATCH($B2281,Items!$A$2:$A$501,0)),"Unknown SKU"))</f>
        <v/>
      </c>
      <c r="D2281" s="14" t="n"/>
      <c r="E2281" s="14" t="n"/>
      <c r="F2281" s="14" t="n"/>
      <c r="G2281" s="14" t="n"/>
      <c r="H2281" s="12" t="str">
        <f>IF(AND(F2281="",G2281=""),"",IF(F2281="",0,F2281)-IF(G2281="",0,G2281))</f>
        <v/>
      </c>
      <c r="I2281" s="14" t="n"/>
      <c r="J2281" s="14" t="n"/>
      <c r="K2281" s="14" t="n"/>
    </row>
    <row r="2282">
      <c r="A2282" s="19" t="n"/>
      <c r="B2282" s="14" t="n"/>
      <c r="C2282" s="12" t="str">
        <f>IF($B2282="","",IFERROR(INDEX(Items!$B$2:$B$501,MATCH($B2282,Items!$A$2:$A$501,0)),"Unknown SKU"))</f>
        <v/>
      </c>
      <c r="D2282" s="14" t="n"/>
      <c r="E2282" s="14" t="n"/>
      <c r="F2282" s="14" t="n"/>
      <c r="G2282" s="14" t="n"/>
      <c r="H2282" s="12" t="str">
        <f>IF(AND(F2282="",G2282=""),"",IF(F2282="",0,F2282)-IF(G2282="",0,G2282))</f>
        <v/>
      </c>
      <c r="I2282" s="14" t="n"/>
      <c r="J2282" s="14" t="n"/>
      <c r="K2282" s="14" t="n"/>
    </row>
    <row r="2283">
      <c r="A2283" s="19" t="n"/>
      <c r="B2283" s="14" t="n"/>
      <c r="C2283" s="12" t="str">
        <f>IF($B2283="","",IFERROR(INDEX(Items!$B$2:$B$501,MATCH($B2283,Items!$A$2:$A$501,0)),"Unknown SKU"))</f>
        <v/>
      </c>
      <c r="D2283" s="14" t="n"/>
      <c r="E2283" s="14" t="n"/>
      <c r="F2283" s="14" t="n"/>
      <c r="G2283" s="14" t="n"/>
      <c r="H2283" s="12" t="str">
        <f>IF(AND(F2283="",G2283=""),"",IF(F2283="",0,F2283)-IF(G2283="",0,G2283))</f>
        <v/>
      </c>
      <c r="I2283" s="14" t="n"/>
      <c r="J2283" s="14" t="n"/>
      <c r="K2283" s="14" t="n"/>
    </row>
    <row r="2284">
      <c r="A2284" s="19" t="n"/>
      <c r="B2284" s="14" t="n"/>
      <c r="C2284" s="12" t="str">
        <f>IF($B2284="","",IFERROR(INDEX(Items!$B$2:$B$501,MATCH($B2284,Items!$A$2:$A$501,0)),"Unknown SKU"))</f>
        <v/>
      </c>
      <c r="D2284" s="14" t="n"/>
      <c r="E2284" s="14" t="n"/>
      <c r="F2284" s="14" t="n"/>
      <c r="G2284" s="14" t="n"/>
      <c r="H2284" s="12" t="str">
        <f>IF(AND(F2284="",G2284=""),"",IF(F2284="",0,F2284)-IF(G2284="",0,G2284))</f>
        <v/>
      </c>
      <c r="I2284" s="14" t="n"/>
      <c r="J2284" s="14" t="n"/>
      <c r="K2284" s="14" t="n"/>
    </row>
    <row r="2285">
      <c r="A2285" s="19" t="n"/>
      <c r="B2285" s="14" t="n"/>
      <c r="C2285" s="12" t="str">
        <f>IF($B2285="","",IFERROR(INDEX(Items!$B$2:$B$501,MATCH($B2285,Items!$A$2:$A$501,0)),"Unknown SKU"))</f>
        <v/>
      </c>
      <c r="D2285" s="14" t="n"/>
      <c r="E2285" s="14" t="n"/>
      <c r="F2285" s="14" t="n"/>
      <c r="G2285" s="14" t="n"/>
      <c r="H2285" s="12" t="str">
        <f>IF(AND(F2285="",G2285=""),"",IF(F2285="",0,F2285)-IF(G2285="",0,G2285))</f>
        <v/>
      </c>
      <c r="I2285" s="14" t="n"/>
      <c r="J2285" s="14" t="n"/>
      <c r="K2285" s="14" t="n"/>
    </row>
    <row r="2286">
      <c r="A2286" s="19" t="n"/>
      <c r="B2286" s="14" t="n"/>
      <c r="C2286" s="12" t="str">
        <f>IF($B2286="","",IFERROR(INDEX(Items!$B$2:$B$501,MATCH($B2286,Items!$A$2:$A$501,0)),"Unknown SKU"))</f>
        <v/>
      </c>
      <c r="D2286" s="14" t="n"/>
      <c r="E2286" s="14" t="n"/>
      <c r="F2286" s="14" t="n"/>
      <c r="G2286" s="14" t="n"/>
      <c r="H2286" s="12" t="str">
        <f>IF(AND(F2286="",G2286=""),"",IF(F2286="",0,F2286)-IF(G2286="",0,G2286))</f>
        <v/>
      </c>
      <c r="I2286" s="14" t="n"/>
      <c r="J2286" s="14" t="n"/>
      <c r="K2286" s="14" t="n"/>
    </row>
    <row r="2287">
      <c r="A2287" s="19" t="n"/>
      <c r="B2287" s="14" t="n"/>
      <c r="C2287" s="12" t="str">
        <f>IF($B2287="","",IFERROR(INDEX(Items!$B$2:$B$501,MATCH($B2287,Items!$A$2:$A$501,0)),"Unknown SKU"))</f>
        <v/>
      </c>
      <c r="D2287" s="14" t="n"/>
      <c r="E2287" s="14" t="n"/>
      <c r="F2287" s="14" t="n"/>
      <c r="G2287" s="14" t="n"/>
      <c r="H2287" s="12" t="str">
        <f>IF(AND(F2287="",G2287=""),"",IF(F2287="",0,F2287)-IF(G2287="",0,G2287))</f>
        <v/>
      </c>
      <c r="I2287" s="14" t="n"/>
      <c r="J2287" s="14" t="n"/>
      <c r="K2287" s="14" t="n"/>
    </row>
    <row r="2288">
      <c r="A2288" s="19" t="n"/>
      <c r="B2288" s="14" t="n"/>
      <c r="C2288" s="12" t="str">
        <f>IF($B2288="","",IFERROR(INDEX(Items!$B$2:$B$501,MATCH($B2288,Items!$A$2:$A$501,0)),"Unknown SKU"))</f>
        <v/>
      </c>
      <c r="D2288" s="14" t="n"/>
      <c r="E2288" s="14" t="n"/>
      <c r="F2288" s="14" t="n"/>
      <c r="G2288" s="14" t="n"/>
      <c r="H2288" s="12" t="str">
        <f>IF(AND(F2288="",G2288=""),"",IF(F2288="",0,F2288)-IF(G2288="",0,G2288))</f>
        <v/>
      </c>
      <c r="I2288" s="14" t="n"/>
      <c r="J2288" s="14" t="n"/>
      <c r="K2288" s="14" t="n"/>
    </row>
    <row r="2289">
      <c r="A2289" s="19" t="n"/>
      <c r="B2289" s="14" t="n"/>
      <c r="C2289" s="12" t="str">
        <f>IF($B2289="","",IFERROR(INDEX(Items!$B$2:$B$501,MATCH($B2289,Items!$A$2:$A$501,0)),"Unknown SKU"))</f>
        <v/>
      </c>
      <c r="D2289" s="14" t="n"/>
      <c r="E2289" s="14" t="n"/>
      <c r="F2289" s="14" t="n"/>
      <c r="G2289" s="14" t="n"/>
      <c r="H2289" s="12" t="str">
        <f>IF(AND(F2289="",G2289=""),"",IF(F2289="",0,F2289)-IF(G2289="",0,G2289))</f>
        <v/>
      </c>
      <c r="I2289" s="14" t="n"/>
      <c r="J2289" s="14" t="n"/>
      <c r="K2289" s="14" t="n"/>
    </row>
    <row r="2290">
      <c r="A2290" s="19" t="n"/>
      <c r="B2290" s="14" t="n"/>
      <c r="C2290" s="12" t="str">
        <f>IF($B2290="","",IFERROR(INDEX(Items!$B$2:$B$501,MATCH($B2290,Items!$A$2:$A$501,0)),"Unknown SKU"))</f>
        <v/>
      </c>
      <c r="D2290" s="14" t="n"/>
      <c r="E2290" s="14" t="n"/>
      <c r="F2290" s="14" t="n"/>
      <c r="G2290" s="14" t="n"/>
      <c r="H2290" s="12" t="str">
        <f>IF(AND(F2290="",G2290=""),"",IF(F2290="",0,F2290)-IF(G2290="",0,G2290))</f>
        <v/>
      </c>
      <c r="I2290" s="14" t="n"/>
      <c r="J2290" s="14" t="n"/>
      <c r="K2290" s="14" t="n"/>
    </row>
    <row r="2291">
      <c r="A2291" s="19" t="n"/>
      <c r="B2291" s="14" t="n"/>
      <c r="C2291" s="12" t="str">
        <f>IF($B2291="","",IFERROR(INDEX(Items!$B$2:$B$501,MATCH($B2291,Items!$A$2:$A$501,0)),"Unknown SKU"))</f>
        <v/>
      </c>
      <c r="D2291" s="14" t="n"/>
      <c r="E2291" s="14" t="n"/>
      <c r="F2291" s="14" t="n"/>
      <c r="G2291" s="14" t="n"/>
      <c r="H2291" s="12" t="str">
        <f>IF(AND(F2291="",G2291=""),"",IF(F2291="",0,F2291)-IF(G2291="",0,G2291))</f>
        <v/>
      </c>
      <c r="I2291" s="14" t="n"/>
      <c r="J2291" s="14" t="n"/>
      <c r="K2291" s="14" t="n"/>
    </row>
    <row r="2292">
      <c r="A2292" s="19" t="n"/>
      <c r="B2292" s="14" t="n"/>
      <c r="C2292" s="12" t="str">
        <f>IF($B2292="","",IFERROR(INDEX(Items!$B$2:$B$501,MATCH($B2292,Items!$A$2:$A$501,0)),"Unknown SKU"))</f>
        <v/>
      </c>
      <c r="D2292" s="14" t="n"/>
      <c r="E2292" s="14" t="n"/>
      <c r="F2292" s="14" t="n"/>
      <c r="G2292" s="14" t="n"/>
      <c r="H2292" s="12" t="str">
        <f>IF(AND(F2292="",G2292=""),"",IF(F2292="",0,F2292)-IF(G2292="",0,G2292))</f>
        <v/>
      </c>
      <c r="I2292" s="14" t="n"/>
      <c r="J2292" s="14" t="n"/>
      <c r="K2292" s="14" t="n"/>
    </row>
    <row r="2293">
      <c r="A2293" s="19" t="n"/>
      <c r="B2293" s="14" t="n"/>
      <c r="C2293" s="12" t="str">
        <f>IF($B2293="","",IFERROR(INDEX(Items!$B$2:$B$501,MATCH($B2293,Items!$A$2:$A$501,0)),"Unknown SKU"))</f>
        <v/>
      </c>
      <c r="D2293" s="14" t="n"/>
      <c r="E2293" s="14" t="n"/>
      <c r="F2293" s="14" t="n"/>
      <c r="G2293" s="14" t="n"/>
      <c r="H2293" s="12" t="str">
        <f>IF(AND(F2293="",G2293=""),"",IF(F2293="",0,F2293)-IF(G2293="",0,G2293))</f>
        <v/>
      </c>
      <c r="I2293" s="14" t="n"/>
      <c r="J2293" s="14" t="n"/>
      <c r="K2293" s="14" t="n"/>
    </row>
    <row r="2294">
      <c r="A2294" s="19" t="n"/>
      <c r="B2294" s="14" t="n"/>
      <c r="C2294" s="12" t="str">
        <f>IF($B2294="","",IFERROR(INDEX(Items!$B$2:$B$501,MATCH($B2294,Items!$A$2:$A$501,0)),"Unknown SKU"))</f>
        <v/>
      </c>
      <c r="D2294" s="14" t="n"/>
      <c r="E2294" s="14" t="n"/>
      <c r="F2294" s="14" t="n"/>
      <c r="G2294" s="14" t="n"/>
      <c r="H2294" s="12" t="str">
        <f>IF(AND(F2294="",G2294=""),"",IF(F2294="",0,F2294)-IF(G2294="",0,G2294))</f>
        <v/>
      </c>
      <c r="I2294" s="14" t="n"/>
      <c r="J2294" s="14" t="n"/>
      <c r="K2294" s="14" t="n"/>
    </row>
    <row r="2295">
      <c r="A2295" s="19" t="n"/>
      <c r="B2295" s="14" t="n"/>
      <c r="C2295" s="12" t="str">
        <f>IF($B2295="","",IFERROR(INDEX(Items!$B$2:$B$501,MATCH($B2295,Items!$A$2:$A$501,0)),"Unknown SKU"))</f>
        <v/>
      </c>
      <c r="D2295" s="14" t="n"/>
      <c r="E2295" s="14" t="n"/>
      <c r="F2295" s="14" t="n"/>
      <c r="G2295" s="14" t="n"/>
      <c r="H2295" s="12" t="str">
        <f>IF(AND(F2295="",G2295=""),"",IF(F2295="",0,F2295)-IF(G2295="",0,G2295))</f>
        <v/>
      </c>
      <c r="I2295" s="14" t="n"/>
      <c r="J2295" s="14" t="n"/>
      <c r="K2295" s="14" t="n"/>
    </row>
    <row r="2296">
      <c r="A2296" s="19" t="n"/>
      <c r="B2296" s="14" t="n"/>
      <c r="C2296" s="12" t="str">
        <f>IF($B2296="","",IFERROR(INDEX(Items!$B$2:$B$501,MATCH($B2296,Items!$A$2:$A$501,0)),"Unknown SKU"))</f>
        <v/>
      </c>
      <c r="D2296" s="14" t="n"/>
      <c r="E2296" s="14" t="n"/>
      <c r="F2296" s="14" t="n"/>
      <c r="G2296" s="14" t="n"/>
      <c r="H2296" s="12" t="str">
        <f>IF(AND(F2296="",G2296=""),"",IF(F2296="",0,F2296)-IF(G2296="",0,G2296))</f>
        <v/>
      </c>
      <c r="I2296" s="14" t="n"/>
      <c r="J2296" s="14" t="n"/>
      <c r="K2296" s="14" t="n"/>
    </row>
    <row r="2297">
      <c r="A2297" s="19" t="n"/>
      <c r="B2297" s="14" t="n"/>
      <c r="C2297" s="12" t="str">
        <f>IF($B2297="","",IFERROR(INDEX(Items!$B$2:$B$501,MATCH($B2297,Items!$A$2:$A$501,0)),"Unknown SKU"))</f>
        <v/>
      </c>
      <c r="D2297" s="14" t="n"/>
      <c r="E2297" s="14" t="n"/>
      <c r="F2297" s="14" t="n"/>
      <c r="G2297" s="14" t="n"/>
      <c r="H2297" s="12" t="str">
        <f>IF(AND(F2297="",G2297=""),"",IF(F2297="",0,F2297)-IF(G2297="",0,G2297))</f>
        <v/>
      </c>
      <c r="I2297" s="14" t="n"/>
      <c r="J2297" s="14" t="n"/>
      <c r="K2297" s="14" t="n"/>
    </row>
    <row r="2298">
      <c r="A2298" s="19" t="n"/>
      <c r="B2298" s="14" t="n"/>
      <c r="C2298" s="12" t="str">
        <f>IF($B2298="","",IFERROR(INDEX(Items!$B$2:$B$501,MATCH($B2298,Items!$A$2:$A$501,0)),"Unknown SKU"))</f>
        <v/>
      </c>
      <c r="D2298" s="14" t="n"/>
      <c r="E2298" s="14" t="n"/>
      <c r="F2298" s="14" t="n"/>
      <c r="G2298" s="14" t="n"/>
      <c r="H2298" s="12" t="str">
        <f>IF(AND(F2298="",G2298=""),"",IF(F2298="",0,F2298)-IF(G2298="",0,G2298))</f>
        <v/>
      </c>
      <c r="I2298" s="14" t="n"/>
      <c r="J2298" s="14" t="n"/>
      <c r="K2298" s="14" t="n"/>
    </row>
    <row r="2299">
      <c r="A2299" s="19" t="n"/>
      <c r="B2299" s="14" t="n"/>
      <c r="C2299" s="12" t="str">
        <f>IF($B2299="","",IFERROR(INDEX(Items!$B$2:$B$501,MATCH($B2299,Items!$A$2:$A$501,0)),"Unknown SKU"))</f>
        <v/>
      </c>
      <c r="D2299" s="14" t="n"/>
      <c r="E2299" s="14" t="n"/>
      <c r="F2299" s="14" t="n"/>
      <c r="G2299" s="14" t="n"/>
      <c r="H2299" s="12" t="str">
        <f>IF(AND(F2299="",G2299=""),"",IF(F2299="",0,F2299)-IF(G2299="",0,G2299))</f>
        <v/>
      </c>
      <c r="I2299" s="14" t="n"/>
      <c r="J2299" s="14" t="n"/>
      <c r="K2299" s="14" t="n"/>
    </row>
    <row r="2300">
      <c r="A2300" s="19" t="n"/>
      <c r="B2300" s="14" t="n"/>
      <c r="C2300" s="12" t="str">
        <f>IF($B2300="","",IFERROR(INDEX(Items!$B$2:$B$501,MATCH($B2300,Items!$A$2:$A$501,0)),"Unknown SKU"))</f>
        <v/>
      </c>
      <c r="D2300" s="14" t="n"/>
      <c r="E2300" s="14" t="n"/>
      <c r="F2300" s="14" t="n"/>
      <c r="G2300" s="14" t="n"/>
      <c r="H2300" s="12" t="str">
        <f>IF(AND(F2300="",G2300=""),"",IF(F2300="",0,F2300)-IF(G2300="",0,G2300))</f>
        <v/>
      </c>
      <c r="I2300" s="14" t="n"/>
      <c r="J2300" s="14" t="n"/>
      <c r="K2300" s="14" t="n"/>
    </row>
    <row r="2301">
      <c r="A2301" s="19" t="n"/>
      <c r="B2301" s="14" t="n"/>
      <c r="C2301" s="12" t="str">
        <f>IF($B2301="","",IFERROR(INDEX(Items!$B$2:$B$501,MATCH($B2301,Items!$A$2:$A$501,0)),"Unknown SKU"))</f>
        <v/>
      </c>
      <c r="D2301" s="14" t="n"/>
      <c r="E2301" s="14" t="n"/>
      <c r="F2301" s="14" t="n"/>
      <c r="G2301" s="14" t="n"/>
      <c r="H2301" s="12" t="str">
        <f>IF(AND(F2301="",G2301=""),"",IF(F2301="",0,F2301)-IF(G2301="",0,G2301))</f>
        <v/>
      </c>
      <c r="I2301" s="14" t="n"/>
      <c r="J2301" s="14" t="n"/>
      <c r="K2301" s="14" t="n"/>
    </row>
    <row r="2302">
      <c r="A2302" s="19" t="n"/>
      <c r="B2302" s="14" t="n"/>
      <c r="C2302" s="12" t="str">
        <f>IF($B2302="","",IFERROR(INDEX(Items!$B$2:$B$501,MATCH($B2302,Items!$A$2:$A$501,0)),"Unknown SKU"))</f>
        <v/>
      </c>
      <c r="D2302" s="14" t="n"/>
      <c r="E2302" s="14" t="n"/>
      <c r="F2302" s="14" t="n"/>
      <c r="G2302" s="14" t="n"/>
      <c r="H2302" s="12" t="str">
        <f>IF(AND(F2302="",G2302=""),"",IF(F2302="",0,F2302)-IF(G2302="",0,G2302))</f>
        <v/>
      </c>
      <c r="I2302" s="14" t="n"/>
      <c r="J2302" s="14" t="n"/>
      <c r="K2302" s="14" t="n"/>
    </row>
    <row r="2303">
      <c r="A2303" s="19" t="n"/>
      <c r="B2303" s="14" t="n"/>
      <c r="C2303" s="12" t="str">
        <f>IF($B2303="","",IFERROR(INDEX(Items!$B$2:$B$501,MATCH($B2303,Items!$A$2:$A$501,0)),"Unknown SKU"))</f>
        <v/>
      </c>
      <c r="D2303" s="14" t="n"/>
      <c r="E2303" s="14" t="n"/>
      <c r="F2303" s="14" t="n"/>
      <c r="G2303" s="14" t="n"/>
      <c r="H2303" s="12" t="str">
        <f>IF(AND(F2303="",G2303=""),"",IF(F2303="",0,F2303)-IF(G2303="",0,G2303))</f>
        <v/>
      </c>
      <c r="I2303" s="14" t="n"/>
      <c r="J2303" s="14" t="n"/>
      <c r="K2303" s="14" t="n"/>
    </row>
    <row r="2304">
      <c r="A2304" s="19" t="n"/>
      <c r="B2304" s="14" t="n"/>
      <c r="C2304" s="12" t="str">
        <f>IF($B2304="","",IFERROR(INDEX(Items!$B$2:$B$501,MATCH($B2304,Items!$A$2:$A$501,0)),"Unknown SKU"))</f>
        <v/>
      </c>
      <c r="D2304" s="14" t="n"/>
      <c r="E2304" s="14" t="n"/>
      <c r="F2304" s="14" t="n"/>
      <c r="G2304" s="14" t="n"/>
      <c r="H2304" s="12" t="str">
        <f>IF(AND(F2304="",G2304=""),"",IF(F2304="",0,F2304)-IF(G2304="",0,G2304))</f>
        <v/>
      </c>
      <c r="I2304" s="14" t="n"/>
      <c r="J2304" s="14" t="n"/>
      <c r="K2304" s="14" t="n"/>
    </row>
    <row r="2305">
      <c r="A2305" s="19" t="n"/>
      <c r="B2305" s="14" t="n"/>
      <c r="C2305" s="12" t="str">
        <f>IF($B2305="","",IFERROR(INDEX(Items!$B$2:$B$501,MATCH($B2305,Items!$A$2:$A$501,0)),"Unknown SKU"))</f>
        <v/>
      </c>
      <c r="D2305" s="14" t="n"/>
      <c r="E2305" s="14" t="n"/>
      <c r="F2305" s="14" t="n"/>
      <c r="G2305" s="14" t="n"/>
      <c r="H2305" s="12" t="str">
        <f>IF(AND(F2305="",G2305=""),"",IF(F2305="",0,F2305)-IF(G2305="",0,G2305))</f>
        <v/>
      </c>
      <c r="I2305" s="14" t="n"/>
      <c r="J2305" s="14" t="n"/>
      <c r="K2305" s="14" t="n"/>
    </row>
    <row r="2306">
      <c r="A2306" s="19" t="n"/>
      <c r="B2306" s="14" t="n"/>
      <c r="C2306" s="12" t="str">
        <f>IF($B2306="","",IFERROR(INDEX(Items!$B$2:$B$501,MATCH($B2306,Items!$A$2:$A$501,0)),"Unknown SKU"))</f>
        <v/>
      </c>
      <c r="D2306" s="14" t="n"/>
      <c r="E2306" s="14" t="n"/>
      <c r="F2306" s="14" t="n"/>
      <c r="G2306" s="14" t="n"/>
      <c r="H2306" s="12" t="str">
        <f>IF(AND(F2306="",G2306=""),"",IF(F2306="",0,F2306)-IF(G2306="",0,G2306))</f>
        <v/>
      </c>
      <c r="I2306" s="14" t="n"/>
      <c r="J2306" s="14" t="n"/>
      <c r="K2306" s="14" t="n"/>
    </row>
    <row r="2307">
      <c r="A2307" s="19" t="n"/>
      <c r="B2307" s="14" t="n"/>
      <c r="C2307" s="12" t="str">
        <f>IF($B2307="","",IFERROR(INDEX(Items!$B$2:$B$501,MATCH($B2307,Items!$A$2:$A$501,0)),"Unknown SKU"))</f>
        <v/>
      </c>
      <c r="D2307" s="14" t="n"/>
      <c r="E2307" s="14" t="n"/>
      <c r="F2307" s="14" t="n"/>
      <c r="G2307" s="14" t="n"/>
      <c r="H2307" s="12" t="str">
        <f>IF(AND(F2307="",G2307=""),"",IF(F2307="",0,F2307)-IF(G2307="",0,G2307))</f>
        <v/>
      </c>
      <c r="I2307" s="14" t="n"/>
      <c r="J2307" s="14" t="n"/>
      <c r="K2307" s="14" t="n"/>
    </row>
    <row r="2308">
      <c r="A2308" s="19" t="n"/>
      <c r="B2308" s="14" t="n"/>
      <c r="C2308" s="12" t="str">
        <f>IF($B2308="","",IFERROR(INDEX(Items!$B$2:$B$501,MATCH($B2308,Items!$A$2:$A$501,0)),"Unknown SKU"))</f>
        <v/>
      </c>
      <c r="D2308" s="14" t="n"/>
      <c r="E2308" s="14" t="n"/>
      <c r="F2308" s="14" t="n"/>
      <c r="G2308" s="14" t="n"/>
      <c r="H2308" s="12" t="str">
        <f>IF(AND(F2308="",G2308=""),"",IF(F2308="",0,F2308)-IF(G2308="",0,G2308))</f>
        <v/>
      </c>
      <c r="I2308" s="14" t="n"/>
      <c r="J2308" s="14" t="n"/>
      <c r="K2308" s="14" t="n"/>
    </row>
    <row r="2309">
      <c r="A2309" s="19" t="n"/>
      <c r="B2309" s="14" t="n"/>
      <c r="C2309" s="12" t="str">
        <f>IF($B2309="","",IFERROR(INDEX(Items!$B$2:$B$501,MATCH($B2309,Items!$A$2:$A$501,0)),"Unknown SKU"))</f>
        <v/>
      </c>
      <c r="D2309" s="14" t="n"/>
      <c r="E2309" s="14" t="n"/>
      <c r="F2309" s="14" t="n"/>
      <c r="G2309" s="14" t="n"/>
      <c r="H2309" s="12" t="str">
        <f>IF(AND(F2309="",G2309=""),"",IF(F2309="",0,F2309)-IF(G2309="",0,G2309))</f>
        <v/>
      </c>
      <c r="I2309" s="14" t="n"/>
      <c r="J2309" s="14" t="n"/>
      <c r="K2309" s="14" t="n"/>
    </row>
    <row r="2310">
      <c r="A2310" s="19" t="n"/>
      <c r="B2310" s="14" t="n"/>
      <c r="C2310" s="12" t="str">
        <f>IF($B2310="","",IFERROR(INDEX(Items!$B$2:$B$501,MATCH($B2310,Items!$A$2:$A$501,0)),"Unknown SKU"))</f>
        <v/>
      </c>
      <c r="D2310" s="14" t="n"/>
      <c r="E2310" s="14" t="n"/>
      <c r="F2310" s="14" t="n"/>
      <c r="G2310" s="14" t="n"/>
      <c r="H2310" s="12" t="str">
        <f>IF(AND(F2310="",G2310=""),"",IF(F2310="",0,F2310)-IF(G2310="",0,G2310))</f>
        <v/>
      </c>
      <c r="I2310" s="14" t="n"/>
      <c r="J2310" s="14" t="n"/>
      <c r="K2310" s="14" t="n"/>
    </row>
    <row r="2311">
      <c r="A2311" s="19" t="n"/>
      <c r="B2311" s="14" t="n"/>
      <c r="C2311" s="12" t="str">
        <f>IF($B2311="","",IFERROR(INDEX(Items!$B$2:$B$501,MATCH($B2311,Items!$A$2:$A$501,0)),"Unknown SKU"))</f>
        <v/>
      </c>
      <c r="D2311" s="14" t="n"/>
      <c r="E2311" s="14" t="n"/>
      <c r="F2311" s="14" t="n"/>
      <c r="G2311" s="14" t="n"/>
      <c r="H2311" s="12" t="str">
        <f>IF(AND(F2311="",G2311=""),"",IF(F2311="",0,F2311)-IF(G2311="",0,G2311))</f>
        <v/>
      </c>
      <c r="I2311" s="14" t="n"/>
      <c r="J2311" s="14" t="n"/>
      <c r="K2311" s="14" t="n"/>
    </row>
    <row r="2312">
      <c r="A2312" s="19" t="n"/>
      <c r="B2312" s="14" t="n"/>
      <c r="C2312" s="12" t="str">
        <f>IF($B2312="","",IFERROR(INDEX(Items!$B$2:$B$501,MATCH($B2312,Items!$A$2:$A$501,0)),"Unknown SKU"))</f>
        <v/>
      </c>
      <c r="D2312" s="14" t="n"/>
      <c r="E2312" s="14" t="n"/>
      <c r="F2312" s="14" t="n"/>
      <c r="G2312" s="14" t="n"/>
      <c r="H2312" s="12" t="str">
        <f>IF(AND(F2312="",G2312=""),"",IF(F2312="",0,F2312)-IF(G2312="",0,G2312))</f>
        <v/>
      </c>
      <c r="I2312" s="14" t="n"/>
      <c r="J2312" s="14" t="n"/>
      <c r="K2312" s="14" t="n"/>
    </row>
    <row r="2313">
      <c r="A2313" s="19" t="n"/>
      <c r="B2313" s="14" t="n"/>
      <c r="C2313" s="12" t="str">
        <f>IF($B2313="","",IFERROR(INDEX(Items!$B$2:$B$501,MATCH($B2313,Items!$A$2:$A$501,0)),"Unknown SKU"))</f>
        <v/>
      </c>
      <c r="D2313" s="14" t="n"/>
      <c r="E2313" s="14" t="n"/>
      <c r="F2313" s="14" t="n"/>
      <c r="G2313" s="14" t="n"/>
      <c r="H2313" s="12" t="str">
        <f>IF(AND(F2313="",G2313=""),"",IF(F2313="",0,F2313)-IF(G2313="",0,G2313))</f>
        <v/>
      </c>
      <c r="I2313" s="14" t="n"/>
      <c r="J2313" s="14" t="n"/>
      <c r="K2313" s="14" t="n"/>
    </row>
    <row r="2314">
      <c r="A2314" s="19" t="n"/>
      <c r="B2314" s="14" t="n"/>
      <c r="C2314" s="12" t="str">
        <f>IF($B2314="","",IFERROR(INDEX(Items!$B$2:$B$501,MATCH($B2314,Items!$A$2:$A$501,0)),"Unknown SKU"))</f>
        <v/>
      </c>
      <c r="D2314" s="14" t="n"/>
      <c r="E2314" s="14" t="n"/>
      <c r="F2314" s="14" t="n"/>
      <c r="G2314" s="14" t="n"/>
      <c r="H2314" s="12" t="str">
        <f>IF(AND(F2314="",G2314=""),"",IF(F2314="",0,F2314)-IF(G2314="",0,G2314))</f>
        <v/>
      </c>
      <c r="I2314" s="14" t="n"/>
      <c r="J2314" s="14" t="n"/>
      <c r="K2314" s="14" t="n"/>
    </row>
    <row r="2315">
      <c r="A2315" s="19" t="n"/>
      <c r="B2315" s="14" t="n"/>
      <c r="C2315" s="12" t="str">
        <f>IF($B2315="","",IFERROR(INDEX(Items!$B$2:$B$501,MATCH($B2315,Items!$A$2:$A$501,0)),"Unknown SKU"))</f>
        <v/>
      </c>
      <c r="D2315" s="14" t="n"/>
      <c r="E2315" s="14" t="n"/>
      <c r="F2315" s="14" t="n"/>
      <c r="G2315" s="14" t="n"/>
      <c r="H2315" s="12" t="str">
        <f>IF(AND(F2315="",G2315=""),"",IF(F2315="",0,F2315)-IF(G2315="",0,G2315))</f>
        <v/>
      </c>
      <c r="I2315" s="14" t="n"/>
      <c r="J2315" s="14" t="n"/>
      <c r="K2315" s="14" t="n"/>
    </row>
    <row r="2316">
      <c r="A2316" s="19" t="n"/>
      <c r="B2316" s="14" t="n"/>
      <c r="C2316" s="12" t="str">
        <f>IF($B2316="","",IFERROR(INDEX(Items!$B$2:$B$501,MATCH($B2316,Items!$A$2:$A$501,0)),"Unknown SKU"))</f>
        <v/>
      </c>
      <c r="D2316" s="14" t="n"/>
      <c r="E2316" s="14" t="n"/>
      <c r="F2316" s="14" t="n"/>
      <c r="G2316" s="14" t="n"/>
      <c r="H2316" s="12" t="str">
        <f>IF(AND(F2316="",G2316=""),"",IF(F2316="",0,F2316)-IF(G2316="",0,G2316))</f>
        <v/>
      </c>
      <c r="I2316" s="14" t="n"/>
      <c r="J2316" s="14" t="n"/>
      <c r="K2316" s="14" t="n"/>
    </row>
    <row r="2317">
      <c r="A2317" s="19" t="n"/>
      <c r="B2317" s="14" t="n"/>
      <c r="C2317" s="12" t="str">
        <f>IF($B2317="","",IFERROR(INDEX(Items!$B$2:$B$501,MATCH($B2317,Items!$A$2:$A$501,0)),"Unknown SKU"))</f>
        <v/>
      </c>
      <c r="D2317" s="14" t="n"/>
      <c r="E2317" s="14" t="n"/>
      <c r="F2317" s="14" t="n"/>
      <c r="G2317" s="14" t="n"/>
      <c r="H2317" s="12" t="str">
        <f>IF(AND(F2317="",G2317=""),"",IF(F2317="",0,F2317)-IF(G2317="",0,G2317))</f>
        <v/>
      </c>
      <c r="I2317" s="14" t="n"/>
      <c r="J2317" s="14" t="n"/>
      <c r="K2317" s="14" t="n"/>
    </row>
    <row r="2318">
      <c r="A2318" s="19" t="n"/>
      <c r="B2318" s="14" t="n"/>
      <c r="C2318" s="12" t="str">
        <f>IF($B2318="","",IFERROR(INDEX(Items!$B$2:$B$501,MATCH($B2318,Items!$A$2:$A$501,0)),"Unknown SKU"))</f>
        <v/>
      </c>
      <c r="D2318" s="14" t="n"/>
      <c r="E2318" s="14" t="n"/>
      <c r="F2318" s="14" t="n"/>
      <c r="G2318" s="14" t="n"/>
      <c r="H2318" s="12" t="str">
        <f>IF(AND(F2318="",G2318=""),"",IF(F2318="",0,F2318)-IF(G2318="",0,G2318))</f>
        <v/>
      </c>
      <c r="I2318" s="14" t="n"/>
      <c r="J2318" s="14" t="n"/>
      <c r="K2318" s="14" t="n"/>
    </row>
    <row r="2319">
      <c r="A2319" s="19" t="n"/>
      <c r="B2319" s="14" t="n"/>
      <c r="C2319" s="12" t="str">
        <f>IF($B2319="","",IFERROR(INDEX(Items!$B$2:$B$501,MATCH($B2319,Items!$A$2:$A$501,0)),"Unknown SKU"))</f>
        <v/>
      </c>
      <c r="D2319" s="14" t="n"/>
      <c r="E2319" s="14" t="n"/>
      <c r="F2319" s="14" t="n"/>
      <c r="G2319" s="14" t="n"/>
      <c r="H2319" s="12" t="str">
        <f>IF(AND(F2319="",G2319=""),"",IF(F2319="",0,F2319)-IF(G2319="",0,G2319))</f>
        <v/>
      </c>
      <c r="I2319" s="14" t="n"/>
      <c r="J2319" s="14" t="n"/>
      <c r="K2319" s="14" t="n"/>
    </row>
    <row r="2320">
      <c r="A2320" s="19" t="n"/>
      <c r="B2320" s="14" t="n"/>
      <c r="C2320" s="12" t="str">
        <f>IF($B2320="","",IFERROR(INDEX(Items!$B$2:$B$501,MATCH($B2320,Items!$A$2:$A$501,0)),"Unknown SKU"))</f>
        <v/>
      </c>
      <c r="D2320" s="14" t="n"/>
      <c r="E2320" s="14" t="n"/>
      <c r="F2320" s="14" t="n"/>
      <c r="G2320" s="14" t="n"/>
      <c r="H2320" s="12" t="str">
        <f>IF(AND(F2320="",G2320=""),"",IF(F2320="",0,F2320)-IF(G2320="",0,G2320))</f>
        <v/>
      </c>
      <c r="I2320" s="14" t="n"/>
      <c r="J2320" s="14" t="n"/>
      <c r="K2320" s="14" t="n"/>
    </row>
    <row r="2321">
      <c r="A2321" s="19" t="n"/>
      <c r="B2321" s="14" t="n"/>
      <c r="C2321" s="12" t="str">
        <f>IF($B2321="","",IFERROR(INDEX(Items!$B$2:$B$501,MATCH($B2321,Items!$A$2:$A$501,0)),"Unknown SKU"))</f>
        <v/>
      </c>
      <c r="D2321" s="14" t="n"/>
      <c r="E2321" s="14" t="n"/>
      <c r="F2321" s="14" t="n"/>
      <c r="G2321" s="14" t="n"/>
      <c r="H2321" s="12" t="str">
        <f>IF(AND(F2321="",G2321=""),"",IF(F2321="",0,F2321)-IF(G2321="",0,G2321))</f>
        <v/>
      </c>
      <c r="I2321" s="14" t="n"/>
      <c r="J2321" s="14" t="n"/>
      <c r="K2321" s="14" t="n"/>
    </row>
    <row r="2322">
      <c r="A2322" s="19" t="n"/>
      <c r="B2322" s="14" t="n"/>
      <c r="C2322" s="12" t="str">
        <f>IF($B2322="","",IFERROR(INDEX(Items!$B$2:$B$501,MATCH($B2322,Items!$A$2:$A$501,0)),"Unknown SKU"))</f>
        <v/>
      </c>
      <c r="D2322" s="14" t="n"/>
      <c r="E2322" s="14" t="n"/>
      <c r="F2322" s="14" t="n"/>
      <c r="G2322" s="14" t="n"/>
      <c r="H2322" s="12" t="str">
        <f>IF(AND(F2322="",G2322=""),"",IF(F2322="",0,F2322)-IF(G2322="",0,G2322))</f>
        <v/>
      </c>
      <c r="I2322" s="14" t="n"/>
      <c r="J2322" s="14" t="n"/>
      <c r="K2322" s="14" t="n"/>
    </row>
    <row r="2323">
      <c r="A2323" s="19" t="n"/>
      <c r="B2323" s="14" t="n"/>
      <c r="C2323" s="12" t="str">
        <f>IF($B2323="","",IFERROR(INDEX(Items!$B$2:$B$501,MATCH($B2323,Items!$A$2:$A$501,0)),"Unknown SKU"))</f>
        <v/>
      </c>
      <c r="D2323" s="14" t="n"/>
      <c r="E2323" s="14" t="n"/>
      <c r="F2323" s="14" t="n"/>
      <c r="G2323" s="14" t="n"/>
      <c r="H2323" s="12" t="str">
        <f>IF(AND(F2323="",G2323=""),"",IF(F2323="",0,F2323)-IF(G2323="",0,G2323))</f>
        <v/>
      </c>
      <c r="I2323" s="14" t="n"/>
      <c r="J2323" s="14" t="n"/>
      <c r="K2323" s="14" t="n"/>
    </row>
    <row r="2324">
      <c r="A2324" s="19" t="n"/>
      <c r="B2324" s="14" t="n"/>
      <c r="C2324" s="12" t="str">
        <f>IF($B2324="","",IFERROR(INDEX(Items!$B$2:$B$501,MATCH($B2324,Items!$A$2:$A$501,0)),"Unknown SKU"))</f>
        <v/>
      </c>
      <c r="D2324" s="14" t="n"/>
      <c r="E2324" s="14" t="n"/>
      <c r="F2324" s="14" t="n"/>
      <c r="G2324" s="14" t="n"/>
      <c r="H2324" s="12" t="str">
        <f>IF(AND(F2324="",G2324=""),"",IF(F2324="",0,F2324)-IF(G2324="",0,G2324))</f>
        <v/>
      </c>
      <c r="I2324" s="14" t="n"/>
      <c r="J2324" s="14" t="n"/>
      <c r="K2324" s="14" t="n"/>
    </row>
    <row r="2325">
      <c r="A2325" s="19" t="n"/>
      <c r="B2325" s="14" t="n"/>
      <c r="C2325" s="12" t="str">
        <f>IF($B2325="","",IFERROR(INDEX(Items!$B$2:$B$501,MATCH($B2325,Items!$A$2:$A$501,0)),"Unknown SKU"))</f>
        <v/>
      </c>
      <c r="D2325" s="14" t="n"/>
      <c r="E2325" s="14" t="n"/>
      <c r="F2325" s="14" t="n"/>
      <c r="G2325" s="14" t="n"/>
      <c r="H2325" s="12" t="str">
        <f>IF(AND(F2325="",G2325=""),"",IF(F2325="",0,F2325)-IF(G2325="",0,G2325))</f>
        <v/>
      </c>
      <c r="I2325" s="14" t="n"/>
      <c r="J2325" s="14" t="n"/>
      <c r="K2325" s="14" t="n"/>
    </row>
    <row r="2326">
      <c r="A2326" s="19" t="n"/>
      <c r="B2326" s="14" t="n"/>
      <c r="C2326" s="12" t="str">
        <f>IF($B2326="","",IFERROR(INDEX(Items!$B$2:$B$501,MATCH($B2326,Items!$A$2:$A$501,0)),"Unknown SKU"))</f>
        <v/>
      </c>
      <c r="D2326" s="14" t="n"/>
      <c r="E2326" s="14" t="n"/>
      <c r="F2326" s="14" t="n"/>
      <c r="G2326" s="14" t="n"/>
      <c r="H2326" s="12" t="str">
        <f>IF(AND(F2326="",G2326=""),"",IF(F2326="",0,F2326)-IF(G2326="",0,G2326))</f>
        <v/>
      </c>
      <c r="I2326" s="14" t="n"/>
      <c r="J2326" s="14" t="n"/>
      <c r="K2326" s="14" t="n"/>
    </row>
    <row r="2327">
      <c r="A2327" s="19" t="n"/>
      <c r="B2327" s="14" t="n"/>
      <c r="C2327" s="12" t="str">
        <f>IF($B2327="","",IFERROR(INDEX(Items!$B$2:$B$501,MATCH($B2327,Items!$A$2:$A$501,0)),"Unknown SKU"))</f>
        <v/>
      </c>
      <c r="D2327" s="14" t="n"/>
      <c r="E2327" s="14" t="n"/>
      <c r="F2327" s="14" t="n"/>
      <c r="G2327" s="14" t="n"/>
      <c r="H2327" s="12" t="str">
        <f>IF(AND(F2327="",G2327=""),"",IF(F2327="",0,F2327)-IF(G2327="",0,G2327))</f>
        <v/>
      </c>
      <c r="I2327" s="14" t="n"/>
      <c r="J2327" s="14" t="n"/>
      <c r="K2327" s="14" t="n"/>
    </row>
    <row r="2328">
      <c r="A2328" s="19" t="n"/>
      <c r="B2328" s="14" t="n"/>
      <c r="C2328" s="12" t="str">
        <f>IF($B2328="","",IFERROR(INDEX(Items!$B$2:$B$501,MATCH($B2328,Items!$A$2:$A$501,0)),"Unknown SKU"))</f>
        <v/>
      </c>
      <c r="D2328" s="14" t="n"/>
      <c r="E2328" s="14" t="n"/>
      <c r="F2328" s="14" t="n"/>
      <c r="G2328" s="14" t="n"/>
      <c r="H2328" s="12" t="str">
        <f>IF(AND(F2328="",G2328=""),"",IF(F2328="",0,F2328)-IF(G2328="",0,G2328))</f>
        <v/>
      </c>
      <c r="I2328" s="14" t="n"/>
      <c r="J2328" s="14" t="n"/>
      <c r="K2328" s="14" t="n"/>
    </row>
    <row r="2329">
      <c r="A2329" s="19" t="n"/>
      <c r="B2329" s="14" t="n"/>
      <c r="C2329" s="12" t="str">
        <f>IF($B2329="","",IFERROR(INDEX(Items!$B$2:$B$501,MATCH($B2329,Items!$A$2:$A$501,0)),"Unknown SKU"))</f>
        <v/>
      </c>
      <c r="D2329" s="14" t="n"/>
      <c r="E2329" s="14" t="n"/>
      <c r="F2329" s="14" t="n"/>
      <c r="G2329" s="14" t="n"/>
      <c r="H2329" s="12" t="str">
        <f>IF(AND(F2329="",G2329=""),"",IF(F2329="",0,F2329)-IF(G2329="",0,G2329))</f>
        <v/>
      </c>
      <c r="I2329" s="14" t="n"/>
      <c r="J2329" s="14" t="n"/>
      <c r="K2329" s="14" t="n"/>
    </row>
    <row r="2330">
      <c r="A2330" s="19" t="n"/>
      <c r="B2330" s="14" t="n"/>
      <c r="C2330" s="12" t="str">
        <f>IF($B2330="","",IFERROR(INDEX(Items!$B$2:$B$501,MATCH($B2330,Items!$A$2:$A$501,0)),"Unknown SKU"))</f>
        <v/>
      </c>
      <c r="D2330" s="14" t="n"/>
      <c r="E2330" s="14" t="n"/>
      <c r="F2330" s="14" t="n"/>
      <c r="G2330" s="14" t="n"/>
      <c r="H2330" s="12" t="str">
        <f>IF(AND(F2330="",G2330=""),"",IF(F2330="",0,F2330)-IF(G2330="",0,G2330))</f>
        <v/>
      </c>
      <c r="I2330" s="14" t="n"/>
      <c r="J2330" s="14" t="n"/>
      <c r="K2330" s="14" t="n"/>
    </row>
    <row r="2331">
      <c r="A2331" s="19" t="n"/>
      <c r="B2331" s="14" t="n"/>
      <c r="C2331" s="12" t="str">
        <f>IF($B2331="","",IFERROR(INDEX(Items!$B$2:$B$501,MATCH($B2331,Items!$A$2:$A$501,0)),"Unknown SKU"))</f>
        <v/>
      </c>
      <c r="D2331" s="14" t="n"/>
      <c r="E2331" s="14" t="n"/>
      <c r="F2331" s="14" t="n"/>
      <c r="G2331" s="14" t="n"/>
      <c r="H2331" s="12" t="str">
        <f>IF(AND(F2331="",G2331=""),"",IF(F2331="",0,F2331)-IF(G2331="",0,G2331))</f>
        <v/>
      </c>
      <c r="I2331" s="14" t="n"/>
      <c r="J2331" s="14" t="n"/>
      <c r="K2331" s="14" t="n"/>
    </row>
    <row r="2332">
      <c r="A2332" s="19" t="n"/>
      <c r="B2332" s="14" t="n"/>
      <c r="C2332" s="12" t="str">
        <f>IF($B2332="","",IFERROR(INDEX(Items!$B$2:$B$501,MATCH($B2332,Items!$A$2:$A$501,0)),"Unknown SKU"))</f>
        <v/>
      </c>
      <c r="D2332" s="14" t="n"/>
      <c r="E2332" s="14" t="n"/>
      <c r="F2332" s="14" t="n"/>
      <c r="G2332" s="14" t="n"/>
      <c r="H2332" s="12" t="str">
        <f>IF(AND(F2332="",G2332=""),"",IF(F2332="",0,F2332)-IF(G2332="",0,G2332))</f>
        <v/>
      </c>
      <c r="I2332" s="14" t="n"/>
      <c r="J2332" s="14" t="n"/>
      <c r="K2332" s="14" t="n"/>
    </row>
    <row r="2333">
      <c r="A2333" s="19" t="n"/>
      <c r="B2333" s="14" t="n"/>
      <c r="C2333" s="12" t="str">
        <f>IF($B2333="","",IFERROR(INDEX(Items!$B$2:$B$501,MATCH($B2333,Items!$A$2:$A$501,0)),"Unknown SKU"))</f>
        <v/>
      </c>
      <c r="D2333" s="14" t="n"/>
      <c r="E2333" s="14" t="n"/>
      <c r="F2333" s="14" t="n"/>
      <c r="G2333" s="14" t="n"/>
      <c r="H2333" s="12" t="str">
        <f>IF(AND(F2333="",G2333=""),"",IF(F2333="",0,F2333)-IF(G2333="",0,G2333))</f>
        <v/>
      </c>
      <c r="I2333" s="14" t="n"/>
      <c r="J2333" s="14" t="n"/>
      <c r="K2333" s="14" t="n"/>
    </row>
    <row r="2334">
      <c r="A2334" s="19" t="n"/>
      <c r="B2334" s="14" t="n"/>
      <c r="C2334" s="12" t="str">
        <f>IF($B2334="","",IFERROR(INDEX(Items!$B$2:$B$501,MATCH($B2334,Items!$A$2:$A$501,0)),"Unknown SKU"))</f>
        <v/>
      </c>
      <c r="D2334" s="14" t="n"/>
      <c r="E2334" s="14" t="n"/>
      <c r="F2334" s="14" t="n"/>
      <c r="G2334" s="14" t="n"/>
      <c r="H2334" s="12" t="str">
        <f>IF(AND(F2334="",G2334=""),"",IF(F2334="",0,F2334)-IF(G2334="",0,G2334))</f>
        <v/>
      </c>
      <c r="I2334" s="14" t="n"/>
      <c r="J2334" s="14" t="n"/>
      <c r="K2334" s="14" t="n"/>
    </row>
    <row r="2335">
      <c r="A2335" s="19" t="n"/>
      <c r="B2335" s="14" t="n"/>
      <c r="C2335" s="12" t="str">
        <f>IF($B2335="","",IFERROR(INDEX(Items!$B$2:$B$501,MATCH($B2335,Items!$A$2:$A$501,0)),"Unknown SKU"))</f>
        <v/>
      </c>
      <c r="D2335" s="14" t="n"/>
      <c r="E2335" s="14" t="n"/>
      <c r="F2335" s="14" t="n"/>
      <c r="G2335" s="14" t="n"/>
      <c r="H2335" s="12" t="str">
        <f>IF(AND(F2335="",G2335=""),"",IF(F2335="",0,F2335)-IF(G2335="",0,G2335))</f>
        <v/>
      </c>
      <c r="I2335" s="14" t="n"/>
      <c r="J2335" s="14" t="n"/>
      <c r="K2335" s="14" t="n"/>
    </row>
    <row r="2336">
      <c r="A2336" s="19" t="n"/>
      <c r="B2336" s="14" t="n"/>
      <c r="C2336" s="12" t="str">
        <f>IF($B2336="","",IFERROR(INDEX(Items!$B$2:$B$501,MATCH($B2336,Items!$A$2:$A$501,0)),"Unknown SKU"))</f>
        <v/>
      </c>
      <c r="D2336" s="14" t="n"/>
      <c r="E2336" s="14" t="n"/>
      <c r="F2336" s="14" t="n"/>
      <c r="G2336" s="14" t="n"/>
      <c r="H2336" s="12" t="str">
        <f>IF(AND(F2336="",G2336=""),"",IF(F2336="",0,F2336)-IF(G2336="",0,G2336))</f>
        <v/>
      </c>
      <c r="I2336" s="14" t="n"/>
      <c r="J2336" s="14" t="n"/>
      <c r="K2336" s="14" t="n"/>
    </row>
    <row r="2337">
      <c r="A2337" s="19" t="n"/>
      <c r="B2337" s="14" t="n"/>
      <c r="C2337" s="12" t="str">
        <f>IF($B2337="","",IFERROR(INDEX(Items!$B$2:$B$501,MATCH($B2337,Items!$A$2:$A$501,0)),"Unknown SKU"))</f>
        <v/>
      </c>
      <c r="D2337" s="14" t="n"/>
      <c r="E2337" s="14" t="n"/>
      <c r="F2337" s="14" t="n"/>
      <c r="G2337" s="14" t="n"/>
      <c r="H2337" s="12" t="str">
        <f>IF(AND(F2337="",G2337=""),"",IF(F2337="",0,F2337)-IF(G2337="",0,G2337))</f>
        <v/>
      </c>
      <c r="I2337" s="14" t="n"/>
      <c r="J2337" s="14" t="n"/>
      <c r="K2337" s="14" t="n"/>
    </row>
    <row r="2338">
      <c r="A2338" s="19" t="n"/>
      <c r="B2338" s="14" t="n"/>
      <c r="C2338" s="12" t="str">
        <f>IF($B2338="","",IFERROR(INDEX(Items!$B$2:$B$501,MATCH($B2338,Items!$A$2:$A$501,0)),"Unknown SKU"))</f>
        <v/>
      </c>
      <c r="D2338" s="14" t="n"/>
      <c r="E2338" s="14" t="n"/>
      <c r="F2338" s="14" t="n"/>
      <c r="G2338" s="14" t="n"/>
      <c r="H2338" s="12" t="str">
        <f>IF(AND(F2338="",G2338=""),"",IF(F2338="",0,F2338)-IF(G2338="",0,G2338))</f>
        <v/>
      </c>
      <c r="I2338" s="14" t="n"/>
      <c r="J2338" s="14" t="n"/>
      <c r="K2338" s="14" t="n"/>
    </row>
    <row r="2339">
      <c r="A2339" s="19" t="n"/>
      <c r="B2339" s="14" t="n"/>
      <c r="C2339" s="12" t="str">
        <f>IF($B2339="","",IFERROR(INDEX(Items!$B$2:$B$501,MATCH($B2339,Items!$A$2:$A$501,0)),"Unknown SKU"))</f>
        <v/>
      </c>
      <c r="D2339" s="14" t="n"/>
      <c r="E2339" s="14" t="n"/>
      <c r="F2339" s="14" t="n"/>
      <c r="G2339" s="14" t="n"/>
      <c r="H2339" s="12" t="str">
        <f>IF(AND(F2339="",G2339=""),"",IF(F2339="",0,F2339)-IF(G2339="",0,G2339))</f>
        <v/>
      </c>
      <c r="I2339" s="14" t="n"/>
      <c r="J2339" s="14" t="n"/>
      <c r="K2339" s="14" t="n"/>
    </row>
    <row r="2340">
      <c r="A2340" s="19" t="n"/>
      <c r="B2340" s="14" t="n"/>
      <c r="C2340" s="12" t="str">
        <f>IF($B2340="","",IFERROR(INDEX(Items!$B$2:$B$501,MATCH($B2340,Items!$A$2:$A$501,0)),"Unknown SKU"))</f>
        <v/>
      </c>
      <c r="D2340" s="14" t="n"/>
      <c r="E2340" s="14" t="n"/>
      <c r="F2340" s="14" t="n"/>
      <c r="G2340" s="14" t="n"/>
      <c r="H2340" s="12" t="str">
        <f>IF(AND(F2340="",G2340=""),"",IF(F2340="",0,F2340)-IF(G2340="",0,G2340))</f>
        <v/>
      </c>
      <c r="I2340" s="14" t="n"/>
      <c r="J2340" s="14" t="n"/>
      <c r="K2340" s="14" t="n"/>
    </row>
    <row r="2341">
      <c r="A2341" s="19" t="n"/>
      <c r="B2341" s="14" t="n"/>
      <c r="C2341" s="12" t="str">
        <f>IF($B2341="","",IFERROR(INDEX(Items!$B$2:$B$501,MATCH($B2341,Items!$A$2:$A$501,0)),"Unknown SKU"))</f>
        <v/>
      </c>
      <c r="D2341" s="14" t="n"/>
      <c r="E2341" s="14" t="n"/>
      <c r="F2341" s="14" t="n"/>
      <c r="G2341" s="14" t="n"/>
      <c r="H2341" s="12" t="str">
        <f>IF(AND(F2341="",G2341=""),"",IF(F2341="",0,F2341)-IF(G2341="",0,G2341))</f>
        <v/>
      </c>
      <c r="I2341" s="14" t="n"/>
      <c r="J2341" s="14" t="n"/>
      <c r="K2341" s="14" t="n"/>
    </row>
    <row r="2342">
      <c r="A2342" s="19" t="n"/>
      <c r="B2342" s="14" t="n"/>
      <c r="C2342" s="12" t="str">
        <f>IF($B2342="","",IFERROR(INDEX(Items!$B$2:$B$501,MATCH($B2342,Items!$A$2:$A$501,0)),"Unknown SKU"))</f>
        <v/>
      </c>
      <c r="D2342" s="14" t="n"/>
      <c r="E2342" s="14" t="n"/>
      <c r="F2342" s="14" t="n"/>
      <c r="G2342" s="14" t="n"/>
      <c r="H2342" s="12" t="str">
        <f>IF(AND(F2342="",G2342=""),"",IF(F2342="",0,F2342)-IF(G2342="",0,G2342))</f>
        <v/>
      </c>
      <c r="I2342" s="14" t="n"/>
      <c r="J2342" s="14" t="n"/>
      <c r="K2342" s="14" t="n"/>
    </row>
    <row r="2343">
      <c r="A2343" s="19" t="n"/>
      <c r="B2343" s="14" t="n"/>
      <c r="C2343" s="12" t="str">
        <f>IF($B2343="","",IFERROR(INDEX(Items!$B$2:$B$501,MATCH($B2343,Items!$A$2:$A$501,0)),"Unknown SKU"))</f>
        <v/>
      </c>
      <c r="D2343" s="14" t="n"/>
      <c r="E2343" s="14" t="n"/>
      <c r="F2343" s="14" t="n"/>
      <c r="G2343" s="14" t="n"/>
      <c r="H2343" s="12" t="str">
        <f>IF(AND(F2343="",G2343=""),"",IF(F2343="",0,F2343)-IF(G2343="",0,G2343))</f>
        <v/>
      </c>
      <c r="I2343" s="14" t="n"/>
      <c r="J2343" s="14" t="n"/>
      <c r="K2343" s="14" t="n"/>
    </row>
    <row r="2344">
      <c r="A2344" s="19" t="n"/>
      <c r="B2344" s="14" t="n"/>
      <c r="C2344" s="12" t="str">
        <f>IF($B2344="","",IFERROR(INDEX(Items!$B$2:$B$501,MATCH($B2344,Items!$A$2:$A$501,0)),"Unknown SKU"))</f>
        <v/>
      </c>
      <c r="D2344" s="14" t="n"/>
      <c r="E2344" s="14" t="n"/>
      <c r="F2344" s="14" t="n"/>
      <c r="G2344" s="14" t="n"/>
      <c r="H2344" s="12" t="str">
        <f>IF(AND(F2344="",G2344=""),"",IF(F2344="",0,F2344)-IF(G2344="",0,G2344))</f>
        <v/>
      </c>
      <c r="I2344" s="14" t="n"/>
      <c r="J2344" s="14" t="n"/>
      <c r="K2344" s="14" t="n"/>
    </row>
    <row r="2345">
      <c r="A2345" s="19" t="n"/>
      <c r="B2345" s="14" t="n"/>
      <c r="C2345" s="12" t="str">
        <f>IF($B2345="","",IFERROR(INDEX(Items!$B$2:$B$501,MATCH($B2345,Items!$A$2:$A$501,0)),"Unknown SKU"))</f>
        <v/>
      </c>
      <c r="D2345" s="14" t="n"/>
      <c r="E2345" s="14" t="n"/>
      <c r="F2345" s="14" t="n"/>
      <c r="G2345" s="14" t="n"/>
      <c r="H2345" s="12" t="str">
        <f>IF(AND(F2345="",G2345=""),"",IF(F2345="",0,F2345)-IF(G2345="",0,G2345))</f>
        <v/>
      </c>
      <c r="I2345" s="14" t="n"/>
      <c r="J2345" s="14" t="n"/>
      <c r="K2345" s="14" t="n"/>
    </row>
    <row r="2346">
      <c r="A2346" s="19" t="n"/>
      <c r="B2346" s="14" t="n"/>
      <c r="C2346" s="12" t="str">
        <f>IF($B2346="","",IFERROR(INDEX(Items!$B$2:$B$501,MATCH($B2346,Items!$A$2:$A$501,0)),"Unknown SKU"))</f>
        <v/>
      </c>
      <c r="D2346" s="14" t="n"/>
      <c r="E2346" s="14" t="n"/>
      <c r="F2346" s="14" t="n"/>
      <c r="G2346" s="14" t="n"/>
      <c r="H2346" s="12" t="str">
        <f>IF(AND(F2346="",G2346=""),"",IF(F2346="",0,F2346)-IF(G2346="",0,G2346))</f>
        <v/>
      </c>
      <c r="I2346" s="14" t="n"/>
      <c r="J2346" s="14" t="n"/>
      <c r="K2346" s="14" t="n"/>
    </row>
    <row r="2347">
      <c r="A2347" s="19" t="n"/>
      <c r="B2347" s="14" t="n"/>
      <c r="C2347" s="12" t="str">
        <f>IF($B2347="","",IFERROR(INDEX(Items!$B$2:$B$501,MATCH($B2347,Items!$A$2:$A$501,0)),"Unknown SKU"))</f>
        <v/>
      </c>
      <c r="D2347" s="14" t="n"/>
      <c r="E2347" s="14" t="n"/>
      <c r="F2347" s="14" t="n"/>
      <c r="G2347" s="14" t="n"/>
      <c r="H2347" s="12" t="str">
        <f>IF(AND(F2347="",G2347=""),"",IF(F2347="",0,F2347)-IF(G2347="",0,G2347))</f>
        <v/>
      </c>
      <c r="I2347" s="14" t="n"/>
      <c r="J2347" s="14" t="n"/>
      <c r="K2347" s="14" t="n"/>
    </row>
    <row r="2348">
      <c r="A2348" s="19" t="n"/>
      <c r="B2348" s="14" t="n"/>
      <c r="C2348" s="12" t="str">
        <f>IF($B2348="","",IFERROR(INDEX(Items!$B$2:$B$501,MATCH($B2348,Items!$A$2:$A$501,0)),"Unknown SKU"))</f>
        <v/>
      </c>
      <c r="D2348" s="14" t="n"/>
      <c r="E2348" s="14" t="n"/>
      <c r="F2348" s="14" t="n"/>
      <c r="G2348" s="14" t="n"/>
      <c r="H2348" s="12" t="str">
        <f>IF(AND(F2348="",G2348=""),"",IF(F2348="",0,F2348)-IF(G2348="",0,G2348))</f>
        <v/>
      </c>
      <c r="I2348" s="14" t="n"/>
      <c r="J2348" s="14" t="n"/>
      <c r="K2348" s="14" t="n"/>
    </row>
    <row r="2349">
      <c r="A2349" s="19" t="n"/>
      <c r="B2349" s="14" t="n"/>
      <c r="C2349" s="12" t="str">
        <f>IF($B2349="","",IFERROR(INDEX(Items!$B$2:$B$501,MATCH($B2349,Items!$A$2:$A$501,0)),"Unknown SKU"))</f>
        <v/>
      </c>
      <c r="D2349" s="14" t="n"/>
      <c r="E2349" s="14" t="n"/>
      <c r="F2349" s="14" t="n"/>
      <c r="G2349" s="14" t="n"/>
      <c r="H2349" s="12" t="str">
        <f>IF(AND(F2349="",G2349=""),"",IF(F2349="",0,F2349)-IF(G2349="",0,G2349))</f>
        <v/>
      </c>
      <c r="I2349" s="14" t="n"/>
      <c r="J2349" s="14" t="n"/>
      <c r="K2349" s="14" t="n"/>
    </row>
    <row r="2350">
      <c r="A2350" s="19" t="n"/>
      <c r="B2350" s="14" t="n"/>
      <c r="C2350" s="12" t="str">
        <f>IF($B2350="","",IFERROR(INDEX(Items!$B$2:$B$501,MATCH($B2350,Items!$A$2:$A$501,0)),"Unknown SKU"))</f>
        <v/>
      </c>
      <c r="D2350" s="14" t="n"/>
      <c r="E2350" s="14" t="n"/>
      <c r="F2350" s="14" t="n"/>
      <c r="G2350" s="14" t="n"/>
      <c r="H2350" s="12" t="str">
        <f>IF(AND(F2350="",G2350=""),"",IF(F2350="",0,F2350)-IF(G2350="",0,G2350))</f>
        <v/>
      </c>
      <c r="I2350" s="14" t="n"/>
      <c r="J2350" s="14" t="n"/>
      <c r="K2350" s="14" t="n"/>
    </row>
    <row r="2351">
      <c r="A2351" s="19" t="n"/>
      <c r="B2351" s="14" t="n"/>
      <c r="C2351" s="12" t="str">
        <f>IF($B2351="","",IFERROR(INDEX(Items!$B$2:$B$501,MATCH($B2351,Items!$A$2:$A$501,0)),"Unknown SKU"))</f>
        <v/>
      </c>
      <c r="D2351" s="14" t="n"/>
      <c r="E2351" s="14" t="n"/>
      <c r="F2351" s="14" t="n"/>
      <c r="G2351" s="14" t="n"/>
      <c r="H2351" s="12" t="str">
        <f>IF(AND(F2351="",G2351=""),"",IF(F2351="",0,F2351)-IF(G2351="",0,G2351))</f>
        <v/>
      </c>
      <c r="I2351" s="14" t="n"/>
      <c r="J2351" s="14" t="n"/>
      <c r="K2351" s="14" t="n"/>
    </row>
    <row r="2352">
      <c r="A2352" s="19" t="n"/>
      <c r="B2352" s="14" t="n"/>
      <c r="C2352" s="12" t="str">
        <f>IF($B2352="","",IFERROR(INDEX(Items!$B$2:$B$501,MATCH($B2352,Items!$A$2:$A$501,0)),"Unknown SKU"))</f>
        <v/>
      </c>
      <c r="D2352" s="14" t="n"/>
      <c r="E2352" s="14" t="n"/>
      <c r="F2352" s="14" t="n"/>
      <c r="G2352" s="14" t="n"/>
      <c r="H2352" s="12" t="str">
        <f>IF(AND(F2352="",G2352=""),"",IF(F2352="",0,F2352)-IF(G2352="",0,G2352))</f>
        <v/>
      </c>
      <c r="I2352" s="14" t="n"/>
      <c r="J2352" s="14" t="n"/>
      <c r="K2352" s="14" t="n"/>
    </row>
    <row r="2353">
      <c r="A2353" s="19" t="n"/>
      <c r="B2353" s="14" t="n"/>
      <c r="C2353" s="12" t="str">
        <f>IF($B2353="","",IFERROR(INDEX(Items!$B$2:$B$501,MATCH($B2353,Items!$A$2:$A$501,0)),"Unknown SKU"))</f>
        <v/>
      </c>
      <c r="D2353" s="14" t="n"/>
      <c r="E2353" s="14" t="n"/>
      <c r="F2353" s="14" t="n"/>
      <c r="G2353" s="14" t="n"/>
      <c r="H2353" s="12" t="str">
        <f>IF(AND(F2353="",G2353=""),"",IF(F2353="",0,F2353)-IF(G2353="",0,G2353))</f>
        <v/>
      </c>
      <c r="I2353" s="14" t="n"/>
      <c r="J2353" s="14" t="n"/>
      <c r="K2353" s="14" t="n"/>
    </row>
    <row r="2354">
      <c r="A2354" s="19" t="n"/>
      <c r="B2354" s="14" t="n"/>
      <c r="C2354" s="12" t="str">
        <f>IF($B2354="","",IFERROR(INDEX(Items!$B$2:$B$501,MATCH($B2354,Items!$A$2:$A$501,0)),"Unknown SKU"))</f>
        <v/>
      </c>
      <c r="D2354" s="14" t="n"/>
      <c r="E2354" s="14" t="n"/>
      <c r="F2354" s="14" t="n"/>
      <c r="G2354" s="14" t="n"/>
      <c r="H2354" s="12" t="str">
        <f>IF(AND(F2354="",G2354=""),"",IF(F2354="",0,F2354)-IF(G2354="",0,G2354))</f>
        <v/>
      </c>
      <c r="I2354" s="14" t="n"/>
      <c r="J2354" s="14" t="n"/>
      <c r="K2354" s="14" t="n"/>
    </row>
    <row r="2355">
      <c r="A2355" s="19" t="n"/>
      <c r="B2355" s="14" t="n"/>
      <c r="C2355" s="12" t="str">
        <f>IF($B2355="","",IFERROR(INDEX(Items!$B$2:$B$501,MATCH($B2355,Items!$A$2:$A$501,0)),"Unknown SKU"))</f>
        <v/>
      </c>
      <c r="D2355" s="14" t="n"/>
      <c r="E2355" s="14" t="n"/>
      <c r="F2355" s="14" t="n"/>
      <c r="G2355" s="14" t="n"/>
      <c r="H2355" s="12" t="str">
        <f>IF(AND(F2355="",G2355=""),"",IF(F2355="",0,F2355)-IF(G2355="",0,G2355))</f>
        <v/>
      </c>
      <c r="I2355" s="14" t="n"/>
      <c r="J2355" s="14" t="n"/>
      <c r="K2355" s="14" t="n"/>
    </row>
    <row r="2356">
      <c r="A2356" s="19" t="n"/>
      <c r="B2356" s="14" t="n"/>
      <c r="C2356" s="12" t="str">
        <f>IF($B2356="","",IFERROR(INDEX(Items!$B$2:$B$501,MATCH($B2356,Items!$A$2:$A$501,0)),"Unknown SKU"))</f>
        <v/>
      </c>
      <c r="D2356" s="14" t="n"/>
      <c r="E2356" s="14" t="n"/>
      <c r="F2356" s="14" t="n"/>
      <c r="G2356" s="14" t="n"/>
      <c r="H2356" s="12" t="str">
        <f>IF(AND(F2356="",G2356=""),"",IF(F2356="",0,F2356)-IF(G2356="",0,G2356))</f>
        <v/>
      </c>
      <c r="I2356" s="14" t="n"/>
      <c r="J2356" s="14" t="n"/>
      <c r="K2356" s="14" t="n"/>
    </row>
    <row r="2357">
      <c r="A2357" s="19" t="n"/>
      <c r="B2357" s="14" t="n"/>
      <c r="C2357" s="12" t="str">
        <f>IF($B2357="","",IFERROR(INDEX(Items!$B$2:$B$501,MATCH($B2357,Items!$A$2:$A$501,0)),"Unknown SKU"))</f>
        <v/>
      </c>
      <c r="D2357" s="14" t="n"/>
      <c r="E2357" s="14" t="n"/>
      <c r="F2357" s="14" t="n"/>
      <c r="G2357" s="14" t="n"/>
      <c r="H2357" s="12" t="str">
        <f>IF(AND(F2357="",G2357=""),"",IF(F2357="",0,F2357)-IF(G2357="",0,G2357))</f>
        <v/>
      </c>
      <c r="I2357" s="14" t="n"/>
      <c r="J2357" s="14" t="n"/>
      <c r="K2357" s="14" t="n"/>
    </row>
    <row r="2358">
      <c r="A2358" s="19" t="n"/>
      <c r="B2358" s="14" t="n"/>
      <c r="C2358" s="12" t="str">
        <f>IF($B2358="","",IFERROR(INDEX(Items!$B$2:$B$501,MATCH($B2358,Items!$A$2:$A$501,0)),"Unknown SKU"))</f>
        <v/>
      </c>
      <c r="D2358" s="14" t="n"/>
      <c r="E2358" s="14" t="n"/>
      <c r="F2358" s="14" t="n"/>
      <c r="G2358" s="14" t="n"/>
      <c r="H2358" s="12" t="str">
        <f>IF(AND(F2358="",G2358=""),"",IF(F2358="",0,F2358)-IF(G2358="",0,G2358))</f>
        <v/>
      </c>
      <c r="I2358" s="14" t="n"/>
      <c r="J2358" s="14" t="n"/>
      <c r="K2358" s="14" t="n"/>
    </row>
    <row r="2359">
      <c r="A2359" s="19" t="n"/>
      <c r="B2359" s="14" t="n"/>
      <c r="C2359" s="12" t="str">
        <f>IF($B2359="","",IFERROR(INDEX(Items!$B$2:$B$501,MATCH($B2359,Items!$A$2:$A$501,0)),"Unknown SKU"))</f>
        <v/>
      </c>
      <c r="D2359" s="14" t="n"/>
      <c r="E2359" s="14" t="n"/>
      <c r="F2359" s="14" t="n"/>
      <c r="G2359" s="14" t="n"/>
      <c r="H2359" s="12" t="str">
        <f>IF(AND(F2359="",G2359=""),"",IF(F2359="",0,F2359)-IF(G2359="",0,G2359))</f>
        <v/>
      </c>
      <c r="I2359" s="14" t="n"/>
      <c r="J2359" s="14" t="n"/>
      <c r="K2359" s="14" t="n"/>
    </row>
    <row r="2360">
      <c r="A2360" s="19" t="n"/>
      <c r="B2360" s="14" t="n"/>
      <c r="C2360" s="12" t="str">
        <f>IF($B2360="","",IFERROR(INDEX(Items!$B$2:$B$501,MATCH($B2360,Items!$A$2:$A$501,0)),"Unknown SKU"))</f>
        <v/>
      </c>
      <c r="D2360" s="14" t="n"/>
      <c r="E2360" s="14" t="n"/>
      <c r="F2360" s="14" t="n"/>
      <c r="G2360" s="14" t="n"/>
      <c r="H2360" s="12" t="str">
        <f>IF(AND(F2360="",G2360=""),"",IF(F2360="",0,F2360)-IF(G2360="",0,G2360))</f>
        <v/>
      </c>
      <c r="I2360" s="14" t="n"/>
      <c r="J2360" s="14" t="n"/>
      <c r="K2360" s="14" t="n"/>
    </row>
    <row r="2361">
      <c r="A2361" s="19" t="n"/>
      <c r="B2361" s="14" t="n"/>
      <c r="C2361" s="12" t="str">
        <f>IF($B2361="","",IFERROR(INDEX(Items!$B$2:$B$501,MATCH($B2361,Items!$A$2:$A$501,0)),"Unknown SKU"))</f>
        <v/>
      </c>
      <c r="D2361" s="14" t="n"/>
      <c r="E2361" s="14" t="n"/>
      <c r="F2361" s="14" t="n"/>
      <c r="G2361" s="14" t="n"/>
      <c r="H2361" s="12" t="str">
        <f>IF(AND(F2361="",G2361=""),"",IF(F2361="",0,F2361)-IF(G2361="",0,G2361))</f>
        <v/>
      </c>
      <c r="I2361" s="14" t="n"/>
      <c r="J2361" s="14" t="n"/>
      <c r="K2361" s="14" t="n"/>
    </row>
    <row r="2362">
      <c r="A2362" s="19" t="n"/>
      <c r="B2362" s="14" t="n"/>
      <c r="C2362" s="12" t="str">
        <f>IF($B2362="","",IFERROR(INDEX(Items!$B$2:$B$501,MATCH($B2362,Items!$A$2:$A$501,0)),"Unknown SKU"))</f>
        <v/>
      </c>
      <c r="D2362" s="14" t="n"/>
      <c r="E2362" s="14" t="n"/>
      <c r="F2362" s="14" t="n"/>
      <c r="G2362" s="14" t="n"/>
      <c r="H2362" s="12" t="str">
        <f>IF(AND(F2362="",G2362=""),"",IF(F2362="",0,F2362)-IF(G2362="",0,G2362))</f>
        <v/>
      </c>
      <c r="I2362" s="14" t="n"/>
      <c r="J2362" s="14" t="n"/>
      <c r="K2362" s="14" t="n"/>
    </row>
    <row r="2363">
      <c r="A2363" s="19" t="n"/>
      <c r="B2363" s="14" t="n"/>
      <c r="C2363" s="12" t="str">
        <f>IF($B2363="","",IFERROR(INDEX(Items!$B$2:$B$501,MATCH($B2363,Items!$A$2:$A$501,0)),"Unknown SKU"))</f>
        <v/>
      </c>
      <c r="D2363" s="14" t="n"/>
      <c r="E2363" s="14" t="n"/>
      <c r="F2363" s="14" t="n"/>
      <c r="G2363" s="14" t="n"/>
      <c r="H2363" s="12" t="str">
        <f>IF(AND(F2363="",G2363=""),"",IF(F2363="",0,F2363)-IF(G2363="",0,G2363))</f>
        <v/>
      </c>
      <c r="I2363" s="14" t="n"/>
      <c r="J2363" s="14" t="n"/>
      <c r="K2363" s="14" t="n"/>
    </row>
    <row r="2364">
      <c r="A2364" s="19" t="n"/>
      <c r="B2364" s="14" t="n"/>
      <c r="C2364" s="12" t="str">
        <f>IF($B2364="","",IFERROR(INDEX(Items!$B$2:$B$501,MATCH($B2364,Items!$A$2:$A$501,0)),"Unknown SKU"))</f>
        <v/>
      </c>
      <c r="D2364" s="14" t="n"/>
      <c r="E2364" s="14" t="n"/>
      <c r="F2364" s="14" t="n"/>
      <c r="G2364" s="14" t="n"/>
      <c r="H2364" s="12" t="str">
        <f>IF(AND(F2364="",G2364=""),"",IF(F2364="",0,F2364)-IF(G2364="",0,G2364))</f>
        <v/>
      </c>
      <c r="I2364" s="14" t="n"/>
      <c r="J2364" s="14" t="n"/>
      <c r="K2364" s="14" t="n"/>
    </row>
    <row r="2365">
      <c r="A2365" s="19" t="n"/>
      <c r="B2365" s="14" t="n"/>
      <c r="C2365" s="12" t="str">
        <f>IF($B2365="","",IFERROR(INDEX(Items!$B$2:$B$501,MATCH($B2365,Items!$A$2:$A$501,0)),"Unknown SKU"))</f>
        <v/>
      </c>
      <c r="D2365" s="14" t="n"/>
      <c r="E2365" s="14" t="n"/>
      <c r="F2365" s="14" t="n"/>
      <c r="G2365" s="14" t="n"/>
      <c r="H2365" s="12" t="str">
        <f>IF(AND(F2365="",G2365=""),"",IF(F2365="",0,F2365)-IF(G2365="",0,G2365))</f>
        <v/>
      </c>
      <c r="I2365" s="14" t="n"/>
      <c r="J2365" s="14" t="n"/>
      <c r="K2365" s="14" t="n"/>
    </row>
    <row r="2366">
      <c r="A2366" s="19" t="n"/>
      <c r="B2366" s="14" t="n"/>
      <c r="C2366" s="12" t="str">
        <f>IF($B2366="","",IFERROR(INDEX(Items!$B$2:$B$501,MATCH($B2366,Items!$A$2:$A$501,0)),"Unknown SKU"))</f>
        <v/>
      </c>
      <c r="D2366" s="14" t="n"/>
      <c r="E2366" s="14" t="n"/>
      <c r="F2366" s="14" t="n"/>
      <c r="G2366" s="14" t="n"/>
      <c r="H2366" s="12" t="str">
        <f>IF(AND(F2366="",G2366=""),"",IF(F2366="",0,F2366)-IF(G2366="",0,G2366))</f>
        <v/>
      </c>
      <c r="I2366" s="14" t="n"/>
      <c r="J2366" s="14" t="n"/>
      <c r="K2366" s="14" t="n"/>
    </row>
    <row r="2367">
      <c r="A2367" s="19" t="n"/>
      <c r="B2367" s="14" t="n"/>
      <c r="C2367" s="12" t="str">
        <f>IF($B2367="","",IFERROR(INDEX(Items!$B$2:$B$501,MATCH($B2367,Items!$A$2:$A$501,0)),"Unknown SKU"))</f>
        <v/>
      </c>
      <c r="D2367" s="14" t="n"/>
      <c r="E2367" s="14" t="n"/>
      <c r="F2367" s="14" t="n"/>
      <c r="G2367" s="14" t="n"/>
      <c r="H2367" s="12" t="str">
        <f>IF(AND(F2367="",G2367=""),"",IF(F2367="",0,F2367)-IF(G2367="",0,G2367))</f>
        <v/>
      </c>
      <c r="I2367" s="14" t="n"/>
      <c r="J2367" s="14" t="n"/>
      <c r="K2367" s="14" t="n"/>
    </row>
    <row r="2368">
      <c r="A2368" s="19" t="n"/>
      <c r="B2368" s="14" t="n"/>
      <c r="C2368" s="12" t="str">
        <f>IF($B2368="","",IFERROR(INDEX(Items!$B$2:$B$501,MATCH($B2368,Items!$A$2:$A$501,0)),"Unknown SKU"))</f>
        <v/>
      </c>
      <c r="D2368" s="14" t="n"/>
      <c r="E2368" s="14" t="n"/>
      <c r="F2368" s="14" t="n"/>
      <c r="G2368" s="14" t="n"/>
      <c r="H2368" s="12" t="str">
        <f>IF(AND(F2368="",G2368=""),"",IF(F2368="",0,F2368)-IF(G2368="",0,G2368))</f>
        <v/>
      </c>
      <c r="I2368" s="14" t="n"/>
      <c r="J2368" s="14" t="n"/>
      <c r="K2368" s="14" t="n"/>
    </row>
    <row r="2369">
      <c r="A2369" s="19" t="n"/>
      <c r="B2369" s="14" t="n"/>
      <c r="C2369" s="12" t="str">
        <f>IF($B2369="","",IFERROR(INDEX(Items!$B$2:$B$501,MATCH($B2369,Items!$A$2:$A$501,0)),"Unknown SKU"))</f>
        <v/>
      </c>
      <c r="D2369" s="14" t="n"/>
      <c r="E2369" s="14" t="n"/>
      <c r="F2369" s="14" t="n"/>
      <c r="G2369" s="14" t="n"/>
      <c r="H2369" s="12" t="str">
        <f>IF(AND(F2369="",G2369=""),"",IF(F2369="",0,F2369)-IF(G2369="",0,G2369))</f>
        <v/>
      </c>
      <c r="I2369" s="14" t="n"/>
      <c r="J2369" s="14" t="n"/>
      <c r="K2369" s="14" t="n"/>
    </row>
    <row r="2370">
      <c r="A2370" s="19" t="n"/>
      <c r="B2370" s="14" t="n"/>
      <c r="C2370" s="12" t="str">
        <f>IF($B2370="","",IFERROR(INDEX(Items!$B$2:$B$501,MATCH($B2370,Items!$A$2:$A$501,0)),"Unknown SKU"))</f>
        <v/>
      </c>
      <c r="D2370" s="14" t="n"/>
      <c r="E2370" s="14" t="n"/>
      <c r="F2370" s="14" t="n"/>
      <c r="G2370" s="14" t="n"/>
      <c r="H2370" s="12" t="str">
        <f>IF(AND(F2370="",G2370=""),"",IF(F2370="",0,F2370)-IF(G2370="",0,G2370))</f>
        <v/>
      </c>
      <c r="I2370" s="14" t="n"/>
      <c r="J2370" s="14" t="n"/>
      <c r="K2370" s="14" t="n"/>
    </row>
    <row r="2371">
      <c r="A2371" s="19" t="n"/>
      <c r="B2371" s="14" t="n"/>
      <c r="C2371" s="12" t="str">
        <f>IF($B2371="","",IFERROR(INDEX(Items!$B$2:$B$501,MATCH($B2371,Items!$A$2:$A$501,0)),"Unknown SKU"))</f>
        <v/>
      </c>
      <c r="D2371" s="14" t="n"/>
      <c r="E2371" s="14" t="n"/>
      <c r="F2371" s="14" t="n"/>
      <c r="G2371" s="14" t="n"/>
      <c r="H2371" s="12" t="str">
        <f>IF(AND(F2371="",G2371=""),"",IF(F2371="",0,F2371)-IF(G2371="",0,G2371))</f>
        <v/>
      </c>
      <c r="I2371" s="14" t="n"/>
      <c r="J2371" s="14" t="n"/>
      <c r="K2371" s="14" t="n"/>
    </row>
    <row r="2372">
      <c r="A2372" s="19" t="n"/>
      <c r="B2372" s="14" t="n"/>
      <c r="C2372" s="12" t="str">
        <f>IF($B2372="","",IFERROR(INDEX(Items!$B$2:$B$501,MATCH($B2372,Items!$A$2:$A$501,0)),"Unknown SKU"))</f>
        <v/>
      </c>
      <c r="D2372" s="14" t="n"/>
      <c r="E2372" s="14" t="n"/>
      <c r="F2372" s="14" t="n"/>
      <c r="G2372" s="14" t="n"/>
      <c r="H2372" s="12" t="str">
        <f>IF(AND(F2372="",G2372=""),"",IF(F2372="",0,F2372)-IF(G2372="",0,G2372))</f>
        <v/>
      </c>
      <c r="I2372" s="14" t="n"/>
      <c r="J2372" s="14" t="n"/>
      <c r="K2372" s="14" t="n"/>
    </row>
    <row r="2373">
      <c r="A2373" s="19" t="n"/>
      <c r="B2373" s="14" t="n"/>
      <c r="C2373" s="12" t="str">
        <f>IF($B2373="","",IFERROR(INDEX(Items!$B$2:$B$501,MATCH($B2373,Items!$A$2:$A$501,0)),"Unknown SKU"))</f>
        <v/>
      </c>
      <c r="D2373" s="14" t="n"/>
      <c r="E2373" s="14" t="n"/>
      <c r="F2373" s="14" t="n"/>
      <c r="G2373" s="14" t="n"/>
      <c r="H2373" s="12" t="str">
        <f>IF(AND(F2373="",G2373=""),"",IF(F2373="",0,F2373)-IF(G2373="",0,G2373))</f>
        <v/>
      </c>
      <c r="I2373" s="14" t="n"/>
      <c r="J2373" s="14" t="n"/>
      <c r="K2373" s="14" t="n"/>
    </row>
    <row r="2374">
      <c r="A2374" s="19" t="n"/>
      <c r="B2374" s="14" t="n"/>
      <c r="C2374" s="12" t="str">
        <f>IF($B2374="","",IFERROR(INDEX(Items!$B$2:$B$501,MATCH($B2374,Items!$A$2:$A$501,0)),"Unknown SKU"))</f>
        <v/>
      </c>
      <c r="D2374" s="14" t="n"/>
      <c r="E2374" s="14" t="n"/>
      <c r="F2374" s="14" t="n"/>
      <c r="G2374" s="14" t="n"/>
      <c r="H2374" s="12" t="str">
        <f>IF(AND(F2374="",G2374=""),"",IF(F2374="",0,F2374)-IF(G2374="",0,G2374))</f>
        <v/>
      </c>
      <c r="I2374" s="14" t="n"/>
      <c r="J2374" s="14" t="n"/>
      <c r="K2374" s="14" t="n"/>
    </row>
    <row r="2375">
      <c r="A2375" s="19" t="n"/>
      <c r="B2375" s="14" t="n"/>
      <c r="C2375" s="12" t="str">
        <f>IF($B2375="","",IFERROR(INDEX(Items!$B$2:$B$501,MATCH($B2375,Items!$A$2:$A$501,0)),"Unknown SKU"))</f>
        <v/>
      </c>
      <c r="D2375" s="14" t="n"/>
      <c r="E2375" s="14" t="n"/>
      <c r="F2375" s="14" t="n"/>
      <c r="G2375" s="14" t="n"/>
      <c r="H2375" s="12" t="str">
        <f>IF(AND(F2375="",G2375=""),"",IF(F2375="",0,F2375)-IF(G2375="",0,G2375))</f>
        <v/>
      </c>
      <c r="I2375" s="14" t="n"/>
      <c r="J2375" s="14" t="n"/>
      <c r="K2375" s="14" t="n"/>
    </row>
    <row r="2376">
      <c r="A2376" s="19" t="n"/>
      <c r="B2376" s="14" t="n"/>
      <c r="C2376" s="12" t="str">
        <f>IF($B2376="","",IFERROR(INDEX(Items!$B$2:$B$501,MATCH($B2376,Items!$A$2:$A$501,0)),"Unknown SKU"))</f>
        <v/>
      </c>
      <c r="D2376" s="14" t="n"/>
      <c r="E2376" s="14" t="n"/>
      <c r="F2376" s="14" t="n"/>
      <c r="G2376" s="14" t="n"/>
      <c r="H2376" s="12" t="str">
        <f>IF(AND(F2376="",G2376=""),"",IF(F2376="",0,F2376)-IF(G2376="",0,G2376))</f>
        <v/>
      </c>
      <c r="I2376" s="14" t="n"/>
      <c r="J2376" s="14" t="n"/>
      <c r="K2376" s="14" t="n"/>
    </row>
    <row r="2377">
      <c r="A2377" s="19" t="n"/>
      <c r="B2377" s="14" t="n"/>
      <c r="C2377" s="12" t="str">
        <f>IF($B2377="","",IFERROR(INDEX(Items!$B$2:$B$501,MATCH($B2377,Items!$A$2:$A$501,0)),"Unknown SKU"))</f>
        <v/>
      </c>
      <c r="D2377" s="14" t="n"/>
      <c r="E2377" s="14" t="n"/>
      <c r="F2377" s="14" t="n"/>
      <c r="G2377" s="14" t="n"/>
      <c r="H2377" s="12" t="str">
        <f>IF(AND(F2377="",G2377=""),"",IF(F2377="",0,F2377)-IF(G2377="",0,G2377))</f>
        <v/>
      </c>
      <c r="I2377" s="14" t="n"/>
      <c r="J2377" s="14" t="n"/>
      <c r="K2377" s="14" t="n"/>
    </row>
    <row r="2378">
      <c r="A2378" s="19" t="n"/>
      <c r="B2378" s="14" t="n"/>
      <c r="C2378" s="12" t="str">
        <f>IF($B2378="","",IFERROR(INDEX(Items!$B$2:$B$501,MATCH($B2378,Items!$A$2:$A$501,0)),"Unknown SKU"))</f>
        <v/>
      </c>
      <c r="D2378" s="14" t="n"/>
      <c r="E2378" s="14" t="n"/>
      <c r="F2378" s="14" t="n"/>
      <c r="G2378" s="14" t="n"/>
      <c r="H2378" s="12" t="str">
        <f>IF(AND(F2378="",G2378=""),"",IF(F2378="",0,F2378)-IF(G2378="",0,G2378))</f>
        <v/>
      </c>
      <c r="I2378" s="14" t="n"/>
      <c r="J2378" s="14" t="n"/>
      <c r="K2378" s="14" t="n"/>
    </row>
    <row r="2379">
      <c r="A2379" s="19" t="n"/>
      <c r="B2379" s="14" t="n"/>
      <c r="C2379" s="12" t="str">
        <f>IF($B2379="","",IFERROR(INDEX(Items!$B$2:$B$501,MATCH($B2379,Items!$A$2:$A$501,0)),"Unknown SKU"))</f>
        <v/>
      </c>
      <c r="D2379" s="14" t="n"/>
      <c r="E2379" s="14" t="n"/>
      <c r="F2379" s="14" t="n"/>
      <c r="G2379" s="14" t="n"/>
      <c r="H2379" s="12" t="str">
        <f>IF(AND(F2379="",G2379=""),"",IF(F2379="",0,F2379)-IF(G2379="",0,G2379))</f>
        <v/>
      </c>
      <c r="I2379" s="14" t="n"/>
      <c r="J2379" s="14" t="n"/>
      <c r="K2379" s="14" t="n"/>
    </row>
    <row r="2380">
      <c r="A2380" s="19" t="n"/>
      <c r="B2380" s="14" t="n"/>
      <c r="C2380" s="12" t="str">
        <f>IF($B2380="","",IFERROR(INDEX(Items!$B$2:$B$501,MATCH($B2380,Items!$A$2:$A$501,0)),"Unknown SKU"))</f>
        <v/>
      </c>
      <c r="D2380" s="14" t="n"/>
      <c r="E2380" s="14" t="n"/>
      <c r="F2380" s="14" t="n"/>
      <c r="G2380" s="14" t="n"/>
      <c r="H2380" s="12" t="str">
        <f>IF(AND(F2380="",G2380=""),"",IF(F2380="",0,F2380)-IF(G2380="",0,G2380))</f>
        <v/>
      </c>
      <c r="I2380" s="14" t="n"/>
      <c r="J2380" s="14" t="n"/>
      <c r="K2380" s="14" t="n"/>
    </row>
    <row r="2381">
      <c r="A2381" s="19" t="n"/>
      <c r="B2381" s="14" t="n"/>
      <c r="C2381" s="12" t="str">
        <f>IF($B2381="","",IFERROR(INDEX(Items!$B$2:$B$501,MATCH($B2381,Items!$A$2:$A$501,0)),"Unknown SKU"))</f>
        <v/>
      </c>
      <c r="D2381" s="14" t="n"/>
      <c r="E2381" s="14" t="n"/>
      <c r="F2381" s="14" t="n"/>
      <c r="G2381" s="14" t="n"/>
      <c r="H2381" s="12" t="str">
        <f>IF(AND(F2381="",G2381=""),"",IF(F2381="",0,F2381)-IF(G2381="",0,G2381))</f>
        <v/>
      </c>
      <c r="I2381" s="14" t="n"/>
      <c r="J2381" s="14" t="n"/>
      <c r="K2381" s="14" t="n"/>
    </row>
    <row r="2382">
      <c r="A2382" s="19" t="n"/>
      <c r="B2382" s="14" t="n"/>
      <c r="C2382" s="12" t="str">
        <f>IF($B2382="","",IFERROR(INDEX(Items!$B$2:$B$501,MATCH($B2382,Items!$A$2:$A$501,0)),"Unknown SKU"))</f>
        <v/>
      </c>
      <c r="D2382" s="14" t="n"/>
      <c r="E2382" s="14" t="n"/>
      <c r="F2382" s="14" t="n"/>
      <c r="G2382" s="14" t="n"/>
      <c r="H2382" s="12" t="str">
        <f>IF(AND(F2382="",G2382=""),"",IF(F2382="",0,F2382)-IF(G2382="",0,G2382))</f>
        <v/>
      </c>
      <c r="I2382" s="14" t="n"/>
      <c r="J2382" s="14" t="n"/>
      <c r="K2382" s="14" t="n"/>
    </row>
    <row r="2383">
      <c r="A2383" s="19" t="n"/>
      <c r="B2383" s="14" t="n"/>
      <c r="C2383" s="12" t="str">
        <f>IF($B2383="","",IFERROR(INDEX(Items!$B$2:$B$501,MATCH($B2383,Items!$A$2:$A$501,0)),"Unknown SKU"))</f>
        <v/>
      </c>
      <c r="D2383" s="14" t="n"/>
      <c r="E2383" s="14" t="n"/>
      <c r="F2383" s="14" t="n"/>
      <c r="G2383" s="14" t="n"/>
      <c r="H2383" s="12" t="str">
        <f>IF(AND(F2383="",G2383=""),"",IF(F2383="",0,F2383)-IF(G2383="",0,G2383))</f>
        <v/>
      </c>
      <c r="I2383" s="14" t="n"/>
      <c r="J2383" s="14" t="n"/>
      <c r="K2383" s="14" t="n"/>
    </row>
    <row r="2384">
      <c r="A2384" s="19" t="n"/>
      <c r="B2384" s="14" t="n"/>
      <c r="C2384" s="12" t="str">
        <f>IF($B2384="","",IFERROR(INDEX(Items!$B$2:$B$501,MATCH($B2384,Items!$A$2:$A$501,0)),"Unknown SKU"))</f>
        <v/>
      </c>
      <c r="D2384" s="14" t="n"/>
      <c r="E2384" s="14" t="n"/>
      <c r="F2384" s="14" t="n"/>
      <c r="G2384" s="14" t="n"/>
      <c r="H2384" s="12" t="str">
        <f>IF(AND(F2384="",G2384=""),"",IF(F2384="",0,F2384)-IF(G2384="",0,G2384))</f>
        <v/>
      </c>
      <c r="I2384" s="14" t="n"/>
      <c r="J2384" s="14" t="n"/>
      <c r="K2384" s="14" t="n"/>
    </row>
    <row r="2385">
      <c r="A2385" s="19" t="n"/>
      <c r="B2385" s="14" t="n"/>
      <c r="C2385" s="12" t="str">
        <f>IF($B2385="","",IFERROR(INDEX(Items!$B$2:$B$501,MATCH($B2385,Items!$A$2:$A$501,0)),"Unknown SKU"))</f>
        <v/>
      </c>
      <c r="D2385" s="14" t="n"/>
      <c r="E2385" s="14" t="n"/>
      <c r="F2385" s="14" t="n"/>
      <c r="G2385" s="14" t="n"/>
      <c r="H2385" s="12" t="str">
        <f>IF(AND(F2385="",G2385=""),"",IF(F2385="",0,F2385)-IF(G2385="",0,G2385))</f>
        <v/>
      </c>
      <c r="I2385" s="14" t="n"/>
      <c r="J2385" s="14" t="n"/>
      <c r="K2385" s="14" t="n"/>
    </row>
    <row r="2386">
      <c r="A2386" s="19" t="n"/>
      <c r="B2386" s="14" t="n"/>
      <c r="C2386" s="12" t="str">
        <f>IF($B2386="","",IFERROR(INDEX(Items!$B$2:$B$501,MATCH($B2386,Items!$A$2:$A$501,0)),"Unknown SKU"))</f>
        <v/>
      </c>
      <c r="D2386" s="14" t="n"/>
      <c r="E2386" s="14" t="n"/>
      <c r="F2386" s="14" t="n"/>
      <c r="G2386" s="14" t="n"/>
      <c r="H2386" s="12" t="str">
        <f>IF(AND(F2386="",G2386=""),"",IF(F2386="",0,F2386)-IF(G2386="",0,G2386))</f>
        <v/>
      </c>
      <c r="I2386" s="14" t="n"/>
      <c r="J2386" s="14" t="n"/>
      <c r="K2386" s="14" t="n"/>
    </row>
    <row r="2387">
      <c r="A2387" s="19" t="n"/>
      <c r="B2387" s="14" t="n"/>
      <c r="C2387" s="12" t="str">
        <f>IF($B2387="","",IFERROR(INDEX(Items!$B$2:$B$501,MATCH($B2387,Items!$A$2:$A$501,0)),"Unknown SKU"))</f>
        <v/>
      </c>
      <c r="D2387" s="14" t="n"/>
      <c r="E2387" s="14" t="n"/>
      <c r="F2387" s="14" t="n"/>
      <c r="G2387" s="14" t="n"/>
      <c r="H2387" s="12" t="str">
        <f>IF(AND(F2387="",G2387=""),"",IF(F2387="",0,F2387)-IF(G2387="",0,G2387))</f>
        <v/>
      </c>
      <c r="I2387" s="14" t="n"/>
      <c r="J2387" s="14" t="n"/>
      <c r="K2387" s="14" t="n"/>
    </row>
    <row r="2388">
      <c r="A2388" s="19" t="n"/>
      <c r="B2388" s="14" t="n"/>
      <c r="C2388" s="12" t="str">
        <f>IF($B2388="","",IFERROR(INDEX(Items!$B$2:$B$501,MATCH($B2388,Items!$A$2:$A$501,0)),"Unknown SKU"))</f>
        <v/>
      </c>
      <c r="D2388" s="14" t="n"/>
      <c r="E2388" s="14" t="n"/>
      <c r="F2388" s="14" t="n"/>
      <c r="G2388" s="14" t="n"/>
      <c r="H2388" s="12" t="str">
        <f>IF(AND(F2388="",G2388=""),"",IF(F2388="",0,F2388)-IF(G2388="",0,G2388))</f>
        <v/>
      </c>
      <c r="I2388" s="14" t="n"/>
      <c r="J2388" s="14" t="n"/>
      <c r="K2388" s="14" t="n"/>
    </row>
    <row r="2389">
      <c r="A2389" s="19" t="n"/>
      <c r="B2389" s="14" t="n"/>
      <c r="C2389" s="12" t="str">
        <f>IF($B2389="","",IFERROR(INDEX(Items!$B$2:$B$501,MATCH($B2389,Items!$A$2:$A$501,0)),"Unknown SKU"))</f>
        <v/>
      </c>
      <c r="D2389" s="14" t="n"/>
      <c r="E2389" s="14" t="n"/>
      <c r="F2389" s="14" t="n"/>
      <c r="G2389" s="14" t="n"/>
      <c r="H2389" s="12" t="str">
        <f>IF(AND(F2389="",G2389=""),"",IF(F2389="",0,F2389)-IF(G2389="",0,G2389))</f>
        <v/>
      </c>
      <c r="I2389" s="14" t="n"/>
      <c r="J2389" s="14" t="n"/>
      <c r="K2389" s="14" t="n"/>
    </row>
    <row r="2390">
      <c r="A2390" s="19" t="n"/>
      <c r="B2390" s="14" t="n"/>
      <c r="C2390" s="12" t="str">
        <f>IF($B2390="","",IFERROR(INDEX(Items!$B$2:$B$501,MATCH($B2390,Items!$A$2:$A$501,0)),"Unknown SKU"))</f>
        <v/>
      </c>
      <c r="D2390" s="14" t="n"/>
      <c r="E2390" s="14" t="n"/>
      <c r="F2390" s="14" t="n"/>
      <c r="G2390" s="14" t="n"/>
      <c r="H2390" s="12" t="str">
        <f>IF(AND(F2390="",G2390=""),"",IF(F2390="",0,F2390)-IF(G2390="",0,G2390))</f>
        <v/>
      </c>
      <c r="I2390" s="14" t="n"/>
      <c r="J2390" s="14" t="n"/>
      <c r="K2390" s="14" t="n"/>
    </row>
    <row r="2391">
      <c r="A2391" s="19" t="n"/>
      <c r="B2391" s="14" t="n"/>
      <c r="C2391" s="12" t="str">
        <f>IF($B2391="","",IFERROR(INDEX(Items!$B$2:$B$501,MATCH($B2391,Items!$A$2:$A$501,0)),"Unknown SKU"))</f>
        <v/>
      </c>
      <c r="D2391" s="14" t="n"/>
      <c r="E2391" s="14" t="n"/>
      <c r="F2391" s="14" t="n"/>
      <c r="G2391" s="14" t="n"/>
      <c r="H2391" s="12" t="str">
        <f>IF(AND(F2391="",G2391=""),"",IF(F2391="",0,F2391)-IF(G2391="",0,G2391))</f>
        <v/>
      </c>
      <c r="I2391" s="14" t="n"/>
      <c r="J2391" s="14" t="n"/>
      <c r="K2391" s="14" t="n"/>
    </row>
    <row r="2392">
      <c r="A2392" s="19" t="n"/>
      <c r="B2392" s="14" t="n"/>
      <c r="C2392" s="12" t="str">
        <f>IF($B2392="","",IFERROR(INDEX(Items!$B$2:$B$501,MATCH($B2392,Items!$A$2:$A$501,0)),"Unknown SKU"))</f>
        <v/>
      </c>
      <c r="D2392" s="14" t="n"/>
      <c r="E2392" s="14" t="n"/>
      <c r="F2392" s="14" t="n"/>
      <c r="G2392" s="14" t="n"/>
      <c r="H2392" s="12" t="str">
        <f>IF(AND(F2392="",G2392=""),"",IF(F2392="",0,F2392)-IF(G2392="",0,G2392))</f>
        <v/>
      </c>
      <c r="I2392" s="14" t="n"/>
      <c r="J2392" s="14" t="n"/>
      <c r="K2392" s="14" t="n"/>
    </row>
    <row r="2393">
      <c r="A2393" s="19" t="n"/>
      <c r="B2393" s="14" t="n"/>
      <c r="C2393" s="12" t="str">
        <f>IF($B2393="","",IFERROR(INDEX(Items!$B$2:$B$501,MATCH($B2393,Items!$A$2:$A$501,0)),"Unknown SKU"))</f>
        <v/>
      </c>
      <c r="D2393" s="14" t="n"/>
      <c r="E2393" s="14" t="n"/>
      <c r="F2393" s="14" t="n"/>
      <c r="G2393" s="14" t="n"/>
      <c r="H2393" s="12" t="str">
        <f>IF(AND(F2393="",G2393=""),"",IF(F2393="",0,F2393)-IF(G2393="",0,G2393))</f>
        <v/>
      </c>
      <c r="I2393" s="14" t="n"/>
      <c r="J2393" s="14" t="n"/>
      <c r="K2393" s="14" t="n"/>
    </row>
    <row r="2394">
      <c r="A2394" s="19" t="n"/>
      <c r="B2394" s="14" t="n"/>
      <c r="C2394" s="12" t="str">
        <f>IF($B2394="","",IFERROR(INDEX(Items!$B$2:$B$501,MATCH($B2394,Items!$A$2:$A$501,0)),"Unknown SKU"))</f>
        <v/>
      </c>
      <c r="D2394" s="14" t="n"/>
      <c r="E2394" s="14" t="n"/>
      <c r="F2394" s="14" t="n"/>
      <c r="G2394" s="14" t="n"/>
      <c r="H2394" s="12" t="str">
        <f>IF(AND(F2394="",G2394=""),"",IF(F2394="",0,F2394)-IF(G2394="",0,G2394))</f>
        <v/>
      </c>
      <c r="I2394" s="14" t="n"/>
      <c r="J2394" s="14" t="n"/>
      <c r="K2394" s="14" t="n"/>
    </row>
    <row r="2395">
      <c r="A2395" s="19" t="n"/>
      <c r="B2395" s="14" t="n"/>
      <c r="C2395" s="12" t="str">
        <f>IF($B2395="","",IFERROR(INDEX(Items!$B$2:$B$501,MATCH($B2395,Items!$A$2:$A$501,0)),"Unknown SKU"))</f>
        <v/>
      </c>
      <c r="D2395" s="14" t="n"/>
      <c r="E2395" s="14" t="n"/>
      <c r="F2395" s="14" t="n"/>
      <c r="G2395" s="14" t="n"/>
      <c r="H2395" s="12" t="str">
        <f>IF(AND(F2395="",G2395=""),"",IF(F2395="",0,F2395)-IF(G2395="",0,G2395))</f>
        <v/>
      </c>
      <c r="I2395" s="14" t="n"/>
      <c r="J2395" s="14" t="n"/>
      <c r="K2395" s="14" t="n"/>
    </row>
    <row r="2396">
      <c r="A2396" s="19" t="n"/>
      <c r="B2396" s="14" t="n"/>
      <c r="C2396" s="12" t="str">
        <f>IF($B2396="","",IFERROR(INDEX(Items!$B$2:$B$501,MATCH($B2396,Items!$A$2:$A$501,0)),"Unknown SKU"))</f>
        <v/>
      </c>
      <c r="D2396" s="14" t="n"/>
      <c r="E2396" s="14" t="n"/>
      <c r="F2396" s="14" t="n"/>
      <c r="G2396" s="14" t="n"/>
      <c r="H2396" s="12" t="str">
        <f>IF(AND(F2396="",G2396=""),"",IF(F2396="",0,F2396)-IF(G2396="",0,G2396))</f>
        <v/>
      </c>
      <c r="I2396" s="14" t="n"/>
      <c r="J2396" s="14" t="n"/>
      <c r="K2396" s="14" t="n"/>
    </row>
    <row r="2397">
      <c r="A2397" s="19" t="n"/>
      <c r="B2397" s="14" t="n"/>
      <c r="C2397" s="12" t="str">
        <f>IF($B2397="","",IFERROR(INDEX(Items!$B$2:$B$501,MATCH($B2397,Items!$A$2:$A$501,0)),"Unknown SKU"))</f>
        <v/>
      </c>
      <c r="D2397" s="14" t="n"/>
      <c r="E2397" s="14" t="n"/>
      <c r="F2397" s="14" t="n"/>
      <c r="G2397" s="14" t="n"/>
      <c r="H2397" s="12" t="str">
        <f>IF(AND(F2397="",G2397=""),"",IF(F2397="",0,F2397)-IF(G2397="",0,G2397))</f>
        <v/>
      </c>
      <c r="I2397" s="14" t="n"/>
      <c r="J2397" s="14" t="n"/>
      <c r="K2397" s="14" t="n"/>
    </row>
    <row r="2398">
      <c r="A2398" s="19" t="n"/>
      <c r="B2398" s="14" t="n"/>
      <c r="C2398" s="12" t="str">
        <f>IF($B2398="","",IFERROR(INDEX(Items!$B$2:$B$501,MATCH($B2398,Items!$A$2:$A$501,0)),"Unknown SKU"))</f>
        <v/>
      </c>
      <c r="D2398" s="14" t="n"/>
      <c r="E2398" s="14" t="n"/>
      <c r="F2398" s="14" t="n"/>
      <c r="G2398" s="14" t="n"/>
      <c r="H2398" s="12" t="str">
        <f>IF(AND(F2398="",G2398=""),"",IF(F2398="",0,F2398)-IF(G2398="",0,G2398))</f>
        <v/>
      </c>
      <c r="I2398" s="14" t="n"/>
      <c r="J2398" s="14" t="n"/>
      <c r="K2398" s="14" t="n"/>
    </row>
    <row r="2399">
      <c r="A2399" s="19" t="n"/>
      <c r="B2399" s="14" t="n"/>
      <c r="C2399" s="12" t="str">
        <f>IF($B2399="","",IFERROR(INDEX(Items!$B$2:$B$501,MATCH($B2399,Items!$A$2:$A$501,0)),"Unknown SKU"))</f>
        <v/>
      </c>
      <c r="D2399" s="14" t="n"/>
      <c r="E2399" s="14" t="n"/>
      <c r="F2399" s="14" t="n"/>
      <c r="G2399" s="14" t="n"/>
      <c r="H2399" s="12" t="str">
        <f>IF(AND(F2399="",G2399=""),"",IF(F2399="",0,F2399)-IF(G2399="",0,G2399))</f>
        <v/>
      </c>
      <c r="I2399" s="14" t="n"/>
      <c r="J2399" s="14" t="n"/>
      <c r="K2399" s="14" t="n"/>
    </row>
    <row r="2400">
      <c r="A2400" s="19" t="n"/>
      <c r="B2400" s="14" t="n"/>
      <c r="C2400" s="12" t="str">
        <f>IF($B2400="","",IFERROR(INDEX(Items!$B$2:$B$501,MATCH($B2400,Items!$A$2:$A$501,0)),"Unknown SKU"))</f>
        <v/>
      </c>
      <c r="D2400" s="14" t="n"/>
      <c r="E2400" s="14" t="n"/>
      <c r="F2400" s="14" t="n"/>
      <c r="G2400" s="14" t="n"/>
      <c r="H2400" s="12" t="str">
        <f>IF(AND(F2400="",G2400=""),"",IF(F2400="",0,F2400)-IF(G2400="",0,G2400))</f>
        <v/>
      </c>
      <c r="I2400" s="14" t="n"/>
      <c r="J2400" s="14" t="n"/>
      <c r="K2400" s="14" t="n"/>
    </row>
    <row r="2401">
      <c r="A2401" s="19" t="n"/>
      <c r="B2401" s="14" t="n"/>
      <c r="C2401" s="12" t="str">
        <f>IF($B2401="","",IFERROR(INDEX(Items!$B$2:$B$501,MATCH($B2401,Items!$A$2:$A$501,0)),"Unknown SKU"))</f>
        <v/>
      </c>
      <c r="D2401" s="14" t="n"/>
      <c r="E2401" s="14" t="n"/>
      <c r="F2401" s="14" t="n"/>
      <c r="G2401" s="14" t="n"/>
      <c r="H2401" s="12" t="str">
        <f>IF(AND(F2401="",G2401=""),"",IF(F2401="",0,F2401)-IF(G2401="",0,G2401))</f>
        <v/>
      </c>
      <c r="I2401" s="14" t="n"/>
      <c r="J2401" s="14" t="n"/>
      <c r="K2401" s="14" t="n"/>
    </row>
    <row r="2402">
      <c r="A2402" s="19" t="n"/>
      <c r="B2402" s="14" t="n"/>
      <c r="C2402" s="12" t="str">
        <f>IF($B2402="","",IFERROR(INDEX(Items!$B$2:$B$501,MATCH($B2402,Items!$A$2:$A$501,0)),"Unknown SKU"))</f>
        <v/>
      </c>
      <c r="D2402" s="14" t="n"/>
      <c r="E2402" s="14" t="n"/>
      <c r="F2402" s="14" t="n"/>
      <c r="G2402" s="14" t="n"/>
      <c r="H2402" s="12" t="str">
        <f>IF(AND(F2402="",G2402=""),"",IF(F2402="",0,F2402)-IF(G2402="",0,G2402))</f>
        <v/>
      </c>
      <c r="I2402" s="14" t="n"/>
      <c r="J2402" s="14" t="n"/>
      <c r="K2402" s="14" t="n"/>
    </row>
    <row r="2403">
      <c r="A2403" s="19" t="n"/>
      <c r="B2403" s="14" t="n"/>
      <c r="C2403" s="12" t="str">
        <f>IF($B2403="","",IFERROR(INDEX(Items!$B$2:$B$501,MATCH($B2403,Items!$A$2:$A$501,0)),"Unknown SKU"))</f>
        <v/>
      </c>
      <c r="D2403" s="14" t="n"/>
      <c r="E2403" s="14" t="n"/>
      <c r="F2403" s="14" t="n"/>
      <c r="G2403" s="14" t="n"/>
      <c r="H2403" s="12" t="str">
        <f>IF(AND(F2403="",G2403=""),"",IF(F2403="",0,F2403)-IF(G2403="",0,G2403))</f>
        <v/>
      </c>
      <c r="I2403" s="14" t="n"/>
      <c r="J2403" s="14" t="n"/>
      <c r="K2403" s="14" t="n"/>
    </row>
    <row r="2404">
      <c r="A2404" s="19" t="n"/>
      <c r="B2404" s="14" t="n"/>
      <c r="C2404" s="12" t="str">
        <f>IF($B2404="","",IFERROR(INDEX(Items!$B$2:$B$501,MATCH($B2404,Items!$A$2:$A$501,0)),"Unknown SKU"))</f>
        <v/>
      </c>
      <c r="D2404" s="14" t="n"/>
      <c r="E2404" s="14" t="n"/>
      <c r="F2404" s="14" t="n"/>
      <c r="G2404" s="14" t="n"/>
      <c r="H2404" s="12" t="str">
        <f>IF(AND(F2404="",G2404=""),"",IF(F2404="",0,F2404)-IF(G2404="",0,G2404))</f>
        <v/>
      </c>
      <c r="I2404" s="14" t="n"/>
      <c r="J2404" s="14" t="n"/>
      <c r="K2404" s="14" t="n"/>
    </row>
    <row r="2405">
      <c r="A2405" s="19" t="n"/>
      <c r="B2405" s="14" t="n"/>
      <c r="C2405" s="12" t="str">
        <f>IF($B2405="","",IFERROR(INDEX(Items!$B$2:$B$501,MATCH($B2405,Items!$A$2:$A$501,0)),"Unknown SKU"))</f>
        <v/>
      </c>
      <c r="D2405" s="14" t="n"/>
      <c r="E2405" s="14" t="n"/>
      <c r="F2405" s="14" t="n"/>
      <c r="G2405" s="14" t="n"/>
      <c r="H2405" s="12" t="str">
        <f>IF(AND(F2405="",G2405=""),"",IF(F2405="",0,F2405)-IF(G2405="",0,G2405))</f>
        <v/>
      </c>
      <c r="I2405" s="14" t="n"/>
      <c r="J2405" s="14" t="n"/>
      <c r="K2405" s="14" t="n"/>
    </row>
    <row r="2406">
      <c r="A2406" s="19" t="n"/>
      <c r="B2406" s="14" t="n"/>
      <c r="C2406" s="12" t="str">
        <f>IF($B2406="","",IFERROR(INDEX(Items!$B$2:$B$501,MATCH($B2406,Items!$A$2:$A$501,0)),"Unknown SKU"))</f>
        <v/>
      </c>
      <c r="D2406" s="14" t="n"/>
      <c r="E2406" s="14" t="n"/>
      <c r="F2406" s="14" t="n"/>
      <c r="G2406" s="14" t="n"/>
      <c r="H2406" s="12" t="str">
        <f>IF(AND(F2406="",G2406=""),"",IF(F2406="",0,F2406)-IF(G2406="",0,G2406))</f>
        <v/>
      </c>
      <c r="I2406" s="14" t="n"/>
      <c r="J2406" s="14" t="n"/>
      <c r="K2406" s="14" t="n"/>
    </row>
    <row r="2407">
      <c r="A2407" s="19" t="n"/>
      <c r="B2407" s="14" t="n"/>
      <c r="C2407" s="12" t="str">
        <f>IF($B2407="","",IFERROR(INDEX(Items!$B$2:$B$501,MATCH($B2407,Items!$A$2:$A$501,0)),"Unknown SKU"))</f>
        <v/>
      </c>
      <c r="D2407" s="14" t="n"/>
      <c r="E2407" s="14" t="n"/>
      <c r="F2407" s="14" t="n"/>
      <c r="G2407" s="14" t="n"/>
      <c r="H2407" s="12" t="str">
        <f>IF(AND(F2407="",G2407=""),"",IF(F2407="",0,F2407)-IF(G2407="",0,G2407))</f>
        <v/>
      </c>
      <c r="I2407" s="14" t="n"/>
      <c r="J2407" s="14" t="n"/>
      <c r="K2407" s="14" t="n"/>
    </row>
    <row r="2408">
      <c r="A2408" s="19" t="n"/>
      <c r="B2408" s="14" t="n"/>
      <c r="C2408" s="12" t="str">
        <f>IF($B2408="","",IFERROR(INDEX(Items!$B$2:$B$501,MATCH($B2408,Items!$A$2:$A$501,0)),"Unknown SKU"))</f>
        <v/>
      </c>
      <c r="D2408" s="14" t="n"/>
      <c r="E2408" s="14" t="n"/>
      <c r="F2408" s="14" t="n"/>
      <c r="G2408" s="14" t="n"/>
      <c r="H2408" s="12" t="str">
        <f>IF(AND(F2408="",G2408=""),"",IF(F2408="",0,F2408)-IF(G2408="",0,G2408))</f>
        <v/>
      </c>
      <c r="I2408" s="14" t="n"/>
      <c r="J2408" s="14" t="n"/>
      <c r="K2408" s="14" t="n"/>
    </row>
    <row r="2409">
      <c r="A2409" s="19" t="n"/>
      <c r="B2409" s="14" t="n"/>
      <c r="C2409" s="12" t="str">
        <f>IF($B2409="","",IFERROR(INDEX(Items!$B$2:$B$501,MATCH($B2409,Items!$A$2:$A$501,0)),"Unknown SKU"))</f>
        <v/>
      </c>
      <c r="D2409" s="14" t="n"/>
      <c r="E2409" s="14" t="n"/>
      <c r="F2409" s="14" t="n"/>
      <c r="G2409" s="14" t="n"/>
      <c r="H2409" s="12" t="str">
        <f>IF(AND(F2409="",G2409=""),"",IF(F2409="",0,F2409)-IF(G2409="",0,G2409))</f>
        <v/>
      </c>
      <c r="I2409" s="14" t="n"/>
      <c r="J2409" s="14" t="n"/>
      <c r="K2409" s="14" t="n"/>
    </row>
    <row r="2410">
      <c r="A2410" s="19" t="n"/>
      <c r="B2410" s="14" t="n"/>
      <c r="C2410" s="12" t="str">
        <f>IF($B2410="","",IFERROR(INDEX(Items!$B$2:$B$501,MATCH($B2410,Items!$A$2:$A$501,0)),"Unknown SKU"))</f>
        <v/>
      </c>
      <c r="D2410" s="14" t="n"/>
      <c r="E2410" s="14" t="n"/>
      <c r="F2410" s="14" t="n"/>
      <c r="G2410" s="14" t="n"/>
      <c r="H2410" s="12" t="str">
        <f>IF(AND(F2410="",G2410=""),"",IF(F2410="",0,F2410)-IF(G2410="",0,G2410))</f>
        <v/>
      </c>
      <c r="I2410" s="14" t="n"/>
      <c r="J2410" s="14" t="n"/>
      <c r="K2410" s="14" t="n"/>
    </row>
    <row r="2411">
      <c r="A2411" s="19" t="n"/>
      <c r="B2411" s="14" t="n"/>
      <c r="C2411" s="12" t="str">
        <f>IF($B2411="","",IFERROR(INDEX(Items!$B$2:$B$501,MATCH($B2411,Items!$A$2:$A$501,0)),"Unknown SKU"))</f>
        <v/>
      </c>
      <c r="D2411" s="14" t="n"/>
      <c r="E2411" s="14" t="n"/>
      <c r="F2411" s="14" t="n"/>
      <c r="G2411" s="14" t="n"/>
      <c r="H2411" s="12" t="str">
        <f>IF(AND(F2411="",G2411=""),"",IF(F2411="",0,F2411)-IF(G2411="",0,G2411))</f>
        <v/>
      </c>
      <c r="I2411" s="14" t="n"/>
      <c r="J2411" s="14" t="n"/>
      <c r="K2411" s="14" t="n"/>
    </row>
    <row r="2412">
      <c r="A2412" s="19" t="n"/>
      <c r="B2412" s="14" t="n"/>
      <c r="C2412" s="12" t="str">
        <f>IF($B2412="","",IFERROR(INDEX(Items!$B$2:$B$501,MATCH($B2412,Items!$A$2:$A$501,0)),"Unknown SKU"))</f>
        <v/>
      </c>
      <c r="D2412" s="14" t="n"/>
      <c r="E2412" s="14" t="n"/>
      <c r="F2412" s="14" t="n"/>
      <c r="G2412" s="14" t="n"/>
      <c r="H2412" s="12" t="str">
        <f>IF(AND(F2412="",G2412=""),"",IF(F2412="",0,F2412)-IF(G2412="",0,G2412))</f>
        <v/>
      </c>
      <c r="I2412" s="14" t="n"/>
      <c r="J2412" s="14" t="n"/>
      <c r="K2412" s="14" t="n"/>
    </row>
    <row r="2413">
      <c r="A2413" s="19" t="n"/>
      <c r="B2413" s="14" t="n"/>
      <c r="C2413" s="12" t="str">
        <f>IF($B2413="","",IFERROR(INDEX(Items!$B$2:$B$501,MATCH($B2413,Items!$A$2:$A$501,0)),"Unknown SKU"))</f>
        <v/>
      </c>
      <c r="D2413" s="14" t="n"/>
      <c r="E2413" s="14" t="n"/>
      <c r="F2413" s="14" t="n"/>
      <c r="G2413" s="14" t="n"/>
      <c r="H2413" s="12" t="str">
        <f>IF(AND(F2413="",G2413=""),"",IF(F2413="",0,F2413)-IF(G2413="",0,G2413))</f>
        <v/>
      </c>
      <c r="I2413" s="14" t="n"/>
      <c r="J2413" s="14" t="n"/>
      <c r="K2413" s="14" t="n"/>
    </row>
    <row r="2414">
      <c r="A2414" s="19" t="n"/>
      <c r="B2414" s="14" t="n"/>
      <c r="C2414" s="12" t="str">
        <f>IF($B2414="","",IFERROR(INDEX(Items!$B$2:$B$501,MATCH($B2414,Items!$A$2:$A$501,0)),"Unknown SKU"))</f>
        <v/>
      </c>
      <c r="D2414" s="14" t="n"/>
      <c r="E2414" s="14" t="n"/>
      <c r="F2414" s="14" t="n"/>
      <c r="G2414" s="14" t="n"/>
      <c r="H2414" s="12" t="str">
        <f>IF(AND(F2414="",G2414=""),"",IF(F2414="",0,F2414)-IF(G2414="",0,G2414))</f>
        <v/>
      </c>
      <c r="I2414" s="14" t="n"/>
      <c r="J2414" s="14" t="n"/>
      <c r="K2414" s="14" t="n"/>
    </row>
    <row r="2415">
      <c r="A2415" s="19" t="n"/>
      <c r="B2415" s="14" t="n"/>
      <c r="C2415" s="12" t="str">
        <f>IF($B2415="","",IFERROR(INDEX(Items!$B$2:$B$501,MATCH($B2415,Items!$A$2:$A$501,0)),"Unknown SKU"))</f>
        <v/>
      </c>
      <c r="D2415" s="14" t="n"/>
      <c r="E2415" s="14" t="n"/>
      <c r="F2415" s="14" t="n"/>
      <c r="G2415" s="14" t="n"/>
      <c r="H2415" s="12" t="str">
        <f>IF(AND(F2415="",G2415=""),"",IF(F2415="",0,F2415)-IF(G2415="",0,G2415))</f>
        <v/>
      </c>
      <c r="I2415" s="14" t="n"/>
      <c r="J2415" s="14" t="n"/>
      <c r="K2415" s="14" t="n"/>
    </row>
    <row r="2416">
      <c r="A2416" s="19" t="n"/>
      <c r="B2416" s="14" t="n"/>
      <c r="C2416" s="12" t="str">
        <f>IF($B2416="","",IFERROR(INDEX(Items!$B$2:$B$501,MATCH($B2416,Items!$A$2:$A$501,0)),"Unknown SKU"))</f>
        <v/>
      </c>
      <c r="D2416" s="14" t="n"/>
      <c r="E2416" s="14" t="n"/>
      <c r="F2416" s="14" t="n"/>
      <c r="G2416" s="14" t="n"/>
      <c r="H2416" s="12" t="str">
        <f>IF(AND(F2416="",G2416=""),"",IF(F2416="",0,F2416)-IF(G2416="",0,G2416))</f>
        <v/>
      </c>
      <c r="I2416" s="14" t="n"/>
      <c r="J2416" s="14" t="n"/>
      <c r="K2416" s="14" t="n"/>
    </row>
    <row r="2417">
      <c r="A2417" s="19" t="n"/>
      <c r="B2417" s="14" t="n"/>
      <c r="C2417" s="12" t="str">
        <f>IF($B2417="","",IFERROR(INDEX(Items!$B$2:$B$501,MATCH($B2417,Items!$A$2:$A$501,0)),"Unknown SKU"))</f>
        <v/>
      </c>
      <c r="D2417" s="14" t="n"/>
      <c r="E2417" s="14" t="n"/>
      <c r="F2417" s="14" t="n"/>
      <c r="G2417" s="14" t="n"/>
      <c r="H2417" s="12" t="str">
        <f>IF(AND(F2417="",G2417=""),"",IF(F2417="",0,F2417)-IF(G2417="",0,G2417))</f>
        <v/>
      </c>
      <c r="I2417" s="14" t="n"/>
      <c r="J2417" s="14" t="n"/>
      <c r="K2417" s="14" t="n"/>
    </row>
    <row r="2418">
      <c r="A2418" s="19" t="n"/>
      <c r="B2418" s="14" t="n"/>
      <c r="C2418" s="12" t="str">
        <f>IF($B2418="","",IFERROR(INDEX(Items!$B$2:$B$501,MATCH($B2418,Items!$A$2:$A$501,0)),"Unknown SKU"))</f>
        <v/>
      </c>
      <c r="D2418" s="14" t="n"/>
      <c r="E2418" s="14" t="n"/>
      <c r="F2418" s="14" t="n"/>
      <c r="G2418" s="14" t="n"/>
      <c r="H2418" s="12" t="str">
        <f>IF(AND(F2418="",G2418=""),"",IF(F2418="",0,F2418)-IF(G2418="",0,G2418))</f>
        <v/>
      </c>
      <c r="I2418" s="14" t="n"/>
      <c r="J2418" s="14" t="n"/>
      <c r="K2418" s="14" t="n"/>
    </row>
    <row r="2419">
      <c r="A2419" s="19" t="n"/>
      <c r="B2419" s="14" t="n"/>
      <c r="C2419" s="12" t="str">
        <f>IF($B2419="","",IFERROR(INDEX(Items!$B$2:$B$501,MATCH($B2419,Items!$A$2:$A$501,0)),"Unknown SKU"))</f>
        <v/>
      </c>
      <c r="D2419" s="14" t="n"/>
      <c r="E2419" s="14" t="n"/>
      <c r="F2419" s="14" t="n"/>
      <c r="G2419" s="14" t="n"/>
      <c r="H2419" s="12" t="str">
        <f>IF(AND(F2419="",G2419=""),"",IF(F2419="",0,F2419)-IF(G2419="",0,G2419))</f>
        <v/>
      </c>
      <c r="I2419" s="14" t="n"/>
      <c r="J2419" s="14" t="n"/>
      <c r="K2419" s="14" t="n"/>
    </row>
    <row r="2420">
      <c r="A2420" s="19" t="n"/>
      <c r="B2420" s="14" t="n"/>
      <c r="C2420" s="12" t="str">
        <f>IF($B2420="","",IFERROR(INDEX(Items!$B$2:$B$501,MATCH($B2420,Items!$A$2:$A$501,0)),"Unknown SKU"))</f>
        <v/>
      </c>
      <c r="D2420" s="14" t="n"/>
      <c r="E2420" s="14" t="n"/>
      <c r="F2420" s="14" t="n"/>
      <c r="G2420" s="14" t="n"/>
      <c r="H2420" s="12" t="str">
        <f>IF(AND(F2420="",G2420=""),"",IF(F2420="",0,F2420)-IF(G2420="",0,G2420))</f>
        <v/>
      </c>
      <c r="I2420" s="14" t="n"/>
      <c r="J2420" s="14" t="n"/>
      <c r="K2420" s="14" t="n"/>
    </row>
    <row r="2421">
      <c r="A2421" s="19" t="n"/>
      <c r="B2421" s="14" t="n"/>
      <c r="C2421" s="12" t="str">
        <f>IF($B2421="","",IFERROR(INDEX(Items!$B$2:$B$501,MATCH($B2421,Items!$A$2:$A$501,0)),"Unknown SKU"))</f>
        <v/>
      </c>
      <c r="D2421" s="14" t="n"/>
      <c r="E2421" s="14" t="n"/>
      <c r="F2421" s="14" t="n"/>
      <c r="G2421" s="14" t="n"/>
      <c r="H2421" s="12" t="str">
        <f>IF(AND(F2421="",G2421=""),"",IF(F2421="",0,F2421)-IF(G2421="",0,G2421))</f>
        <v/>
      </c>
      <c r="I2421" s="14" t="n"/>
      <c r="J2421" s="14" t="n"/>
      <c r="K2421" s="14" t="n"/>
    </row>
    <row r="2422">
      <c r="A2422" s="19" t="n"/>
      <c r="B2422" s="14" t="n"/>
      <c r="C2422" s="12" t="str">
        <f>IF($B2422="","",IFERROR(INDEX(Items!$B$2:$B$501,MATCH($B2422,Items!$A$2:$A$501,0)),"Unknown SKU"))</f>
        <v/>
      </c>
      <c r="D2422" s="14" t="n"/>
      <c r="E2422" s="14" t="n"/>
      <c r="F2422" s="14" t="n"/>
      <c r="G2422" s="14" t="n"/>
      <c r="H2422" s="12" t="str">
        <f>IF(AND(F2422="",G2422=""),"",IF(F2422="",0,F2422)-IF(G2422="",0,G2422))</f>
        <v/>
      </c>
      <c r="I2422" s="14" t="n"/>
      <c r="J2422" s="14" t="n"/>
      <c r="K2422" s="14" t="n"/>
    </row>
    <row r="2423">
      <c r="A2423" s="19" t="n"/>
      <c r="B2423" s="14" t="n"/>
      <c r="C2423" s="12" t="str">
        <f>IF($B2423="","",IFERROR(INDEX(Items!$B$2:$B$501,MATCH($B2423,Items!$A$2:$A$501,0)),"Unknown SKU"))</f>
        <v/>
      </c>
      <c r="D2423" s="14" t="n"/>
      <c r="E2423" s="14" t="n"/>
      <c r="F2423" s="14" t="n"/>
      <c r="G2423" s="14" t="n"/>
      <c r="H2423" s="12" t="str">
        <f>IF(AND(F2423="",G2423=""),"",IF(F2423="",0,F2423)-IF(G2423="",0,G2423))</f>
        <v/>
      </c>
      <c r="I2423" s="14" t="n"/>
      <c r="J2423" s="14" t="n"/>
      <c r="K2423" s="14" t="n"/>
    </row>
    <row r="2424">
      <c r="A2424" s="19" t="n"/>
      <c r="B2424" s="14" t="n"/>
      <c r="C2424" s="12" t="str">
        <f>IF($B2424="","",IFERROR(INDEX(Items!$B$2:$B$501,MATCH($B2424,Items!$A$2:$A$501,0)),"Unknown SKU"))</f>
        <v/>
      </c>
      <c r="D2424" s="14" t="n"/>
      <c r="E2424" s="14" t="n"/>
      <c r="F2424" s="14" t="n"/>
      <c r="G2424" s="14" t="n"/>
      <c r="H2424" s="12" t="str">
        <f>IF(AND(F2424="",G2424=""),"",IF(F2424="",0,F2424)-IF(G2424="",0,G2424))</f>
        <v/>
      </c>
      <c r="I2424" s="14" t="n"/>
      <c r="J2424" s="14" t="n"/>
      <c r="K2424" s="14" t="n"/>
    </row>
    <row r="2425">
      <c r="A2425" s="19" t="n"/>
      <c r="B2425" s="14" t="n"/>
      <c r="C2425" s="12" t="str">
        <f>IF($B2425="","",IFERROR(INDEX(Items!$B$2:$B$501,MATCH($B2425,Items!$A$2:$A$501,0)),"Unknown SKU"))</f>
        <v/>
      </c>
      <c r="D2425" s="14" t="n"/>
      <c r="E2425" s="14" t="n"/>
      <c r="F2425" s="14" t="n"/>
      <c r="G2425" s="14" t="n"/>
      <c r="H2425" s="12" t="str">
        <f>IF(AND(F2425="",G2425=""),"",IF(F2425="",0,F2425)-IF(G2425="",0,G2425))</f>
        <v/>
      </c>
      <c r="I2425" s="14" t="n"/>
      <c r="J2425" s="14" t="n"/>
      <c r="K2425" s="14" t="n"/>
    </row>
    <row r="2426">
      <c r="A2426" s="19" t="n"/>
      <c r="B2426" s="14" t="n"/>
      <c r="C2426" s="12" t="str">
        <f>IF($B2426="","",IFERROR(INDEX(Items!$B$2:$B$501,MATCH($B2426,Items!$A$2:$A$501,0)),"Unknown SKU"))</f>
        <v/>
      </c>
      <c r="D2426" s="14" t="n"/>
      <c r="E2426" s="14" t="n"/>
      <c r="F2426" s="14" t="n"/>
      <c r="G2426" s="14" t="n"/>
      <c r="H2426" s="12" t="str">
        <f>IF(AND(F2426="",G2426=""),"",IF(F2426="",0,F2426)-IF(G2426="",0,G2426))</f>
        <v/>
      </c>
      <c r="I2426" s="14" t="n"/>
      <c r="J2426" s="14" t="n"/>
      <c r="K2426" s="14" t="n"/>
    </row>
    <row r="2427">
      <c r="A2427" s="19" t="n"/>
      <c r="B2427" s="14" t="n"/>
      <c r="C2427" s="12" t="str">
        <f>IF($B2427="","",IFERROR(INDEX(Items!$B$2:$B$501,MATCH($B2427,Items!$A$2:$A$501,0)),"Unknown SKU"))</f>
        <v/>
      </c>
      <c r="D2427" s="14" t="n"/>
      <c r="E2427" s="14" t="n"/>
      <c r="F2427" s="14" t="n"/>
      <c r="G2427" s="14" t="n"/>
      <c r="H2427" s="12" t="str">
        <f>IF(AND(F2427="",G2427=""),"",IF(F2427="",0,F2427)-IF(G2427="",0,G2427))</f>
        <v/>
      </c>
      <c r="I2427" s="14" t="n"/>
      <c r="J2427" s="14" t="n"/>
      <c r="K2427" s="14" t="n"/>
    </row>
    <row r="2428">
      <c r="A2428" s="19" t="n"/>
      <c r="B2428" s="14" t="n"/>
      <c r="C2428" s="12" t="str">
        <f>IF($B2428="","",IFERROR(INDEX(Items!$B$2:$B$501,MATCH($B2428,Items!$A$2:$A$501,0)),"Unknown SKU"))</f>
        <v/>
      </c>
      <c r="D2428" s="14" t="n"/>
      <c r="E2428" s="14" t="n"/>
      <c r="F2428" s="14" t="n"/>
      <c r="G2428" s="14" t="n"/>
      <c r="H2428" s="12" t="str">
        <f>IF(AND(F2428="",G2428=""),"",IF(F2428="",0,F2428)-IF(G2428="",0,G2428))</f>
        <v/>
      </c>
      <c r="I2428" s="14" t="n"/>
      <c r="J2428" s="14" t="n"/>
      <c r="K2428" s="14" t="n"/>
    </row>
    <row r="2429">
      <c r="A2429" s="19" t="n"/>
      <c r="B2429" s="14" t="n"/>
      <c r="C2429" s="12" t="str">
        <f>IF($B2429="","",IFERROR(INDEX(Items!$B$2:$B$501,MATCH($B2429,Items!$A$2:$A$501,0)),"Unknown SKU"))</f>
        <v/>
      </c>
      <c r="D2429" s="14" t="n"/>
      <c r="E2429" s="14" t="n"/>
      <c r="F2429" s="14" t="n"/>
      <c r="G2429" s="14" t="n"/>
      <c r="H2429" s="12" t="str">
        <f>IF(AND(F2429="",G2429=""),"",IF(F2429="",0,F2429)-IF(G2429="",0,G2429))</f>
        <v/>
      </c>
      <c r="I2429" s="14" t="n"/>
      <c r="J2429" s="14" t="n"/>
      <c r="K2429" s="14" t="n"/>
    </row>
    <row r="2430">
      <c r="A2430" s="19" t="n"/>
      <c r="B2430" s="14" t="n"/>
      <c r="C2430" s="12" t="str">
        <f>IF($B2430="","",IFERROR(INDEX(Items!$B$2:$B$501,MATCH($B2430,Items!$A$2:$A$501,0)),"Unknown SKU"))</f>
        <v/>
      </c>
      <c r="D2430" s="14" t="n"/>
      <c r="E2430" s="14" t="n"/>
      <c r="F2430" s="14" t="n"/>
      <c r="G2430" s="14" t="n"/>
      <c r="H2430" s="12" t="str">
        <f>IF(AND(F2430="",G2430=""),"",IF(F2430="",0,F2430)-IF(G2430="",0,G2430))</f>
        <v/>
      </c>
      <c r="I2430" s="14" t="n"/>
      <c r="J2430" s="14" t="n"/>
      <c r="K2430" s="14" t="n"/>
    </row>
    <row r="2431">
      <c r="A2431" s="19" t="n"/>
      <c r="B2431" s="14" t="n"/>
      <c r="C2431" s="12" t="str">
        <f>IF($B2431="","",IFERROR(INDEX(Items!$B$2:$B$501,MATCH($B2431,Items!$A$2:$A$501,0)),"Unknown SKU"))</f>
        <v/>
      </c>
      <c r="D2431" s="14" t="n"/>
      <c r="E2431" s="14" t="n"/>
      <c r="F2431" s="14" t="n"/>
      <c r="G2431" s="14" t="n"/>
      <c r="H2431" s="12" t="str">
        <f>IF(AND(F2431="",G2431=""),"",IF(F2431="",0,F2431)-IF(G2431="",0,G2431))</f>
        <v/>
      </c>
      <c r="I2431" s="14" t="n"/>
      <c r="J2431" s="14" t="n"/>
      <c r="K2431" s="14" t="n"/>
    </row>
    <row r="2432">
      <c r="A2432" s="19" t="n"/>
      <c r="B2432" s="14" t="n"/>
      <c r="C2432" s="12" t="str">
        <f>IF($B2432="","",IFERROR(INDEX(Items!$B$2:$B$501,MATCH($B2432,Items!$A$2:$A$501,0)),"Unknown SKU"))</f>
        <v/>
      </c>
      <c r="D2432" s="14" t="n"/>
      <c r="E2432" s="14" t="n"/>
      <c r="F2432" s="14" t="n"/>
      <c r="G2432" s="14" t="n"/>
      <c r="H2432" s="12" t="str">
        <f>IF(AND(F2432="",G2432=""),"",IF(F2432="",0,F2432)-IF(G2432="",0,G2432))</f>
        <v/>
      </c>
      <c r="I2432" s="14" t="n"/>
      <c r="J2432" s="14" t="n"/>
      <c r="K2432" s="14" t="n"/>
    </row>
    <row r="2433">
      <c r="A2433" s="19" t="n"/>
      <c r="B2433" s="14" t="n"/>
      <c r="C2433" s="12" t="str">
        <f>IF($B2433="","",IFERROR(INDEX(Items!$B$2:$B$501,MATCH($B2433,Items!$A$2:$A$501,0)),"Unknown SKU"))</f>
        <v/>
      </c>
      <c r="D2433" s="14" t="n"/>
      <c r="E2433" s="14" t="n"/>
      <c r="F2433" s="14" t="n"/>
      <c r="G2433" s="14" t="n"/>
      <c r="H2433" s="12" t="str">
        <f>IF(AND(F2433="",G2433=""),"",IF(F2433="",0,F2433)-IF(G2433="",0,G2433))</f>
        <v/>
      </c>
      <c r="I2433" s="14" t="n"/>
      <c r="J2433" s="14" t="n"/>
      <c r="K2433" s="14" t="n"/>
    </row>
    <row r="2434">
      <c r="A2434" s="19" t="n"/>
      <c r="B2434" s="14" t="n"/>
      <c r="C2434" s="12" t="str">
        <f>IF($B2434="","",IFERROR(INDEX(Items!$B$2:$B$501,MATCH($B2434,Items!$A$2:$A$501,0)),"Unknown SKU"))</f>
        <v/>
      </c>
      <c r="D2434" s="14" t="n"/>
      <c r="E2434" s="14" t="n"/>
      <c r="F2434" s="14" t="n"/>
      <c r="G2434" s="14" t="n"/>
      <c r="H2434" s="12" t="str">
        <f>IF(AND(F2434="",G2434=""),"",IF(F2434="",0,F2434)-IF(G2434="",0,G2434))</f>
        <v/>
      </c>
      <c r="I2434" s="14" t="n"/>
      <c r="J2434" s="14" t="n"/>
      <c r="K2434" s="14" t="n"/>
    </row>
    <row r="2435">
      <c r="A2435" s="19" t="n"/>
      <c r="B2435" s="14" t="n"/>
      <c r="C2435" s="12" t="str">
        <f>IF($B2435="","",IFERROR(INDEX(Items!$B$2:$B$501,MATCH($B2435,Items!$A$2:$A$501,0)),"Unknown SKU"))</f>
        <v/>
      </c>
      <c r="D2435" s="14" t="n"/>
      <c r="E2435" s="14" t="n"/>
      <c r="F2435" s="14" t="n"/>
      <c r="G2435" s="14" t="n"/>
      <c r="H2435" s="12" t="str">
        <f>IF(AND(F2435="",G2435=""),"",IF(F2435="",0,F2435)-IF(G2435="",0,G2435))</f>
        <v/>
      </c>
      <c r="I2435" s="14" t="n"/>
      <c r="J2435" s="14" t="n"/>
      <c r="K2435" s="14" t="n"/>
    </row>
    <row r="2436">
      <c r="A2436" s="19" t="n"/>
      <c r="B2436" s="14" t="n"/>
      <c r="C2436" s="12" t="str">
        <f>IF($B2436="","",IFERROR(INDEX(Items!$B$2:$B$501,MATCH($B2436,Items!$A$2:$A$501,0)),"Unknown SKU"))</f>
        <v/>
      </c>
      <c r="D2436" s="14" t="n"/>
      <c r="E2436" s="14" t="n"/>
      <c r="F2436" s="14" t="n"/>
      <c r="G2436" s="14" t="n"/>
      <c r="H2436" s="12" t="str">
        <f>IF(AND(F2436="",G2436=""),"",IF(F2436="",0,F2436)-IF(G2436="",0,G2436))</f>
        <v/>
      </c>
      <c r="I2436" s="14" t="n"/>
      <c r="J2436" s="14" t="n"/>
      <c r="K2436" s="14" t="n"/>
    </row>
    <row r="2437">
      <c r="A2437" s="19" t="n"/>
      <c r="B2437" s="14" t="n"/>
      <c r="C2437" s="12" t="str">
        <f>IF($B2437="","",IFERROR(INDEX(Items!$B$2:$B$501,MATCH($B2437,Items!$A$2:$A$501,0)),"Unknown SKU"))</f>
        <v/>
      </c>
      <c r="D2437" s="14" t="n"/>
      <c r="E2437" s="14" t="n"/>
      <c r="F2437" s="14" t="n"/>
      <c r="G2437" s="14" t="n"/>
      <c r="H2437" s="12" t="str">
        <f>IF(AND(F2437="",G2437=""),"",IF(F2437="",0,F2437)-IF(G2437="",0,G2437))</f>
        <v/>
      </c>
      <c r="I2437" s="14" t="n"/>
      <c r="J2437" s="14" t="n"/>
      <c r="K2437" s="14" t="n"/>
    </row>
    <row r="2438">
      <c r="A2438" s="19" t="n"/>
      <c r="B2438" s="14" t="n"/>
      <c r="C2438" s="12" t="str">
        <f>IF($B2438="","",IFERROR(INDEX(Items!$B$2:$B$501,MATCH($B2438,Items!$A$2:$A$501,0)),"Unknown SKU"))</f>
        <v/>
      </c>
      <c r="D2438" s="14" t="n"/>
      <c r="E2438" s="14" t="n"/>
      <c r="F2438" s="14" t="n"/>
      <c r="G2438" s="14" t="n"/>
      <c r="H2438" s="12" t="str">
        <f>IF(AND(F2438="",G2438=""),"",IF(F2438="",0,F2438)-IF(G2438="",0,G2438))</f>
        <v/>
      </c>
      <c r="I2438" s="14" t="n"/>
      <c r="J2438" s="14" t="n"/>
      <c r="K2438" s="14" t="n"/>
    </row>
    <row r="2439">
      <c r="A2439" s="19" t="n"/>
      <c r="B2439" s="14" t="n"/>
      <c r="C2439" s="12" t="str">
        <f>IF($B2439="","",IFERROR(INDEX(Items!$B$2:$B$501,MATCH($B2439,Items!$A$2:$A$501,0)),"Unknown SKU"))</f>
        <v/>
      </c>
      <c r="D2439" s="14" t="n"/>
      <c r="E2439" s="14" t="n"/>
      <c r="F2439" s="14" t="n"/>
      <c r="G2439" s="14" t="n"/>
      <c r="H2439" s="12" t="str">
        <f>IF(AND(F2439="",G2439=""),"",IF(F2439="",0,F2439)-IF(G2439="",0,G2439))</f>
        <v/>
      </c>
      <c r="I2439" s="14" t="n"/>
      <c r="J2439" s="14" t="n"/>
      <c r="K2439" s="14" t="n"/>
    </row>
    <row r="2440">
      <c r="A2440" s="19" t="n"/>
      <c r="B2440" s="14" t="n"/>
      <c r="C2440" s="12" t="str">
        <f>IF($B2440="","",IFERROR(INDEX(Items!$B$2:$B$501,MATCH($B2440,Items!$A$2:$A$501,0)),"Unknown SKU"))</f>
        <v/>
      </c>
      <c r="D2440" s="14" t="n"/>
      <c r="E2440" s="14" t="n"/>
      <c r="F2440" s="14" t="n"/>
      <c r="G2440" s="14" t="n"/>
      <c r="H2440" s="12" t="str">
        <f>IF(AND(F2440="",G2440=""),"",IF(F2440="",0,F2440)-IF(G2440="",0,G2440))</f>
        <v/>
      </c>
      <c r="I2440" s="14" t="n"/>
      <c r="J2440" s="14" t="n"/>
      <c r="K2440" s="14" t="n"/>
    </row>
    <row r="2441">
      <c r="A2441" s="19" t="n"/>
      <c r="B2441" s="14" t="n"/>
      <c r="C2441" s="12" t="str">
        <f>IF($B2441="","",IFERROR(INDEX(Items!$B$2:$B$501,MATCH($B2441,Items!$A$2:$A$501,0)),"Unknown SKU"))</f>
        <v/>
      </c>
      <c r="D2441" s="14" t="n"/>
      <c r="E2441" s="14" t="n"/>
      <c r="F2441" s="14" t="n"/>
      <c r="G2441" s="14" t="n"/>
      <c r="H2441" s="12" t="str">
        <f>IF(AND(F2441="",G2441=""),"",IF(F2441="",0,F2441)-IF(G2441="",0,G2441))</f>
        <v/>
      </c>
      <c r="I2441" s="14" t="n"/>
      <c r="J2441" s="14" t="n"/>
      <c r="K2441" s="14" t="n"/>
    </row>
    <row r="2442">
      <c r="A2442" s="19" t="n"/>
      <c r="B2442" s="14" t="n"/>
      <c r="C2442" s="12" t="str">
        <f>IF($B2442="","",IFERROR(INDEX(Items!$B$2:$B$501,MATCH($B2442,Items!$A$2:$A$501,0)),"Unknown SKU"))</f>
        <v/>
      </c>
      <c r="D2442" s="14" t="n"/>
      <c r="E2442" s="14" t="n"/>
      <c r="F2442" s="14" t="n"/>
      <c r="G2442" s="14" t="n"/>
      <c r="H2442" s="12" t="str">
        <f>IF(AND(F2442="",G2442=""),"",IF(F2442="",0,F2442)-IF(G2442="",0,G2442))</f>
        <v/>
      </c>
      <c r="I2442" s="14" t="n"/>
      <c r="J2442" s="14" t="n"/>
      <c r="K2442" s="14" t="n"/>
    </row>
    <row r="2443">
      <c r="A2443" s="19" t="n"/>
      <c r="B2443" s="14" t="n"/>
      <c r="C2443" s="12" t="str">
        <f>IF($B2443="","",IFERROR(INDEX(Items!$B$2:$B$501,MATCH($B2443,Items!$A$2:$A$501,0)),"Unknown SKU"))</f>
        <v/>
      </c>
      <c r="D2443" s="14" t="n"/>
      <c r="E2443" s="14" t="n"/>
      <c r="F2443" s="14" t="n"/>
      <c r="G2443" s="14" t="n"/>
      <c r="H2443" s="12" t="str">
        <f>IF(AND(F2443="",G2443=""),"",IF(F2443="",0,F2443)-IF(G2443="",0,G2443))</f>
        <v/>
      </c>
      <c r="I2443" s="14" t="n"/>
      <c r="J2443" s="14" t="n"/>
      <c r="K2443" s="14" t="n"/>
    </row>
    <row r="2444">
      <c r="A2444" s="19" t="n"/>
      <c r="B2444" s="14" t="n"/>
      <c r="C2444" s="12" t="str">
        <f>IF($B2444="","",IFERROR(INDEX(Items!$B$2:$B$501,MATCH($B2444,Items!$A$2:$A$501,0)),"Unknown SKU"))</f>
        <v/>
      </c>
      <c r="D2444" s="14" t="n"/>
      <c r="E2444" s="14" t="n"/>
      <c r="F2444" s="14" t="n"/>
      <c r="G2444" s="14" t="n"/>
      <c r="H2444" s="12" t="str">
        <f>IF(AND(F2444="",G2444=""),"",IF(F2444="",0,F2444)-IF(G2444="",0,G2444))</f>
        <v/>
      </c>
      <c r="I2444" s="14" t="n"/>
      <c r="J2444" s="14" t="n"/>
      <c r="K2444" s="14" t="n"/>
    </row>
    <row r="2445">
      <c r="A2445" s="19" t="n"/>
      <c r="B2445" s="14" t="n"/>
      <c r="C2445" s="12" t="str">
        <f>IF($B2445="","",IFERROR(INDEX(Items!$B$2:$B$501,MATCH($B2445,Items!$A$2:$A$501,0)),"Unknown SKU"))</f>
        <v/>
      </c>
      <c r="D2445" s="14" t="n"/>
      <c r="E2445" s="14" t="n"/>
      <c r="F2445" s="14" t="n"/>
      <c r="G2445" s="14" t="n"/>
      <c r="H2445" s="12" t="str">
        <f>IF(AND(F2445="",G2445=""),"",IF(F2445="",0,F2445)-IF(G2445="",0,G2445))</f>
        <v/>
      </c>
      <c r="I2445" s="14" t="n"/>
      <c r="J2445" s="14" t="n"/>
      <c r="K2445" s="14" t="n"/>
    </row>
    <row r="2446">
      <c r="A2446" s="19" t="n"/>
      <c r="B2446" s="14" t="n"/>
      <c r="C2446" s="12" t="str">
        <f>IF($B2446="","",IFERROR(INDEX(Items!$B$2:$B$501,MATCH($B2446,Items!$A$2:$A$501,0)),"Unknown SKU"))</f>
        <v/>
      </c>
      <c r="D2446" s="14" t="n"/>
      <c r="E2446" s="14" t="n"/>
      <c r="F2446" s="14" t="n"/>
      <c r="G2446" s="14" t="n"/>
      <c r="H2446" s="12" t="str">
        <f>IF(AND(F2446="",G2446=""),"",IF(F2446="",0,F2446)-IF(G2446="",0,G2446))</f>
        <v/>
      </c>
      <c r="I2446" s="14" t="n"/>
      <c r="J2446" s="14" t="n"/>
      <c r="K2446" s="14" t="n"/>
    </row>
    <row r="2447">
      <c r="A2447" s="19" t="n"/>
      <c r="B2447" s="14" t="n"/>
      <c r="C2447" s="12" t="str">
        <f>IF($B2447="","",IFERROR(INDEX(Items!$B$2:$B$501,MATCH($B2447,Items!$A$2:$A$501,0)),"Unknown SKU"))</f>
        <v/>
      </c>
      <c r="D2447" s="14" t="n"/>
      <c r="E2447" s="14" t="n"/>
      <c r="F2447" s="14" t="n"/>
      <c r="G2447" s="14" t="n"/>
      <c r="H2447" s="12" t="str">
        <f>IF(AND(F2447="",G2447=""),"",IF(F2447="",0,F2447)-IF(G2447="",0,G2447))</f>
        <v/>
      </c>
      <c r="I2447" s="14" t="n"/>
      <c r="J2447" s="14" t="n"/>
      <c r="K2447" s="14" t="n"/>
    </row>
    <row r="2448">
      <c r="A2448" s="19" t="n"/>
      <c r="B2448" s="14" t="n"/>
      <c r="C2448" s="12" t="str">
        <f>IF($B2448="","",IFERROR(INDEX(Items!$B$2:$B$501,MATCH($B2448,Items!$A$2:$A$501,0)),"Unknown SKU"))</f>
        <v/>
      </c>
      <c r="D2448" s="14" t="n"/>
      <c r="E2448" s="14" t="n"/>
      <c r="F2448" s="14" t="n"/>
      <c r="G2448" s="14" t="n"/>
      <c r="H2448" s="12" t="str">
        <f>IF(AND(F2448="",G2448=""),"",IF(F2448="",0,F2448)-IF(G2448="",0,G2448))</f>
        <v/>
      </c>
      <c r="I2448" s="14" t="n"/>
      <c r="J2448" s="14" t="n"/>
      <c r="K2448" s="14" t="n"/>
    </row>
    <row r="2449">
      <c r="A2449" s="19" t="n"/>
      <c r="B2449" s="14" t="n"/>
      <c r="C2449" s="12" t="str">
        <f>IF($B2449="","",IFERROR(INDEX(Items!$B$2:$B$501,MATCH($B2449,Items!$A$2:$A$501,0)),"Unknown SKU"))</f>
        <v/>
      </c>
      <c r="D2449" s="14" t="n"/>
      <c r="E2449" s="14" t="n"/>
      <c r="F2449" s="14" t="n"/>
      <c r="G2449" s="14" t="n"/>
      <c r="H2449" s="12" t="str">
        <f>IF(AND(F2449="",G2449=""),"",IF(F2449="",0,F2449)-IF(G2449="",0,G2449))</f>
        <v/>
      </c>
      <c r="I2449" s="14" t="n"/>
      <c r="J2449" s="14" t="n"/>
      <c r="K2449" s="14" t="n"/>
    </row>
    <row r="2450">
      <c r="A2450" s="19" t="n"/>
      <c r="B2450" s="14" t="n"/>
      <c r="C2450" s="12" t="str">
        <f>IF($B2450="","",IFERROR(INDEX(Items!$B$2:$B$501,MATCH($B2450,Items!$A$2:$A$501,0)),"Unknown SKU"))</f>
        <v/>
      </c>
      <c r="D2450" s="14" t="n"/>
      <c r="E2450" s="14" t="n"/>
      <c r="F2450" s="14" t="n"/>
      <c r="G2450" s="14" t="n"/>
      <c r="H2450" s="12" t="str">
        <f>IF(AND(F2450="",G2450=""),"",IF(F2450="",0,F2450)-IF(G2450="",0,G2450))</f>
        <v/>
      </c>
      <c r="I2450" s="14" t="n"/>
      <c r="J2450" s="14" t="n"/>
      <c r="K2450" s="14" t="n"/>
    </row>
    <row r="2451">
      <c r="A2451" s="19" t="n"/>
      <c r="B2451" s="14" t="n"/>
      <c r="C2451" s="12" t="str">
        <f>IF($B2451="","",IFERROR(INDEX(Items!$B$2:$B$501,MATCH($B2451,Items!$A$2:$A$501,0)),"Unknown SKU"))</f>
        <v/>
      </c>
      <c r="D2451" s="14" t="n"/>
      <c r="E2451" s="14" t="n"/>
      <c r="F2451" s="14" t="n"/>
      <c r="G2451" s="14" t="n"/>
      <c r="H2451" s="12" t="str">
        <f>IF(AND(F2451="",G2451=""),"",IF(F2451="",0,F2451)-IF(G2451="",0,G2451))</f>
        <v/>
      </c>
      <c r="I2451" s="14" t="n"/>
      <c r="J2451" s="14" t="n"/>
      <c r="K2451" s="14" t="n"/>
    </row>
    <row r="2452">
      <c r="A2452" s="19" t="n"/>
      <c r="B2452" s="14" t="n"/>
      <c r="C2452" s="12" t="str">
        <f>IF($B2452="","",IFERROR(INDEX(Items!$B$2:$B$501,MATCH($B2452,Items!$A$2:$A$501,0)),"Unknown SKU"))</f>
        <v/>
      </c>
      <c r="D2452" s="14" t="n"/>
      <c r="E2452" s="14" t="n"/>
      <c r="F2452" s="14" t="n"/>
      <c r="G2452" s="14" t="n"/>
      <c r="H2452" s="12" t="str">
        <f>IF(AND(F2452="",G2452=""),"",IF(F2452="",0,F2452)-IF(G2452="",0,G2452))</f>
        <v/>
      </c>
      <c r="I2452" s="14" t="n"/>
      <c r="J2452" s="14" t="n"/>
      <c r="K2452" s="14" t="n"/>
    </row>
    <row r="2453">
      <c r="A2453" s="19" t="n"/>
      <c r="B2453" s="14" t="n"/>
      <c r="C2453" s="12" t="str">
        <f>IF($B2453="","",IFERROR(INDEX(Items!$B$2:$B$501,MATCH($B2453,Items!$A$2:$A$501,0)),"Unknown SKU"))</f>
        <v/>
      </c>
      <c r="D2453" s="14" t="n"/>
      <c r="E2453" s="14" t="n"/>
      <c r="F2453" s="14" t="n"/>
      <c r="G2453" s="14" t="n"/>
      <c r="H2453" s="12" t="str">
        <f>IF(AND(F2453="",G2453=""),"",IF(F2453="",0,F2453)-IF(G2453="",0,G2453))</f>
        <v/>
      </c>
      <c r="I2453" s="14" t="n"/>
      <c r="J2453" s="14" t="n"/>
      <c r="K2453" s="14" t="n"/>
    </row>
    <row r="2454">
      <c r="A2454" s="19" t="n"/>
      <c r="B2454" s="14" t="n"/>
      <c r="C2454" s="12" t="str">
        <f>IF($B2454="","",IFERROR(INDEX(Items!$B$2:$B$501,MATCH($B2454,Items!$A$2:$A$501,0)),"Unknown SKU"))</f>
        <v/>
      </c>
      <c r="D2454" s="14" t="n"/>
      <c r="E2454" s="14" t="n"/>
      <c r="F2454" s="14" t="n"/>
      <c r="G2454" s="14" t="n"/>
      <c r="H2454" s="12" t="str">
        <f>IF(AND(F2454="",G2454=""),"",IF(F2454="",0,F2454)-IF(G2454="",0,G2454))</f>
        <v/>
      </c>
      <c r="I2454" s="14" t="n"/>
      <c r="J2454" s="14" t="n"/>
      <c r="K2454" s="14" t="n"/>
    </row>
    <row r="2455">
      <c r="A2455" s="19" t="n"/>
      <c r="B2455" s="14" t="n"/>
      <c r="C2455" s="12" t="str">
        <f>IF($B2455="","",IFERROR(INDEX(Items!$B$2:$B$501,MATCH($B2455,Items!$A$2:$A$501,0)),"Unknown SKU"))</f>
        <v/>
      </c>
      <c r="D2455" s="14" t="n"/>
      <c r="E2455" s="14" t="n"/>
      <c r="F2455" s="14" t="n"/>
      <c r="G2455" s="14" t="n"/>
      <c r="H2455" s="12" t="str">
        <f>IF(AND(F2455="",G2455=""),"",IF(F2455="",0,F2455)-IF(G2455="",0,G2455))</f>
        <v/>
      </c>
      <c r="I2455" s="14" t="n"/>
      <c r="J2455" s="14" t="n"/>
      <c r="K2455" s="14" t="n"/>
    </row>
    <row r="2456">
      <c r="A2456" s="19" t="n"/>
      <c r="B2456" s="14" t="n"/>
      <c r="C2456" s="12" t="str">
        <f>IF($B2456="","",IFERROR(INDEX(Items!$B$2:$B$501,MATCH($B2456,Items!$A$2:$A$501,0)),"Unknown SKU"))</f>
        <v/>
      </c>
      <c r="D2456" s="14" t="n"/>
      <c r="E2456" s="14" t="n"/>
      <c r="F2456" s="14" t="n"/>
      <c r="G2456" s="14" t="n"/>
      <c r="H2456" s="12" t="str">
        <f>IF(AND(F2456="",G2456=""),"",IF(F2456="",0,F2456)-IF(G2456="",0,G2456))</f>
        <v/>
      </c>
      <c r="I2456" s="14" t="n"/>
      <c r="J2456" s="14" t="n"/>
      <c r="K2456" s="14" t="n"/>
    </row>
    <row r="2457">
      <c r="A2457" s="19" t="n"/>
      <c r="B2457" s="14" t="n"/>
      <c r="C2457" s="12" t="str">
        <f>IF($B2457="","",IFERROR(INDEX(Items!$B$2:$B$501,MATCH($B2457,Items!$A$2:$A$501,0)),"Unknown SKU"))</f>
        <v/>
      </c>
      <c r="D2457" s="14" t="n"/>
      <c r="E2457" s="14" t="n"/>
      <c r="F2457" s="14" t="n"/>
      <c r="G2457" s="14" t="n"/>
      <c r="H2457" s="12" t="str">
        <f>IF(AND(F2457="",G2457=""),"",IF(F2457="",0,F2457)-IF(G2457="",0,G2457))</f>
        <v/>
      </c>
      <c r="I2457" s="14" t="n"/>
      <c r="J2457" s="14" t="n"/>
      <c r="K2457" s="14" t="n"/>
    </row>
    <row r="2458">
      <c r="A2458" s="19" t="n"/>
      <c r="B2458" s="14" t="n"/>
      <c r="C2458" s="12" t="str">
        <f>IF($B2458="","",IFERROR(INDEX(Items!$B$2:$B$501,MATCH($B2458,Items!$A$2:$A$501,0)),"Unknown SKU"))</f>
        <v/>
      </c>
      <c r="D2458" s="14" t="n"/>
      <c r="E2458" s="14" t="n"/>
      <c r="F2458" s="14" t="n"/>
      <c r="G2458" s="14" t="n"/>
      <c r="H2458" s="12" t="str">
        <f>IF(AND(F2458="",G2458=""),"",IF(F2458="",0,F2458)-IF(G2458="",0,G2458))</f>
        <v/>
      </c>
      <c r="I2458" s="14" t="n"/>
      <c r="J2458" s="14" t="n"/>
      <c r="K2458" s="14" t="n"/>
    </row>
    <row r="2459">
      <c r="A2459" s="19" t="n"/>
      <c r="B2459" s="14" t="n"/>
      <c r="C2459" s="12" t="str">
        <f>IF($B2459="","",IFERROR(INDEX(Items!$B$2:$B$501,MATCH($B2459,Items!$A$2:$A$501,0)),"Unknown SKU"))</f>
        <v/>
      </c>
      <c r="D2459" s="14" t="n"/>
      <c r="E2459" s="14" t="n"/>
      <c r="F2459" s="14" t="n"/>
      <c r="G2459" s="14" t="n"/>
      <c r="H2459" s="12" t="str">
        <f>IF(AND(F2459="",G2459=""),"",IF(F2459="",0,F2459)-IF(G2459="",0,G2459))</f>
        <v/>
      </c>
      <c r="I2459" s="14" t="n"/>
      <c r="J2459" s="14" t="n"/>
      <c r="K2459" s="14" t="n"/>
    </row>
    <row r="2460">
      <c r="A2460" s="19" t="n"/>
      <c r="B2460" s="14" t="n"/>
      <c r="C2460" s="12" t="str">
        <f>IF($B2460="","",IFERROR(INDEX(Items!$B$2:$B$501,MATCH($B2460,Items!$A$2:$A$501,0)),"Unknown SKU"))</f>
        <v/>
      </c>
      <c r="D2460" s="14" t="n"/>
      <c r="E2460" s="14" t="n"/>
      <c r="F2460" s="14" t="n"/>
      <c r="G2460" s="14" t="n"/>
      <c r="H2460" s="12" t="str">
        <f>IF(AND(F2460="",G2460=""),"",IF(F2460="",0,F2460)-IF(G2460="",0,G2460))</f>
        <v/>
      </c>
      <c r="I2460" s="14" t="n"/>
      <c r="J2460" s="14" t="n"/>
      <c r="K2460" s="14" t="n"/>
    </row>
    <row r="2461">
      <c r="A2461" s="19" t="n"/>
      <c r="B2461" s="14" t="n"/>
      <c r="C2461" s="12" t="str">
        <f>IF($B2461="","",IFERROR(INDEX(Items!$B$2:$B$501,MATCH($B2461,Items!$A$2:$A$501,0)),"Unknown SKU"))</f>
        <v/>
      </c>
      <c r="D2461" s="14" t="n"/>
      <c r="E2461" s="14" t="n"/>
      <c r="F2461" s="14" t="n"/>
      <c r="G2461" s="14" t="n"/>
      <c r="H2461" s="12" t="str">
        <f>IF(AND(F2461="",G2461=""),"",IF(F2461="",0,F2461)-IF(G2461="",0,G2461))</f>
        <v/>
      </c>
      <c r="I2461" s="14" t="n"/>
      <c r="J2461" s="14" t="n"/>
      <c r="K2461" s="14" t="n"/>
    </row>
    <row r="2462">
      <c r="A2462" s="19" t="n"/>
      <c r="B2462" s="14" t="n"/>
      <c r="C2462" s="12" t="str">
        <f>IF($B2462="","",IFERROR(INDEX(Items!$B$2:$B$501,MATCH($B2462,Items!$A$2:$A$501,0)),"Unknown SKU"))</f>
        <v/>
      </c>
      <c r="D2462" s="14" t="n"/>
      <c r="E2462" s="14" t="n"/>
      <c r="F2462" s="14" t="n"/>
      <c r="G2462" s="14" t="n"/>
      <c r="H2462" s="12" t="str">
        <f>IF(AND(F2462="",G2462=""),"",IF(F2462="",0,F2462)-IF(G2462="",0,G2462))</f>
        <v/>
      </c>
      <c r="I2462" s="14" t="n"/>
      <c r="J2462" s="14" t="n"/>
      <c r="K2462" s="14" t="n"/>
    </row>
    <row r="2463">
      <c r="A2463" s="19" t="n"/>
      <c r="B2463" s="14" t="n"/>
      <c r="C2463" s="12" t="str">
        <f>IF($B2463="","",IFERROR(INDEX(Items!$B$2:$B$501,MATCH($B2463,Items!$A$2:$A$501,0)),"Unknown SKU"))</f>
        <v/>
      </c>
      <c r="D2463" s="14" t="n"/>
      <c r="E2463" s="14" t="n"/>
      <c r="F2463" s="14" t="n"/>
      <c r="G2463" s="14" t="n"/>
      <c r="H2463" s="12" t="str">
        <f>IF(AND(F2463="",G2463=""),"",IF(F2463="",0,F2463)-IF(G2463="",0,G2463))</f>
        <v/>
      </c>
      <c r="I2463" s="14" t="n"/>
      <c r="J2463" s="14" t="n"/>
      <c r="K2463" s="14" t="n"/>
    </row>
    <row r="2464">
      <c r="A2464" s="19" t="n"/>
      <c r="B2464" s="14" t="n"/>
      <c r="C2464" s="12" t="str">
        <f>IF($B2464="","",IFERROR(INDEX(Items!$B$2:$B$501,MATCH($B2464,Items!$A$2:$A$501,0)),"Unknown SKU"))</f>
        <v/>
      </c>
      <c r="D2464" s="14" t="n"/>
      <c r="E2464" s="14" t="n"/>
      <c r="F2464" s="14" t="n"/>
      <c r="G2464" s="14" t="n"/>
      <c r="H2464" s="12" t="str">
        <f>IF(AND(F2464="",G2464=""),"",IF(F2464="",0,F2464)-IF(G2464="",0,G2464))</f>
        <v/>
      </c>
      <c r="I2464" s="14" t="n"/>
      <c r="J2464" s="14" t="n"/>
      <c r="K2464" s="14" t="n"/>
    </row>
    <row r="2465">
      <c r="A2465" s="19" t="n"/>
      <c r="B2465" s="14" t="n"/>
      <c r="C2465" s="12" t="str">
        <f>IF($B2465="","",IFERROR(INDEX(Items!$B$2:$B$501,MATCH($B2465,Items!$A$2:$A$501,0)),"Unknown SKU"))</f>
        <v/>
      </c>
      <c r="D2465" s="14" t="n"/>
      <c r="E2465" s="14" t="n"/>
      <c r="F2465" s="14" t="n"/>
      <c r="G2465" s="14" t="n"/>
      <c r="H2465" s="12" t="str">
        <f>IF(AND(F2465="",G2465=""),"",IF(F2465="",0,F2465)-IF(G2465="",0,G2465))</f>
        <v/>
      </c>
      <c r="I2465" s="14" t="n"/>
      <c r="J2465" s="14" t="n"/>
      <c r="K2465" s="14" t="n"/>
    </row>
    <row r="2466">
      <c r="A2466" s="19" t="n"/>
      <c r="B2466" s="14" t="n"/>
      <c r="C2466" s="12" t="str">
        <f>IF($B2466="","",IFERROR(INDEX(Items!$B$2:$B$501,MATCH($B2466,Items!$A$2:$A$501,0)),"Unknown SKU"))</f>
        <v/>
      </c>
      <c r="D2466" s="14" t="n"/>
      <c r="E2466" s="14" t="n"/>
      <c r="F2466" s="14" t="n"/>
      <c r="G2466" s="14" t="n"/>
      <c r="H2466" s="12" t="str">
        <f>IF(AND(F2466="",G2466=""),"",IF(F2466="",0,F2466)-IF(G2466="",0,G2466))</f>
        <v/>
      </c>
      <c r="I2466" s="14" t="n"/>
      <c r="J2466" s="14" t="n"/>
      <c r="K2466" s="14" t="n"/>
    </row>
    <row r="2467">
      <c r="A2467" s="19" t="n"/>
      <c r="B2467" s="14" t="n"/>
      <c r="C2467" s="12" t="str">
        <f>IF($B2467="","",IFERROR(INDEX(Items!$B$2:$B$501,MATCH($B2467,Items!$A$2:$A$501,0)),"Unknown SKU"))</f>
        <v/>
      </c>
      <c r="D2467" s="14" t="n"/>
      <c r="E2467" s="14" t="n"/>
      <c r="F2467" s="14" t="n"/>
      <c r="G2467" s="14" t="n"/>
      <c r="H2467" s="12" t="str">
        <f>IF(AND(F2467="",G2467=""),"",IF(F2467="",0,F2467)-IF(G2467="",0,G2467))</f>
        <v/>
      </c>
      <c r="I2467" s="14" t="n"/>
      <c r="J2467" s="14" t="n"/>
      <c r="K2467" s="14" t="n"/>
    </row>
    <row r="2468">
      <c r="A2468" s="19" t="n"/>
      <c r="B2468" s="14" t="n"/>
      <c r="C2468" s="12" t="str">
        <f>IF($B2468="","",IFERROR(INDEX(Items!$B$2:$B$501,MATCH($B2468,Items!$A$2:$A$501,0)),"Unknown SKU"))</f>
        <v/>
      </c>
      <c r="D2468" s="14" t="n"/>
      <c r="E2468" s="14" t="n"/>
      <c r="F2468" s="14" t="n"/>
      <c r="G2468" s="14" t="n"/>
      <c r="H2468" s="12" t="str">
        <f>IF(AND(F2468="",G2468=""),"",IF(F2468="",0,F2468)-IF(G2468="",0,G2468))</f>
        <v/>
      </c>
      <c r="I2468" s="14" t="n"/>
      <c r="J2468" s="14" t="n"/>
      <c r="K2468" s="14" t="n"/>
    </row>
    <row r="2469">
      <c r="A2469" s="19" t="n"/>
      <c r="B2469" s="14" t="n"/>
      <c r="C2469" s="12" t="str">
        <f>IF($B2469="","",IFERROR(INDEX(Items!$B$2:$B$501,MATCH($B2469,Items!$A$2:$A$501,0)),"Unknown SKU"))</f>
        <v/>
      </c>
      <c r="D2469" s="14" t="n"/>
      <c r="E2469" s="14" t="n"/>
      <c r="F2469" s="14" t="n"/>
      <c r="G2469" s="14" t="n"/>
      <c r="H2469" s="12" t="str">
        <f>IF(AND(F2469="",G2469=""),"",IF(F2469="",0,F2469)-IF(G2469="",0,G2469))</f>
        <v/>
      </c>
      <c r="I2469" s="14" t="n"/>
      <c r="J2469" s="14" t="n"/>
      <c r="K2469" s="14" t="n"/>
    </row>
    <row r="2470">
      <c r="A2470" s="19" t="n"/>
      <c r="B2470" s="14" t="n"/>
      <c r="C2470" s="12" t="str">
        <f>IF($B2470="","",IFERROR(INDEX(Items!$B$2:$B$501,MATCH($B2470,Items!$A$2:$A$501,0)),"Unknown SKU"))</f>
        <v/>
      </c>
      <c r="D2470" s="14" t="n"/>
      <c r="E2470" s="14" t="n"/>
      <c r="F2470" s="14" t="n"/>
      <c r="G2470" s="14" t="n"/>
      <c r="H2470" s="12" t="str">
        <f>IF(AND(F2470="",G2470=""),"",IF(F2470="",0,F2470)-IF(G2470="",0,G2470))</f>
        <v/>
      </c>
      <c r="I2470" s="14" t="n"/>
      <c r="J2470" s="14" t="n"/>
      <c r="K2470" s="14" t="n"/>
    </row>
    <row r="2471">
      <c r="A2471" s="19" t="n"/>
      <c r="B2471" s="14" t="n"/>
      <c r="C2471" s="12" t="str">
        <f>IF($B2471="","",IFERROR(INDEX(Items!$B$2:$B$501,MATCH($B2471,Items!$A$2:$A$501,0)),"Unknown SKU"))</f>
        <v/>
      </c>
      <c r="D2471" s="14" t="n"/>
      <c r="E2471" s="14" t="n"/>
      <c r="F2471" s="14" t="n"/>
      <c r="G2471" s="14" t="n"/>
      <c r="H2471" s="12" t="str">
        <f>IF(AND(F2471="",G2471=""),"",IF(F2471="",0,F2471)-IF(G2471="",0,G2471))</f>
        <v/>
      </c>
      <c r="I2471" s="14" t="n"/>
      <c r="J2471" s="14" t="n"/>
      <c r="K2471" s="14" t="n"/>
    </row>
    <row r="2472">
      <c r="A2472" s="19" t="n"/>
      <c r="B2472" s="14" t="n"/>
      <c r="C2472" s="12" t="str">
        <f>IF($B2472="","",IFERROR(INDEX(Items!$B$2:$B$501,MATCH($B2472,Items!$A$2:$A$501,0)),"Unknown SKU"))</f>
        <v/>
      </c>
      <c r="D2472" s="14" t="n"/>
      <c r="E2472" s="14" t="n"/>
      <c r="F2472" s="14" t="n"/>
      <c r="G2472" s="14" t="n"/>
      <c r="H2472" s="12" t="str">
        <f>IF(AND(F2472="",G2472=""),"",IF(F2472="",0,F2472)-IF(G2472="",0,G2472))</f>
        <v/>
      </c>
      <c r="I2472" s="14" t="n"/>
      <c r="J2472" s="14" t="n"/>
      <c r="K2472" s="14" t="n"/>
    </row>
    <row r="2473">
      <c r="A2473" s="19" t="n"/>
      <c r="B2473" s="14" t="n"/>
      <c r="C2473" s="12" t="str">
        <f>IF($B2473="","",IFERROR(INDEX(Items!$B$2:$B$501,MATCH($B2473,Items!$A$2:$A$501,0)),"Unknown SKU"))</f>
        <v/>
      </c>
      <c r="D2473" s="14" t="n"/>
      <c r="E2473" s="14" t="n"/>
      <c r="F2473" s="14" t="n"/>
      <c r="G2473" s="14" t="n"/>
      <c r="H2473" s="12" t="str">
        <f>IF(AND(F2473="",G2473=""),"",IF(F2473="",0,F2473)-IF(G2473="",0,G2473))</f>
        <v/>
      </c>
      <c r="I2473" s="14" t="n"/>
      <c r="J2473" s="14" t="n"/>
      <c r="K2473" s="14" t="n"/>
    </row>
    <row r="2474">
      <c r="A2474" s="19" t="n"/>
      <c r="B2474" s="14" t="n"/>
      <c r="C2474" s="12" t="str">
        <f>IF($B2474="","",IFERROR(INDEX(Items!$B$2:$B$501,MATCH($B2474,Items!$A$2:$A$501,0)),"Unknown SKU"))</f>
        <v/>
      </c>
      <c r="D2474" s="14" t="n"/>
      <c r="E2474" s="14" t="n"/>
      <c r="F2474" s="14" t="n"/>
      <c r="G2474" s="14" t="n"/>
      <c r="H2474" s="12" t="str">
        <f>IF(AND(F2474="",G2474=""),"",IF(F2474="",0,F2474)-IF(G2474="",0,G2474))</f>
        <v/>
      </c>
      <c r="I2474" s="14" t="n"/>
      <c r="J2474" s="14" t="n"/>
      <c r="K2474" s="14" t="n"/>
    </row>
    <row r="2475">
      <c r="A2475" s="19" t="n"/>
      <c r="B2475" s="14" t="n"/>
      <c r="C2475" s="12" t="str">
        <f>IF($B2475="","",IFERROR(INDEX(Items!$B$2:$B$501,MATCH($B2475,Items!$A$2:$A$501,0)),"Unknown SKU"))</f>
        <v/>
      </c>
      <c r="D2475" s="14" t="n"/>
      <c r="E2475" s="14" t="n"/>
      <c r="F2475" s="14" t="n"/>
      <c r="G2475" s="14" t="n"/>
      <c r="H2475" s="12" t="str">
        <f>IF(AND(F2475="",G2475=""),"",IF(F2475="",0,F2475)-IF(G2475="",0,G2475))</f>
        <v/>
      </c>
      <c r="I2475" s="14" t="n"/>
      <c r="J2475" s="14" t="n"/>
      <c r="K2475" s="14" t="n"/>
    </row>
    <row r="2476">
      <c r="A2476" s="19" t="n"/>
      <c r="B2476" s="14" t="n"/>
      <c r="C2476" s="12" t="str">
        <f>IF($B2476="","",IFERROR(INDEX(Items!$B$2:$B$501,MATCH($B2476,Items!$A$2:$A$501,0)),"Unknown SKU"))</f>
        <v/>
      </c>
      <c r="D2476" s="14" t="n"/>
      <c r="E2476" s="14" t="n"/>
      <c r="F2476" s="14" t="n"/>
      <c r="G2476" s="14" t="n"/>
      <c r="H2476" s="12" t="str">
        <f>IF(AND(F2476="",G2476=""),"",IF(F2476="",0,F2476)-IF(G2476="",0,G2476))</f>
        <v/>
      </c>
      <c r="I2476" s="14" t="n"/>
      <c r="J2476" s="14" t="n"/>
      <c r="K2476" s="14" t="n"/>
    </row>
    <row r="2477">
      <c r="A2477" s="19" t="n"/>
      <c r="B2477" s="14" t="n"/>
      <c r="C2477" s="12" t="str">
        <f>IF($B2477="","",IFERROR(INDEX(Items!$B$2:$B$501,MATCH($B2477,Items!$A$2:$A$501,0)),"Unknown SKU"))</f>
        <v/>
      </c>
      <c r="D2477" s="14" t="n"/>
      <c r="E2477" s="14" t="n"/>
      <c r="F2477" s="14" t="n"/>
      <c r="G2477" s="14" t="n"/>
      <c r="H2477" s="12" t="str">
        <f>IF(AND(F2477="",G2477=""),"",IF(F2477="",0,F2477)-IF(G2477="",0,G2477))</f>
        <v/>
      </c>
      <c r="I2477" s="14" t="n"/>
      <c r="J2477" s="14" t="n"/>
      <c r="K2477" s="14" t="n"/>
    </row>
    <row r="2478">
      <c r="A2478" s="19" t="n"/>
      <c r="B2478" s="14" t="n"/>
      <c r="C2478" s="12" t="str">
        <f>IF($B2478="","",IFERROR(INDEX(Items!$B$2:$B$501,MATCH($B2478,Items!$A$2:$A$501,0)),"Unknown SKU"))</f>
        <v/>
      </c>
      <c r="D2478" s="14" t="n"/>
      <c r="E2478" s="14" t="n"/>
      <c r="F2478" s="14" t="n"/>
      <c r="G2478" s="14" t="n"/>
      <c r="H2478" s="12" t="str">
        <f>IF(AND(F2478="",G2478=""),"",IF(F2478="",0,F2478)-IF(G2478="",0,G2478))</f>
        <v/>
      </c>
      <c r="I2478" s="14" t="n"/>
      <c r="J2478" s="14" t="n"/>
      <c r="K2478" s="14" t="n"/>
    </row>
    <row r="2479">
      <c r="A2479" s="19" t="n"/>
      <c r="B2479" s="14" t="n"/>
      <c r="C2479" s="12" t="str">
        <f>IF($B2479="","",IFERROR(INDEX(Items!$B$2:$B$501,MATCH($B2479,Items!$A$2:$A$501,0)),"Unknown SKU"))</f>
        <v/>
      </c>
      <c r="D2479" s="14" t="n"/>
      <c r="E2479" s="14" t="n"/>
      <c r="F2479" s="14" t="n"/>
      <c r="G2479" s="14" t="n"/>
      <c r="H2479" s="12" t="str">
        <f>IF(AND(F2479="",G2479=""),"",IF(F2479="",0,F2479)-IF(G2479="",0,G2479))</f>
        <v/>
      </c>
      <c r="I2479" s="14" t="n"/>
      <c r="J2479" s="14" t="n"/>
      <c r="K2479" s="14" t="n"/>
    </row>
    <row r="2480">
      <c r="A2480" s="19" t="n"/>
      <c r="B2480" s="14" t="n"/>
      <c r="C2480" s="12" t="str">
        <f>IF($B2480="","",IFERROR(INDEX(Items!$B$2:$B$501,MATCH($B2480,Items!$A$2:$A$501,0)),"Unknown SKU"))</f>
        <v/>
      </c>
      <c r="D2480" s="14" t="n"/>
      <c r="E2480" s="14" t="n"/>
      <c r="F2480" s="14" t="n"/>
      <c r="G2480" s="14" t="n"/>
      <c r="H2480" s="12" t="str">
        <f>IF(AND(F2480="",G2480=""),"",IF(F2480="",0,F2480)-IF(G2480="",0,G2480))</f>
        <v/>
      </c>
      <c r="I2480" s="14" t="n"/>
      <c r="J2480" s="14" t="n"/>
      <c r="K2480" s="14" t="n"/>
    </row>
    <row r="2481">
      <c r="A2481" s="19" t="n"/>
      <c r="B2481" s="14" t="n"/>
      <c r="C2481" s="12" t="str">
        <f>IF($B2481="","",IFERROR(INDEX(Items!$B$2:$B$501,MATCH($B2481,Items!$A$2:$A$501,0)),"Unknown SKU"))</f>
        <v/>
      </c>
      <c r="D2481" s="14" t="n"/>
      <c r="E2481" s="14" t="n"/>
      <c r="F2481" s="14" t="n"/>
      <c r="G2481" s="14" t="n"/>
      <c r="H2481" s="12" t="str">
        <f>IF(AND(F2481="",G2481=""),"",IF(F2481="",0,F2481)-IF(G2481="",0,G2481))</f>
        <v/>
      </c>
      <c r="I2481" s="14" t="n"/>
      <c r="J2481" s="14" t="n"/>
      <c r="K2481" s="14" t="n"/>
    </row>
    <row r="2482">
      <c r="A2482" s="19" t="n"/>
      <c r="B2482" s="14" t="n"/>
      <c r="C2482" s="12" t="str">
        <f>IF($B2482="","",IFERROR(INDEX(Items!$B$2:$B$501,MATCH($B2482,Items!$A$2:$A$501,0)),"Unknown SKU"))</f>
        <v/>
      </c>
      <c r="D2482" s="14" t="n"/>
      <c r="E2482" s="14" t="n"/>
      <c r="F2482" s="14" t="n"/>
      <c r="G2482" s="14" t="n"/>
      <c r="H2482" s="12" t="str">
        <f>IF(AND(F2482="",G2482=""),"",IF(F2482="",0,F2482)-IF(G2482="",0,G2482))</f>
        <v/>
      </c>
      <c r="I2482" s="14" t="n"/>
      <c r="J2482" s="14" t="n"/>
      <c r="K2482" s="14" t="n"/>
    </row>
    <row r="2483">
      <c r="A2483" s="19" t="n"/>
      <c r="B2483" s="14" t="n"/>
      <c r="C2483" s="12" t="str">
        <f>IF($B2483="","",IFERROR(INDEX(Items!$B$2:$B$501,MATCH($B2483,Items!$A$2:$A$501,0)),"Unknown SKU"))</f>
        <v/>
      </c>
      <c r="D2483" s="14" t="n"/>
      <c r="E2483" s="14" t="n"/>
      <c r="F2483" s="14" t="n"/>
      <c r="G2483" s="14" t="n"/>
      <c r="H2483" s="12" t="str">
        <f>IF(AND(F2483="",G2483=""),"",IF(F2483="",0,F2483)-IF(G2483="",0,G2483))</f>
        <v/>
      </c>
      <c r="I2483" s="14" t="n"/>
      <c r="J2483" s="14" t="n"/>
      <c r="K2483" s="14" t="n"/>
    </row>
    <row r="2484">
      <c r="A2484" s="19" t="n"/>
      <c r="B2484" s="14" t="n"/>
      <c r="C2484" s="12" t="str">
        <f>IF($B2484="","",IFERROR(INDEX(Items!$B$2:$B$501,MATCH($B2484,Items!$A$2:$A$501,0)),"Unknown SKU"))</f>
        <v/>
      </c>
      <c r="D2484" s="14" t="n"/>
      <c r="E2484" s="14" t="n"/>
      <c r="F2484" s="14" t="n"/>
      <c r="G2484" s="14" t="n"/>
      <c r="H2484" s="12" t="str">
        <f>IF(AND(F2484="",G2484=""),"",IF(F2484="",0,F2484)-IF(G2484="",0,G2484))</f>
        <v/>
      </c>
      <c r="I2484" s="14" t="n"/>
      <c r="J2484" s="14" t="n"/>
      <c r="K2484" s="14" t="n"/>
    </row>
    <row r="2485">
      <c r="A2485" s="19" t="n"/>
      <c r="B2485" s="14" t="n"/>
      <c r="C2485" s="12" t="str">
        <f>IF($B2485="","",IFERROR(INDEX(Items!$B$2:$B$501,MATCH($B2485,Items!$A$2:$A$501,0)),"Unknown SKU"))</f>
        <v/>
      </c>
      <c r="D2485" s="14" t="n"/>
      <c r="E2485" s="14" t="n"/>
      <c r="F2485" s="14" t="n"/>
      <c r="G2485" s="14" t="n"/>
      <c r="H2485" s="12" t="str">
        <f>IF(AND(F2485="",G2485=""),"",IF(F2485="",0,F2485)-IF(G2485="",0,G2485))</f>
        <v/>
      </c>
      <c r="I2485" s="14" t="n"/>
      <c r="J2485" s="14" t="n"/>
      <c r="K2485" s="14" t="n"/>
    </row>
    <row r="2486">
      <c r="A2486" s="19" t="n"/>
      <c r="B2486" s="14" t="n"/>
      <c r="C2486" s="12" t="str">
        <f>IF($B2486="","",IFERROR(INDEX(Items!$B$2:$B$501,MATCH($B2486,Items!$A$2:$A$501,0)),"Unknown SKU"))</f>
        <v/>
      </c>
      <c r="D2486" s="14" t="n"/>
      <c r="E2486" s="14" t="n"/>
      <c r="F2486" s="14" t="n"/>
      <c r="G2486" s="14" t="n"/>
      <c r="H2486" s="12" t="str">
        <f>IF(AND(F2486="",G2486=""),"",IF(F2486="",0,F2486)-IF(G2486="",0,G2486))</f>
        <v/>
      </c>
      <c r="I2486" s="14" t="n"/>
      <c r="J2486" s="14" t="n"/>
      <c r="K2486" s="14" t="n"/>
    </row>
    <row r="2487">
      <c r="A2487" s="19" t="n"/>
      <c r="B2487" s="14" t="n"/>
      <c r="C2487" s="12" t="str">
        <f>IF($B2487="","",IFERROR(INDEX(Items!$B$2:$B$501,MATCH($B2487,Items!$A$2:$A$501,0)),"Unknown SKU"))</f>
        <v/>
      </c>
      <c r="D2487" s="14" t="n"/>
      <c r="E2487" s="14" t="n"/>
      <c r="F2487" s="14" t="n"/>
      <c r="G2487" s="14" t="n"/>
      <c r="H2487" s="12" t="str">
        <f>IF(AND(F2487="",G2487=""),"",IF(F2487="",0,F2487)-IF(G2487="",0,G2487))</f>
        <v/>
      </c>
      <c r="I2487" s="14" t="n"/>
      <c r="J2487" s="14" t="n"/>
      <c r="K2487" s="14" t="n"/>
    </row>
    <row r="2488">
      <c r="A2488" s="19" t="n"/>
      <c r="B2488" s="14" t="n"/>
      <c r="C2488" s="12" t="str">
        <f>IF($B2488="","",IFERROR(INDEX(Items!$B$2:$B$501,MATCH($B2488,Items!$A$2:$A$501,0)),"Unknown SKU"))</f>
        <v/>
      </c>
      <c r="D2488" s="14" t="n"/>
      <c r="E2488" s="14" t="n"/>
      <c r="F2488" s="14" t="n"/>
      <c r="G2488" s="14" t="n"/>
      <c r="H2488" s="12" t="str">
        <f>IF(AND(F2488="",G2488=""),"",IF(F2488="",0,F2488)-IF(G2488="",0,G2488))</f>
        <v/>
      </c>
      <c r="I2488" s="14" t="n"/>
      <c r="J2488" s="14" t="n"/>
      <c r="K2488" s="14" t="n"/>
    </row>
    <row r="2489">
      <c r="A2489" s="19" t="n"/>
      <c r="B2489" s="14" t="n"/>
      <c r="C2489" s="12" t="str">
        <f>IF($B2489="","",IFERROR(INDEX(Items!$B$2:$B$501,MATCH($B2489,Items!$A$2:$A$501,0)),"Unknown SKU"))</f>
        <v/>
      </c>
      <c r="D2489" s="14" t="n"/>
      <c r="E2489" s="14" t="n"/>
      <c r="F2489" s="14" t="n"/>
      <c r="G2489" s="14" t="n"/>
      <c r="H2489" s="12" t="str">
        <f>IF(AND(F2489="",G2489=""),"",IF(F2489="",0,F2489)-IF(G2489="",0,G2489))</f>
        <v/>
      </c>
      <c r="I2489" s="14" t="n"/>
      <c r="J2489" s="14" t="n"/>
      <c r="K2489" s="14" t="n"/>
    </row>
    <row r="2490">
      <c r="A2490" s="19" t="n"/>
      <c r="B2490" s="14" t="n"/>
      <c r="C2490" s="12" t="str">
        <f>IF($B2490="","",IFERROR(INDEX(Items!$B$2:$B$501,MATCH($B2490,Items!$A$2:$A$501,0)),"Unknown SKU"))</f>
        <v/>
      </c>
      <c r="D2490" s="14" t="n"/>
      <c r="E2490" s="14" t="n"/>
      <c r="F2490" s="14" t="n"/>
      <c r="G2490" s="14" t="n"/>
      <c r="H2490" s="12" t="str">
        <f>IF(AND(F2490="",G2490=""),"",IF(F2490="",0,F2490)-IF(G2490="",0,G2490))</f>
        <v/>
      </c>
      <c r="I2490" s="14" t="n"/>
      <c r="J2490" s="14" t="n"/>
      <c r="K2490" s="14" t="n"/>
    </row>
    <row r="2491">
      <c r="A2491" s="19" t="n"/>
      <c r="B2491" s="14" t="n"/>
      <c r="C2491" s="12" t="str">
        <f>IF($B2491="","",IFERROR(INDEX(Items!$B$2:$B$501,MATCH($B2491,Items!$A$2:$A$501,0)),"Unknown SKU"))</f>
        <v/>
      </c>
      <c r="D2491" s="14" t="n"/>
      <c r="E2491" s="14" t="n"/>
      <c r="F2491" s="14" t="n"/>
      <c r="G2491" s="14" t="n"/>
      <c r="H2491" s="12" t="str">
        <f>IF(AND(F2491="",G2491=""),"",IF(F2491="",0,F2491)-IF(G2491="",0,G2491))</f>
        <v/>
      </c>
      <c r="I2491" s="14" t="n"/>
      <c r="J2491" s="14" t="n"/>
      <c r="K2491" s="14" t="n"/>
    </row>
    <row r="2492">
      <c r="A2492" s="19" t="n"/>
      <c r="B2492" s="14" t="n"/>
      <c r="C2492" s="12" t="str">
        <f>IF($B2492="","",IFERROR(INDEX(Items!$B$2:$B$501,MATCH($B2492,Items!$A$2:$A$501,0)),"Unknown SKU"))</f>
        <v/>
      </c>
      <c r="D2492" s="14" t="n"/>
      <c r="E2492" s="14" t="n"/>
      <c r="F2492" s="14" t="n"/>
      <c r="G2492" s="14" t="n"/>
      <c r="H2492" s="12" t="str">
        <f>IF(AND(F2492="",G2492=""),"",IF(F2492="",0,F2492)-IF(G2492="",0,G2492))</f>
        <v/>
      </c>
      <c r="I2492" s="14" t="n"/>
      <c r="J2492" s="14" t="n"/>
      <c r="K2492" s="14" t="n"/>
    </row>
    <row r="2493">
      <c r="A2493" s="19" t="n"/>
      <c r="B2493" s="14" t="n"/>
      <c r="C2493" s="12" t="str">
        <f>IF($B2493="","",IFERROR(INDEX(Items!$B$2:$B$501,MATCH($B2493,Items!$A$2:$A$501,0)),"Unknown SKU"))</f>
        <v/>
      </c>
      <c r="D2493" s="14" t="n"/>
      <c r="E2493" s="14" t="n"/>
      <c r="F2493" s="14" t="n"/>
      <c r="G2493" s="14" t="n"/>
      <c r="H2493" s="12" t="str">
        <f>IF(AND(F2493="",G2493=""),"",IF(F2493="",0,F2493)-IF(G2493="",0,G2493))</f>
        <v/>
      </c>
      <c r="I2493" s="14" t="n"/>
      <c r="J2493" s="14" t="n"/>
      <c r="K2493" s="14" t="n"/>
    </row>
    <row r="2494">
      <c r="A2494" s="19" t="n"/>
      <c r="B2494" s="14" t="n"/>
      <c r="C2494" s="12" t="str">
        <f>IF($B2494="","",IFERROR(INDEX(Items!$B$2:$B$501,MATCH($B2494,Items!$A$2:$A$501,0)),"Unknown SKU"))</f>
        <v/>
      </c>
      <c r="D2494" s="14" t="n"/>
      <c r="E2494" s="14" t="n"/>
      <c r="F2494" s="14" t="n"/>
      <c r="G2494" s="14" t="n"/>
      <c r="H2494" s="12" t="str">
        <f>IF(AND(F2494="",G2494=""),"",IF(F2494="",0,F2494)-IF(G2494="",0,G2494))</f>
        <v/>
      </c>
      <c r="I2494" s="14" t="n"/>
      <c r="J2494" s="14" t="n"/>
      <c r="K2494" s="14" t="n"/>
    </row>
    <row r="2495">
      <c r="A2495" s="19" t="n"/>
      <c r="B2495" s="14" t="n"/>
      <c r="C2495" s="12" t="str">
        <f>IF($B2495="","",IFERROR(INDEX(Items!$B$2:$B$501,MATCH($B2495,Items!$A$2:$A$501,0)),"Unknown SKU"))</f>
        <v/>
      </c>
      <c r="D2495" s="14" t="n"/>
      <c r="E2495" s="14" t="n"/>
      <c r="F2495" s="14" t="n"/>
      <c r="G2495" s="14" t="n"/>
      <c r="H2495" s="12" t="str">
        <f>IF(AND(F2495="",G2495=""),"",IF(F2495="",0,F2495)-IF(G2495="",0,G2495))</f>
        <v/>
      </c>
      <c r="I2495" s="14" t="n"/>
      <c r="J2495" s="14" t="n"/>
      <c r="K2495" s="14" t="n"/>
    </row>
    <row r="2496">
      <c r="A2496" s="19" t="n"/>
      <c r="B2496" s="14" t="n"/>
      <c r="C2496" s="12" t="str">
        <f>IF($B2496="","",IFERROR(INDEX(Items!$B$2:$B$501,MATCH($B2496,Items!$A$2:$A$501,0)),"Unknown SKU"))</f>
        <v/>
      </c>
      <c r="D2496" s="14" t="n"/>
      <c r="E2496" s="14" t="n"/>
      <c r="F2496" s="14" t="n"/>
      <c r="G2496" s="14" t="n"/>
      <c r="H2496" s="12" t="str">
        <f>IF(AND(F2496="",G2496=""),"",IF(F2496="",0,F2496)-IF(G2496="",0,G2496))</f>
        <v/>
      </c>
      <c r="I2496" s="14" t="n"/>
      <c r="J2496" s="14" t="n"/>
      <c r="K2496" s="14" t="n"/>
    </row>
    <row r="2497">
      <c r="A2497" s="19" t="n"/>
      <c r="B2497" s="14" t="n"/>
      <c r="C2497" s="12" t="str">
        <f>IF($B2497="","",IFERROR(INDEX(Items!$B$2:$B$501,MATCH($B2497,Items!$A$2:$A$501,0)),"Unknown SKU"))</f>
        <v/>
      </c>
      <c r="D2497" s="14" t="n"/>
      <c r="E2497" s="14" t="n"/>
      <c r="F2497" s="14" t="n"/>
      <c r="G2497" s="14" t="n"/>
      <c r="H2497" s="12" t="str">
        <f>IF(AND(F2497="",G2497=""),"",IF(F2497="",0,F2497)-IF(G2497="",0,G2497))</f>
        <v/>
      </c>
      <c r="I2497" s="14" t="n"/>
      <c r="J2497" s="14" t="n"/>
      <c r="K2497" s="14" t="n"/>
    </row>
    <row r="2498">
      <c r="A2498" s="19" t="n"/>
      <c r="B2498" s="14" t="n"/>
      <c r="C2498" s="12" t="str">
        <f>IF($B2498="","",IFERROR(INDEX(Items!$B$2:$B$501,MATCH($B2498,Items!$A$2:$A$501,0)),"Unknown SKU"))</f>
        <v/>
      </c>
      <c r="D2498" s="14" t="n"/>
      <c r="E2498" s="14" t="n"/>
      <c r="F2498" s="14" t="n"/>
      <c r="G2498" s="14" t="n"/>
      <c r="H2498" s="12" t="str">
        <f>IF(AND(F2498="",G2498=""),"",IF(F2498="",0,F2498)-IF(G2498="",0,G2498))</f>
        <v/>
      </c>
      <c r="I2498" s="14" t="n"/>
      <c r="J2498" s="14" t="n"/>
      <c r="K2498" s="14" t="n"/>
    </row>
    <row r="2499">
      <c r="A2499" s="19" t="n"/>
      <c r="B2499" s="14" t="n"/>
      <c r="C2499" s="12" t="str">
        <f>IF($B2499="","",IFERROR(INDEX(Items!$B$2:$B$501,MATCH($B2499,Items!$A$2:$A$501,0)),"Unknown SKU"))</f>
        <v/>
      </c>
      <c r="D2499" s="14" t="n"/>
      <c r="E2499" s="14" t="n"/>
      <c r="F2499" s="14" t="n"/>
      <c r="G2499" s="14" t="n"/>
      <c r="H2499" s="12" t="str">
        <f>IF(AND(F2499="",G2499=""),"",IF(F2499="",0,F2499)-IF(G2499="",0,G2499))</f>
        <v/>
      </c>
      <c r="I2499" s="14" t="n"/>
      <c r="J2499" s="14" t="n"/>
      <c r="K2499" s="14" t="n"/>
    </row>
    <row r="2500">
      <c r="A2500" s="19" t="n"/>
      <c r="B2500" s="14" t="n"/>
      <c r="C2500" s="12" t="str">
        <f>IF($B2500="","",IFERROR(INDEX(Items!$B$2:$B$501,MATCH($B2500,Items!$A$2:$A$501,0)),"Unknown SKU"))</f>
        <v/>
      </c>
      <c r="D2500" s="14" t="n"/>
      <c r="E2500" s="14" t="n"/>
      <c r="F2500" s="14" t="n"/>
      <c r="G2500" s="14" t="n"/>
      <c r="H2500" s="12" t="str">
        <f>IF(AND(F2500="",G2500=""),"",IF(F2500="",0,F2500)-IF(G2500="",0,G2500))</f>
        <v/>
      </c>
      <c r="I2500" s="14" t="n"/>
      <c r="J2500" s="14" t="n"/>
      <c r="K2500" s="14" t="n"/>
    </row>
    <row r="2501">
      <c r="A2501" s="19" t="n"/>
      <c r="B2501" s="14" t="n"/>
      <c r="C2501" s="12" t="str">
        <f>IF($B2501="","",IFERROR(INDEX(Items!$B$2:$B$501,MATCH($B2501,Items!$A$2:$A$501,0)),"Unknown SKU"))</f>
        <v/>
      </c>
      <c r="D2501" s="14" t="n"/>
      <c r="E2501" s="14" t="n"/>
      <c r="F2501" s="14" t="n"/>
      <c r="G2501" s="14" t="n"/>
      <c r="H2501" s="12" t="str">
        <f>IF(AND(F2501="",G2501=""),"",IF(F2501="",0,F2501)-IF(G2501="",0,G2501))</f>
        <v/>
      </c>
      <c r="I2501" s="14" t="n"/>
      <c r="J2501" s="14" t="n"/>
      <c r="K2501" s="14" t="n"/>
    </row>
    <row r="2502">
      <c r="A2502" s="19" t="n"/>
      <c r="B2502" s="14" t="n"/>
      <c r="C2502" s="12" t="str">
        <f>IF($B2502="","",IFERROR(INDEX(Items!$B$2:$B$501,MATCH($B2502,Items!$A$2:$A$501,0)),"Unknown SKU"))</f>
        <v/>
      </c>
      <c r="D2502" s="14" t="n"/>
      <c r="E2502" s="14" t="n"/>
      <c r="F2502" s="14" t="n"/>
      <c r="G2502" s="14" t="n"/>
      <c r="H2502" s="12" t="str">
        <f>IF(AND(F2502="",G2502=""),"",IF(F2502="",0,F2502)-IF(G2502="",0,G2502))</f>
        <v/>
      </c>
      <c r="I2502" s="14" t="n"/>
      <c r="J2502" s="14" t="n"/>
      <c r="K2502" s="14" t="n"/>
    </row>
    <row r="2503">
      <c r="A2503" s="19" t="n"/>
      <c r="B2503" s="14" t="n"/>
      <c r="C2503" s="12" t="str">
        <f>IF($B2503="","",IFERROR(INDEX(Items!$B$2:$B$501,MATCH($B2503,Items!$A$2:$A$501,0)),"Unknown SKU"))</f>
        <v/>
      </c>
      <c r="D2503" s="14" t="n"/>
      <c r="E2503" s="14" t="n"/>
      <c r="F2503" s="14" t="n"/>
      <c r="G2503" s="14" t="n"/>
      <c r="H2503" s="12" t="str">
        <f>IF(AND(F2503="",G2503=""),"",IF(F2503="",0,F2503)-IF(G2503="",0,G2503))</f>
        <v/>
      </c>
      <c r="I2503" s="14" t="n"/>
      <c r="J2503" s="14" t="n"/>
      <c r="K2503" s="14" t="n"/>
    </row>
    <row r="2504">
      <c r="A2504" s="19" t="n"/>
      <c r="B2504" s="14" t="n"/>
      <c r="C2504" s="12" t="str">
        <f>IF($B2504="","",IFERROR(INDEX(Items!$B$2:$B$501,MATCH($B2504,Items!$A$2:$A$501,0)),"Unknown SKU"))</f>
        <v/>
      </c>
      <c r="D2504" s="14" t="n"/>
      <c r="E2504" s="14" t="n"/>
      <c r="F2504" s="14" t="n"/>
      <c r="G2504" s="14" t="n"/>
      <c r="H2504" s="12" t="str">
        <f>IF(AND(F2504="",G2504=""),"",IF(F2504="",0,F2504)-IF(G2504="",0,G2504))</f>
        <v/>
      </c>
      <c r="I2504" s="14" t="n"/>
      <c r="J2504" s="14" t="n"/>
      <c r="K2504" s="14" t="n"/>
    </row>
    <row r="2505">
      <c r="A2505" s="19" t="n"/>
      <c r="B2505" s="14" t="n"/>
      <c r="C2505" s="12" t="str">
        <f>IF($B2505="","",IFERROR(INDEX(Items!$B$2:$B$501,MATCH($B2505,Items!$A$2:$A$501,0)),"Unknown SKU"))</f>
        <v/>
      </c>
      <c r="D2505" s="14" t="n"/>
      <c r="E2505" s="14" t="n"/>
      <c r="F2505" s="14" t="n"/>
      <c r="G2505" s="14" t="n"/>
      <c r="H2505" s="12" t="str">
        <f>IF(AND(F2505="",G2505=""),"",IF(F2505="",0,F2505)-IF(G2505="",0,G2505))</f>
        <v/>
      </c>
      <c r="I2505" s="14" t="n"/>
      <c r="J2505" s="14" t="n"/>
      <c r="K2505" s="14" t="n"/>
    </row>
    <row r="2506">
      <c r="A2506" s="19" t="n"/>
      <c r="B2506" s="14" t="n"/>
      <c r="C2506" s="12" t="str">
        <f>IF($B2506="","",IFERROR(INDEX(Items!$B$2:$B$501,MATCH($B2506,Items!$A$2:$A$501,0)),"Unknown SKU"))</f>
        <v/>
      </c>
      <c r="D2506" s="14" t="n"/>
      <c r="E2506" s="14" t="n"/>
      <c r="F2506" s="14" t="n"/>
      <c r="G2506" s="14" t="n"/>
      <c r="H2506" s="12" t="str">
        <f>IF(AND(F2506="",G2506=""),"",IF(F2506="",0,F2506)-IF(G2506="",0,G2506))</f>
        <v/>
      </c>
      <c r="I2506" s="14" t="n"/>
      <c r="J2506" s="14" t="n"/>
      <c r="K2506" s="14" t="n"/>
    </row>
    <row r="2507">
      <c r="A2507" s="19" t="n"/>
      <c r="B2507" s="14" t="n"/>
      <c r="C2507" s="12" t="str">
        <f>IF($B2507="","",IFERROR(INDEX(Items!$B$2:$B$501,MATCH($B2507,Items!$A$2:$A$501,0)),"Unknown SKU"))</f>
        <v/>
      </c>
      <c r="D2507" s="14" t="n"/>
      <c r="E2507" s="14" t="n"/>
      <c r="F2507" s="14" t="n"/>
      <c r="G2507" s="14" t="n"/>
      <c r="H2507" s="12" t="str">
        <f>IF(AND(F2507="",G2507=""),"",IF(F2507="",0,F2507)-IF(G2507="",0,G2507))</f>
        <v/>
      </c>
      <c r="I2507" s="14" t="n"/>
      <c r="J2507" s="14" t="n"/>
      <c r="K2507" s="14" t="n"/>
    </row>
    <row r="2508">
      <c r="A2508" s="19" t="n"/>
      <c r="B2508" s="14" t="n"/>
      <c r="C2508" s="12" t="str">
        <f>IF($B2508="","",IFERROR(INDEX(Items!$B$2:$B$501,MATCH($B2508,Items!$A$2:$A$501,0)),"Unknown SKU"))</f>
        <v/>
      </c>
      <c r="D2508" s="14" t="n"/>
      <c r="E2508" s="14" t="n"/>
      <c r="F2508" s="14" t="n"/>
      <c r="G2508" s="14" t="n"/>
      <c r="H2508" s="12" t="str">
        <f>IF(AND(F2508="",G2508=""),"",IF(F2508="",0,F2508)-IF(G2508="",0,G2508))</f>
        <v/>
      </c>
      <c r="I2508" s="14" t="n"/>
      <c r="J2508" s="14" t="n"/>
      <c r="K2508" s="14" t="n"/>
    </row>
    <row r="2509">
      <c r="A2509" s="19" t="n"/>
      <c r="B2509" s="14" t="n"/>
      <c r="C2509" s="12" t="str">
        <f>IF($B2509="","",IFERROR(INDEX(Items!$B$2:$B$501,MATCH($B2509,Items!$A$2:$A$501,0)),"Unknown SKU"))</f>
        <v/>
      </c>
      <c r="D2509" s="14" t="n"/>
      <c r="E2509" s="14" t="n"/>
      <c r="F2509" s="14" t="n"/>
      <c r="G2509" s="14" t="n"/>
      <c r="H2509" s="12" t="str">
        <f>IF(AND(F2509="",G2509=""),"",IF(F2509="",0,F2509)-IF(G2509="",0,G2509))</f>
        <v/>
      </c>
      <c r="I2509" s="14" t="n"/>
      <c r="J2509" s="14" t="n"/>
      <c r="K2509" s="14" t="n"/>
    </row>
    <row r="2510">
      <c r="A2510" s="19" t="n"/>
      <c r="B2510" s="14" t="n"/>
      <c r="C2510" s="12" t="str">
        <f>IF($B2510="","",IFERROR(INDEX(Items!$B$2:$B$501,MATCH($B2510,Items!$A$2:$A$501,0)),"Unknown SKU"))</f>
        <v/>
      </c>
      <c r="D2510" s="14" t="n"/>
      <c r="E2510" s="14" t="n"/>
      <c r="F2510" s="14" t="n"/>
      <c r="G2510" s="14" t="n"/>
      <c r="H2510" s="12" t="str">
        <f>IF(AND(F2510="",G2510=""),"",IF(F2510="",0,F2510)-IF(G2510="",0,G2510))</f>
        <v/>
      </c>
      <c r="I2510" s="14" t="n"/>
      <c r="J2510" s="14" t="n"/>
      <c r="K2510" s="14" t="n"/>
    </row>
    <row r="2511">
      <c r="A2511" s="19" t="n"/>
      <c r="B2511" s="14" t="n"/>
      <c r="C2511" s="12" t="str">
        <f>IF($B2511="","",IFERROR(INDEX(Items!$B$2:$B$501,MATCH($B2511,Items!$A$2:$A$501,0)),"Unknown SKU"))</f>
        <v/>
      </c>
      <c r="D2511" s="14" t="n"/>
      <c r="E2511" s="14" t="n"/>
      <c r="F2511" s="14" t="n"/>
      <c r="G2511" s="14" t="n"/>
      <c r="H2511" s="12" t="str">
        <f>IF(AND(F2511="",G2511=""),"",IF(F2511="",0,F2511)-IF(G2511="",0,G2511))</f>
        <v/>
      </c>
      <c r="I2511" s="14" t="n"/>
      <c r="J2511" s="14" t="n"/>
      <c r="K2511" s="14" t="n"/>
    </row>
    <row r="2512">
      <c r="A2512" s="19" t="n"/>
      <c r="B2512" s="14" t="n"/>
      <c r="C2512" s="12" t="str">
        <f>IF($B2512="","",IFERROR(INDEX(Items!$B$2:$B$501,MATCH($B2512,Items!$A$2:$A$501,0)),"Unknown SKU"))</f>
        <v/>
      </c>
      <c r="D2512" s="14" t="n"/>
      <c r="E2512" s="14" t="n"/>
      <c r="F2512" s="14" t="n"/>
      <c r="G2512" s="14" t="n"/>
      <c r="H2512" s="12" t="str">
        <f>IF(AND(F2512="",G2512=""),"",IF(F2512="",0,F2512)-IF(G2512="",0,G2512))</f>
        <v/>
      </c>
      <c r="I2512" s="14" t="n"/>
      <c r="J2512" s="14" t="n"/>
      <c r="K2512" s="14" t="n"/>
    </row>
    <row r="2513">
      <c r="A2513" s="19" t="n"/>
      <c r="B2513" s="14" t="n"/>
      <c r="C2513" s="12" t="str">
        <f>IF($B2513="","",IFERROR(INDEX(Items!$B$2:$B$501,MATCH($B2513,Items!$A$2:$A$501,0)),"Unknown SKU"))</f>
        <v/>
      </c>
      <c r="D2513" s="14" t="n"/>
      <c r="E2513" s="14" t="n"/>
      <c r="F2513" s="14" t="n"/>
      <c r="G2513" s="14" t="n"/>
      <c r="H2513" s="12" t="str">
        <f>IF(AND(F2513="",G2513=""),"",IF(F2513="",0,F2513)-IF(G2513="",0,G2513))</f>
        <v/>
      </c>
      <c r="I2513" s="14" t="n"/>
      <c r="J2513" s="14" t="n"/>
      <c r="K2513" s="14" t="n"/>
    </row>
    <row r="2514">
      <c r="A2514" s="19" t="n"/>
      <c r="B2514" s="14" t="n"/>
      <c r="C2514" s="12" t="str">
        <f>IF($B2514="","",IFERROR(INDEX(Items!$B$2:$B$501,MATCH($B2514,Items!$A$2:$A$501,0)),"Unknown SKU"))</f>
        <v/>
      </c>
      <c r="D2514" s="14" t="n"/>
      <c r="E2514" s="14" t="n"/>
      <c r="F2514" s="14" t="n"/>
      <c r="G2514" s="14" t="n"/>
      <c r="H2514" s="12" t="str">
        <f>IF(AND(F2514="",G2514=""),"",IF(F2514="",0,F2514)-IF(G2514="",0,G2514))</f>
        <v/>
      </c>
      <c r="I2514" s="14" t="n"/>
      <c r="J2514" s="14" t="n"/>
      <c r="K2514" s="14" t="n"/>
    </row>
    <row r="2515">
      <c r="A2515" s="19" t="n"/>
      <c r="B2515" s="14" t="n"/>
      <c r="C2515" s="12" t="str">
        <f>IF($B2515="","",IFERROR(INDEX(Items!$B$2:$B$501,MATCH($B2515,Items!$A$2:$A$501,0)),"Unknown SKU"))</f>
        <v/>
      </c>
      <c r="D2515" s="14" t="n"/>
      <c r="E2515" s="14" t="n"/>
      <c r="F2515" s="14" t="n"/>
      <c r="G2515" s="14" t="n"/>
      <c r="H2515" s="12" t="str">
        <f>IF(AND(F2515="",G2515=""),"",IF(F2515="",0,F2515)-IF(G2515="",0,G2515))</f>
        <v/>
      </c>
      <c r="I2515" s="14" t="n"/>
      <c r="J2515" s="14" t="n"/>
      <c r="K2515" s="14" t="n"/>
    </row>
    <row r="2516">
      <c r="A2516" s="19" t="n"/>
      <c r="B2516" s="14" t="n"/>
      <c r="C2516" s="12" t="str">
        <f>IF($B2516="","",IFERROR(INDEX(Items!$B$2:$B$501,MATCH($B2516,Items!$A$2:$A$501,0)),"Unknown SKU"))</f>
        <v/>
      </c>
      <c r="D2516" s="14" t="n"/>
      <c r="E2516" s="14" t="n"/>
      <c r="F2516" s="14" t="n"/>
      <c r="G2516" s="14" t="n"/>
      <c r="H2516" s="12" t="str">
        <f>IF(AND(F2516="",G2516=""),"",IF(F2516="",0,F2516)-IF(G2516="",0,G2516))</f>
        <v/>
      </c>
      <c r="I2516" s="14" t="n"/>
      <c r="J2516" s="14" t="n"/>
      <c r="K2516" s="14" t="n"/>
    </row>
    <row r="2517">
      <c r="A2517" s="19" t="n"/>
      <c r="B2517" s="14" t="n"/>
      <c r="C2517" s="12" t="str">
        <f>IF($B2517="","",IFERROR(INDEX(Items!$B$2:$B$501,MATCH($B2517,Items!$A$2:$A$501,0)),"Unknown SKU"))</f>
        <v/>
      </c>
      <c r="D2517" s="14" t="n"/>
      <c r="E2517" s="14" t="n"/>
      <c r="F2517" s="14" t="n"/>
      <c r="G2517" s="14" t="n"/>
      <c r="H2517" s="12" t="str">
        <f>IF(AND(F2517="",G2517=""),"",IF(F2517="",0,F2517)-IF(G2517="",0,G2517))</f>
        <v/>
      </c>
      <c r="I2517" s="14" t="n"/>
      <c r="J2517" s="14" t="n"/>
      <c r="K2517" s="14" t="n"/>
    </row>
    <row r="2518">
      <c r="A2518" s="19" t="n"/>
      <c r="B2518" s="14" t="n"/>
      <c r="C2518" s="12" t="str">
        <f>IF($B2518="","",IFERROR(INDEX(Items!$B$2:$B$501,MATCH($B2518,Items!$A$2:$A$501,0)),"Unknown SKU"))</f>
        <v/>
      </c>
      <c r="D2518" s="14" t="n"/>
      <c r="E2518" s="14" t="n"/>
      <c r="F2518" s="14" t="n"/>
      <c r="G2518" s="14" t="n"/>
      <c r="H2518" s="12" t="str">
        <f>IF(AND(F2518="",G2518=""),"",IF(F2518="",0,F2518)-IF(G2518="",0,G2518))</f>
        <v/>
      </c>
      <c r="I2518" s="14" t="n"/>
      <c r="J2518" s="14" t="n"/>
      <c r="K2518" s="14" t="n"/>
    </row>
    <row r="2519">
      <c r="A2519" s="19" t="n"/>
      <c r="B2519" s="14" t="n"/>
      <c r="C2519" s="12" t="str">
        <f>IF($B2519="","",IFERROR(INDEX(Items!$B$2:$B$501,MATCH($B2519,Items!$A$2:$A$501,0)),"Unknown SKU"))</f>
        <v/>
      </c>
      <c r="D2519" s="14" t="n"/>
      <c r="E2519" s="14" t="n"/>
      <c r="F2519" s="14" t="n"/>
      <c r="G2519" s="14" t="n"/>
      <c r="H2519" s="12" t="str">
        <f>IF(AND(F2519="",G2519=""),"",IF(F2519="",0,F2519)-IF(G2519="",0,G2519))</f>
        <v/>
      </c>
      <c r="I2519" s="14" t="n"/>
      <c r="J2519" s="14" t="n"/>
      <c r="K2519" s="14" t="n"/>
    </row>
    <row r="2520">
      <c r="A2520" s="19" t="n"/>
      <c r="B2520" s="14" t="n"/>
      <c r="C2520" s="12" t="str">
        <f>IF($B2520="","",IFERROR(INDEX(Items!$B$2:$B$501,MATCH($B2520,Items!$A$2:$A$501,0)),"Unknown SKU"))</f>
        <v/>
      </c>
      <c r="D2520" s="14" t="n"/>
      <c r="E2520" s="14" t="n"/>
      <c r="F2520" s="14" t="n"/>
      <c r="G2520" s="14" t="n"/>
      <c r="H2520" s="12" t="str">
        <f>IF(AND(F2520="",G2520=""),"",IF(F2520="",0,F2520)-IF(G2520="",0,G2520))</f>
        <v/>
      </c>
      <c r="I2520" s="14" t="n"/>
      <c r="J2520" s="14" t="n"/>
      <c r="K2520" s="14" t="n"/>
    </row>
    <row r="2521">
      <c r="A2521" s="19" t="n"/>
      <c r="B2521" s="14" t="n"/>
      <c r="C2521" s="12" t="str">
        <f>IF($B2521="","",IFERROR(INDEX(Items!$B$2:$B$501,MATCH($B2521,Items!$A$2:$A$501,0)),"Unknown SKU"))</f>
        <v/>
      </c>
      <c r="D2521" s="14" t="n"/>
      <c r="E2521" s="14" t="n"/>
      <c r="F2521" s="14" t="n"/>
      <c r="G2521" s="14" t="n"/>
      <c r="H2521" s="12" t="str">
        <f>IF(AND(F2521="",G2521=""),"",IF(F2521="",0,F2521)-IF(G2521="",0,G2521))</f>
        <v/>
      </c>
      <c r="I2521" s="14" t="n"/>
      <c r="J2521" s="14" t="n"/>
      <c r="K2521" s="14" t="n"/>
    </row>
    <row r="2522">
      <c r="A2522" s="19" t="n"/>
      <c r="B2522" s="14" t="n"/>
      <c r="C2522" s="12" t="str">
        <f>IF($B2522="","",IFERROR(INDEX(Items!$B$2:$B$501,MATCH($B2522,Items!$A$2:$A$501,0)),"Unknown SKU"))</f>
        <v/>
      </c>
      <c r="D2522" s="14" t="n"/>
      <c r="E2522" s="14" t="n"/>
      <c r="F2522" s="14" t="n"/>
      <c r="G2522" s="14" t="n"/>
      <c r="H2522" s="12" t="str">
        <f>IF(AND(F2522="",G2522=""),"",IF(F2522="",0,F2522)-IF(G2522="",0,G2522))</f>
        <v/>
      </c>
      <c r="I2522" s="14" t="n"/>
      <c r="J2522" s="14" t="n"/>
      <c r="K2522" s="14" t="n"/>
    </row>
    <row r="2523">
      <c r="A2523" s="19" t="n"/>
      <c r="B2523" s="14" t="n"/>
      <c r="C2523" s="12" t="str">
        <f>IF($B2523="","",IFERROR(INDEX(Items!$B$2:$B$501,MATCH($B2523,Items!$A$2:$A$501,0)),"Unknown SKU"))</f>
        <v/>
      </c>
      <c r="D2523" s="14" t="n"/>
      <c r="E2523" s="14" t="n"/>
      <c r="F2523" s="14" t="n"/>
      <c r="G2523" s="14" t="n"/>
      <c r="H2523" s="12" t="str">
        <f>IF(AND(F2523="",G2523=""),"",IF(F2523="",0,F2523)-IF(G2523="",0,G2523))</f>
        <v/>
      </c>
      <c r="I2523" s="14" t="n"/>
      <c r="J2523" s="14" t="n"/>
      <c r="K2523" s="14" t="n"/>
    </row>
    <row r="2524">
      <c r="A2524" s="19" t="n"/>
      <c r="B2524" s="14" t="n"/>
      <c r="C2524" s="12" t="str">
        <f>IF($B2524="","",IFERROR(INDEX(Items!$B$2:$B$501,MATCH($B2524,Items!$A$2:$A$501,0)),"Unknown SKU"))</f>
        <v/>
      </c>
      <c r="D2524" s="14" t="n"/>
      <c r="E2524" s="14" t="n"/>
      <c r="F2524" s="14" t="n"/>
      <c r="G2524" s="14" t="n"/>
      <c r="H2524" s="12" t="str">
        <f>IF(AND(F2524="",G2524=""),"",IF(F2524="",0,F2524)-IF(G2524="",0,G2524))</f>
        <v/>
      </c>
      <c r="I2524" s="14" t="n"/>
      <c r="J2524" s="14" t="n"/>
      <c r="K2524" s="14" t="n"/>
    </row>
    <row r="2525">
      <c r="A2525" s="19" t="n"/>
      <c r="B2525" s="14" t="n"/>
      <c r="C2525" s="12" t="str">
        <f>IF($B2525="","",IFERROR(INDEX(Items!$B$2:$B$501,MATCH($B2525,Items!$A$2:$A$501,0)),"Unknown SKU"))</f>
        <v/>
      </c>
      <c r="D2525" s="14" t="n"/>
      <c r="E2525" s="14" t="n"/>
      <c r="F2525" s="14" t="n"/>
      <c r="G2525" s="14" t="n"/>
      <c r="H2525" s="12" t="str">
        <f>IF(AND(F2525="",G2525=""),"",IF(F2525="",0,F2525)-IF(G2525="",0,G2525))</f>
        <v/>
      </c>
      <c r="I2525" s="14" t="n"/>
      <c r="J2525" s="14" t="n"/>
      <c r="K2525" s="14" t="n"/>
    </row>
    <row r="2526">
      <c r="A2526" s="19" t="n"/>
      <c r="B2526" s="14" t="n"/>
      <c r="C2526" s="12" t="str">
        <f>IF($B2526="","",IFERROR(INDEX(Items!$B$2:$B$501,MATCH($B2526,Items!$A$2:$A$501,0)),"Unknown SKU"))</f>
        <v/>
      </c>
      <c r="D2526" s="14" t="n"/>
      <c r="E2526" s="14" t="n"/>
      <c r="F2526" s="14" t="n"/>
      <c r="G2526" s="14" t="n"/>
      <c r="H2526" s="12" t="str">
        <f>IF(AND(F2526="",G2526=""),"",IF(F2526="",0,F2526)-IF(G2526="",0,G2526))</f>
        <v/>
      </c>
      <c r="I2526" s="14" t="n"/>
      <c r="J2526" s="14" t="n"/>
      <c r="K2526" s="14" t="n"/>
    </row>
    <row r="2527">
      <c r="A2527" s="19" t="n"/>
      <c r="B2527" s="14" t="n"/>
      <c r="C2527" s="12" t="str">
        <f>IF($B2527="","",IFERROR(INDEX(Items!$B$2:$B$501,MATCH($B2527,Items!$A$2:$A$501,0)),"Unknown SKU"))</f>
        <v/>
      </c>
      <c r="D2527" s="14" t="n"/>
      <c r="E2527" s="14" t="n"/>
      <c r="F2527" s="14" t="n"/>
      <c r="G2527" s="14" t="n"/>
      <c r="H2527" s="12" t="str">
        <f>IF(AND(F2527="",G2527=""),"",IF(F2527="",0,F2527)-IF(G2527="",0,G2527))</f>
        <v/>
      </c>
      <c r="I2527" s="14" t="n"/>
      <c r="J2527" s="14" t="n"/>
      <c r="K2527" s="14" t="n"/>
    </row>
    <row r="2528">
      <c r="A2528" s="19" t="n"/>
      <c r="B2528" s="14" t="n"/>
      <c r="C2528" s="12" t="str">
        <f>IF($B2528="","",IFERROR(INDEX(Items!$B$2:$B$501,MATCH($B2528,Items!$A$2:$A$501,0)),"Unknown SKU"))</f>
        <v/>
      </c>
      <c r="D2528" s="14" t="n"/>
      <c r="E2528" s="14" t="n"/>
      <c r="F2528" s="14" t="n"/>
      <c r="G2528" s="14" t="n"/>
      <c r="H2528" s="12" t="str">
        <f>IF(AND(F2528="",G2528=""),"",IF(F2528="",0,F2528)-IF(G2528="",0,G2528))</f>
        <v/>
      </c>
      <c r="I2528" s="14" t="n"/>
      <c r="J2528" s="14" t="n"/>
      <c r="K2528" s="14" t="n"/>
    </row>
    <row r="2529">
      <c r="A2529" s="19" t="n"/>
      <c r="B2529" s="14" t="n"/>
      <c r="C2529" s="12" t="str">
        <f>IF($B2529="","",IFERROR(INDEX(Items!$B$2:$B$501,MATCH($B2529,Items!$A$2:$A$501,0)),"Unknown SKU"))</f>
        <v/>
      </c>
      <c r="D2529" s="14" t="n"/>
      <c r="E2529" s="14" t="n"/>
      <c r="F2529" s="14" t="n"/>
      <c r="G2529" s="14" t="n"/>
      <c r="H2529" s="12" t="str">
        <f>IF(AND(F2529="",G2529=""),"",IF(F2529="",0,F2529)-IF(G2529="",0,G2529))</f>
        <v/>
      </c>
      <c r="I2529" s="14" t="n"/>
      <c r="J2529" s="14" t="n"/>
      <c r="K2529" s="14" t="n"/>
    </row>
    <row r="2530">
      <c r="A2530" s="19" t="n"/>
      <c r="B2530" s="14" t="n"/>
      <c r="C2530" s="12" t="str">
        <f>IF($B2530="","",IFERROR(INDEX(Items!$B$2:$B$501,MATCH($B2530,Items!$A$2:$A$501,0)),"Unknown SKU"))</f>
        <v/>
      </c>
      <c r="D2530" s="14" t="n"/>
      <c r="E2530" s="14" t="n"/>
      <c r="F2530" s="14" t="n"/>
      <c r="G2530" s="14" t="n"/>
      <c r="H2530" s="12" t="str">
        <f>IF(AND(F2530="",G2530=""),"",IF(F2530="",0,F2530)-IF(G2530="",0,G2530))</f>
        <v/>
      </c>
      <c r="I2530" s="14" t="n"/>
      <c r="J2530" s="14" t="n"/>
      <c r="K2530" s="14" t="n"/>
    </row>
    <row r="2531">
      <c r="A2531" s="19" t="n"/>
      <c r="B2531" s="14" t="n"/>
      <c r="C2531" s="12" t="str">
        <f>IF($B2531="","",IFERROR(INDEX(Items!$B$2:$B$501,MATCH($B2531,Items!$A$2:$A$501,0)),"Unknown SKU"))</f>
        <v/>
      </c>
      <c r="D2531" s="14" t="n"/>
      <c r="E2531" s="14" t="n"/>
      <c r="F2531" s="14" t="n"/>
      <c r="G2531" s="14" t="n"/>
      <c r="H2531" s="12" t="str">
        <f>IF(AND(F2531="",G2531=""),"",IF(F2531="",0,F2531)-IF(G2531="",0,G2531))</f>
        <v/>
      </c>
      <c r="I2531" s="14" t="n"/>
      <c r="J2531" s="14" t="n"/>
      <c r="K2531" s="14" t="n"/>
    </row>
    <row r="2532">
      <c r="A2532" s="19" t="n"/>
      <c r="B2532" s="14" t="n"/>
      <c r="C2532" s="12" t="str">
        <f>IF($B2532="","",IFERROR(INDEX(Items!$B$2:$B$501,MATCH($B2532,Items!$A$2:$A$501,0)),"Unknown SKU"))</f>
        <v/>
      </c>
      <c r="D2532" s="14" t="n"/>
      <c r="E2532" s="14" t="n"/>
      <c r="F2532" s="14" t="n"/>
      <c r="G2532" s="14" t="n"/>
      <c r="H2532" s="12" t="str">
        <f>IF(AND(F2532="",G2532=""),"",IF(F2532="",0,F2532)-IF(G2532="",0,G2532))</f>
        <v/>
      </c>
      <c r="I2532" s="14" t="n"/>
      <c r="J2532" s="14" t="n"/>
      <c r="K2532" s="14" t="n"/>
    </row>
    <row r="2533">
      <c r="A2533" s="19" t="n"/>
      <c r="B2533" s="14" t="n"/>
      <c r="C2533" s="12" t="str">
        <f>IF($B2533="","",IFERROR(INDEX(Items!$B$2:$B$501,MATCH($B2533,Items!$A$2:$A$501,0)),"Unknown SKU"))</f>
        <v/>
      </c>
      <c r="D2533" s="14" t="n"/>
      <c r="E2533" s="14" t="n"/>
      <c r="F2533" s="14" t="n"/>
      <c r="G2533" s="14" t="n"/>
      <c r="H2533" s="12" t="str">
        <f>IF(AND(F2533="",G2533=""),"",IF(F2533="",0,F2533)-IF(G2533="",0,G2533))</f>
        <v/>
      </c>
      <c r="I2533" s="14" t="n"/>
      <c r="J2533" s="14" t="n"/>
      <c r="K2533" s="14" t="n"/>
    </row>
    <row r="2534">
      <c r="A2534" s="19" t="n"/>
      <c r="B2534" s="14" t="n"/>
      <c r="C2534" s="12" t="str">
        <f>IF($B2534="","",IFERROR(INDEX(Items!$B$2:$B$501,MATCH($B2534,Items!$A$2:$A$501,0)),"Unknown SKU"))</f>
        <v/>
      </c>
      <c r="D2534" s="14" t="n"/>
      <c r="E2534" s="14" t="n"/>
      <c r="F2534" s="14" t="n"/>
      <c r="G2534" s="14" t="n"/>
      <c r="H2534" s="12" t="str">
        <f>IF(AND(F2534="",G2534=""),"",IF(F2534="",0,F2534)-IF(G2534="",0,G2534))</f>
        <v/>
      </c>
      <c r="I2534" s="14" t="n"/>
      <c r="J2534" s="14" t="n"/>
      <c r="K2534" s="14" t="n"/>
    </row>
    <row r="2535">
      <c r="A2535" s="19" t="n"/>
      <c r="B2535" s="14" t="n"/>
      <c r="C2535" s="12" t="str">
        <f>IF($B2535="","",IFERROR(INDEX(Items!$B$2:$B$501,MATCH($B2535,Items!$A$2:$A$501,0)),"Unknown SKU"))</f>
        <v/>
      </c>
      <c r="D2535" s="14" t="n"/>
      <c r="E2535" s="14" t="n"/>
      <c r="F2535" s="14" t="n"/>
      <c r="G2535" s="14" t="n"/>
      <c r="H2535" s="12" t="str">
        <f>IF(AND(F2535="",G2535=""),"",IF(F2535="",0,F2535)-IF(G2535="",0,G2535))</f>
        <v/>
      </c>
      <c r="I2535" s="14" t="n"/>
      <c r="J2535" s="14" t="n"/>
      <c r="K2535" s="14" t="n"/>
    </row>
    <row r="2536">
      <c r="A2536" s="19" t="n"/>
      <c r="B2536" s="14" t="n"/>
      <c r="C2536" s="12" t="str">
        <f>IF($B2536="","",IFERROR(INDEX(Items!$B$2:$B$501,MATCH($B2536,Items!$A$2:$A$501,0)),"Unknown SKU"))</f>
        <v/>
      </c>
      <c r="D2536" s="14" t="n"/>
      <c r="E2536" s="14" t="n"/>
      <c r="F2536" s="14" t="n"/>
      <c r="G2536" s="14" t="n"/>
      <c r="H2536" s="12" t="str">
        <f>IF(AND(F2536="",G2536=""),"",IF(F2536="",0,F2536)-IF(G2536="",0,G2536))</f>
        <v/>
      </c>
      <c r="I2536" s="14" t="n"/>
      <c r="J2536" s="14" t="n"/>
      <c r="K2536" s="14" t="n"/>
    </row>
    <row r="2537">
      <c r="A2537" s="19" t="n"/>
      <c r="B2537" s="14" t="n"/>
      <c r="C2537" s="12" t="str">
        <f>IF($B2537="","",IFERROR(INDEX(Items!$B$2:$B$501,MATCH($B2537,Items!$A$2:$A$501,0)),"Unknown SKU"))</f>
        <v/>
      </c>
      <c r="D2537" s="14" t="n"/>
      <c r="E2537" s="14" t="n"/>
      <c r="F2537" s="14" t="n"/>
      <c r="G2537" s="14" t="n"/>
      <c r="H2537" s="12" t="str">
        <f>IF(AND(F2537="",G2537=""),"",IF(F2537="",0,F2537)-IF(G2537="",0,G2537))</f>
        <v/>
      </c>
      <c r="I2537" s="14" t="n"/>
      <c r="J2537" s="14" t="n"/>
      <c r="K2537" s="14" t="n"/>
    </row>
    <row r="2538">
      <c r="A2538" s="19" t="n"/>
      <c r="B2538" s="14" t="n"/>
      <c r="C2538" s="12" t="str">
        <f>IF($B2538="","",IFERROR(INDEX(Items!$B$2:$B$501,MATCH($B2538,Items!$A$2:$A$501,0)),"Unknown SKU"))</f>
        <v/>
      </c>
      <c r="D2538" s="14" t="n"/>
      <c r="E2538" s="14" t="n"/>
      <c r="F2538" s="14" t="n"/>
      <c r="G2538" s="14" t="n"/>
      <c r="H2538" s="12" t="str">
        <f>IF(AND(F2538="",G2538=""),"",IF(F2538="",0,F2538)-IF(G2538="",0,G2538))</f>
        <v/>
      </c>
      <c r="I2538" s="14" t="n"/>
      <c r="J2538" s="14" t="n"/>
      <c r="K2538" s="14" t="n"/>
    </row>
    <row r="2539">
      <c r="A2539" s="19" t="n"/>
      <c r="B2539" s="14" t="n"/>
      <c r="C2539" s="12" t="str">
        <f>IF($B2539="","",IFERROR(INDEX(Items!$B$2:$B$501,MATCH($B2539,Items!$A$2:$A$501,0)),"Unknown SKU"))</f>
        <v/>
      </c>
      <c r="D2539" s="14" t="n"/>
      <c r="E2539" s="14" t="n"/>
      <c r="F2539" s="14" t="n"/>
      <c r="G2539" s="14" t="n"/>
      <c r="H2539" s="12" t="str">
        <f>IF(AND(F2539="",G2539=""),"",IF(F2539="",0,F2539)-IF(G2539="",0,G2539))</f>
        <v/>
      </c>
      <c r="I2539" s="14" t="n"/>
      <c r="J2539" s="14" t="n"/>
      <c r="K2539" s="14" t="n"/>
    </row>
    <row r="2540">
      <c r="A2540" s="19" t="n"/>
      <c r="B2540" s="14" t="n"/>
      <c r="C2540" s="12" t="str">
        <f>IF($B2540="","",IFERROR(INDEX(Items!$B$2:$B$501,MATCH($B2540,Items!$A$2:$A$501,0)),"Unknown SKU"))</f>
        <v/>
      </c>
      <c r="D2540" s="14" t="n"/>
      <c r="E2540" s="14" t="n"/>
      <c r="F2540" s="14" t="n"/>
      <c r="G2540" s="14" t="n"/>
      <c r="H2540" s="12" t="str">
        <f>IF(AND(F2540="",G2540=""),"",IF(F2540="",0,F2540)-IF(G2540="",0,G2540))</f>
        <v/>
      </c>
      <c r="I2540" s="14" t="n"/>
      <c r="J2540" s="14" t="n"/>
      <c r="K2540" s="14" t="n"/>
    </row>
    <row r="2541">
      <c r="A2541" s="19" t="n"/>
      <c r="B2541" s="14" t="n"/>
      <c r="C2541" s="12" t="str">
        <f>IF($B2541="","",IFERROR(INDEX(Items!$B$2:$B$501,MATCH($B2541,Items!$A$2:$A$501,0)),"Unknown SKU"))</f>
        <v/>
      </c>
      <c r="D2541" s="14" t="n"/>
      <c r="E2541" s="14" t="n"/>
      <c r="F2541" s="14" t="n"/>
      <c r="G2541" s="14" t="n"/>
      <c r="H2541" s="12" t="str">
        <f>IF(AND(F2541="",G2541=""),"",IF(F2541="",0,F2541)-IF(G2541="",0,G2541))</f>
        <v/>
      </c>
      <c r="I2541" s="14" t="n"/>
      <c r="J2541" s="14" t="n"/>
      <c r="K2541" s="14" t="n"/>
    </row>
    <row r="2542">
      <c r="A2542" s="19" t="n"/>
      <c r="B2542" s="14" t="n"/>
      <c r="C2542" s="12" t="str">
        <f>IF($B2542="","",IFERROR(INDEX(Items!$B$2:$B$501,MATCH($B2542,Items!$A$2:$A$501,0)),"Unknown SKU"))</f>
        <v/>
      </c>
      <c r="D2542" s="14" t="n"/>
      <c r="E2542" s="14" t="n"/>
      <c r="F2542" s="14" t="n"/>
      <c r="G2542" s="14" t="n"/>
      <c r="H2542" s="12" t="str">
        <f>IF(AND(F2542="",G2542=""),"",IF(F2542="",0,F2542)-IF(G2542="",0,G2542))</f>
        <v/>
      </c>
      <c r="I2542" s="14" t="n"/>
      <c r="J2542" s="14" t="n"/>
      <c r="K2542" s="14" t="n"/>
    </row>
    <row r="2543">
      <c r="A2543" s="19" t="n"/>
      <c r="B2543" s="14" t="n"/>
      <c r="C2543" s="12" t="str">
        <f>IF($B2543="","",IFERROR(INDEX(Items!$B$2:$B$501,MATCH($B2543,Items!$A$2:$A$501,0)),"Unknown SKU"))</f>
        <v/>
      </c>
      <c r="D2543" s="14" t="n"/>
      <c r="E2543" s="14" t="n"/>
      <c r="F2543" s="14" t="n"/>
      <c r="G2543" s="14" t="n"/>
      <c r="H2543" s="12" t="str">
        <f>IF(AND(F2543="",G2543=""),"",IF(F2543="",0,F2543)-IF(G2543="",0,G2543))</f>
        <v/>
      </c>
      <c r="I2543" s="14" t="n"/>
      <c r="J2543" s="14" t="n"/>
      <c r="K2543" s="14" t="n"/>
    </row>
    <row r="2544">
      <c r="A2544" s="19" t="n"/>
      <c r="B2544" s="14" t="n"/>
      <c r="C2544" s="12" t="str">
        <f>IF($B2544="","",IFERROR(INDEX(Items!$B$2:$B$501,MATCH($B2544,Items!$A$2:$A$501,0)),"Unknown SKU"))</f>
        <v/>
      </c>
      <c r="D2544" s="14" t="n"/>
      <c r="E2544" s="14" t="n"/>
      <c r="F2544" s="14" t="n"/>
      <c r="G2544" s="14" t="n"/>
      <c r="H2544" s="12" t="str">
        <f>IF(AND(F2544="",G2544=""),"",IF(F2544="",0,F2544)-IF(G2544="",0,G2544))</f>
        <v/>
      </c>
      <c r="I2544" s="14" t="n"/>
      <c r="J2544" s="14" t="n"/>
      <c r="K2544" s="14" t="n"/>
    </row>
    <row r="2545">
      <c r="A2545" s="19" t="n"/>
      <c r="B2545" s="14" t="n"/>
      <c r="C2545" s="12" t="str">
        <f>IF($B2545="","",IFERROR(INDEX(Items!$B$2:$B$501,MATCH($B2545,Items!$A$2:$A$501,0)),"Unknown SKU"))</f>
        <v/>
      </c>
      <c r="D2545" s="14" t="n"/>
      <c r="E2545" s="14" t="n"/>
      <c r="F2545" s="14" t="n"/>
      <c r="G2545" s="14" t="n"/>
      <c r="H2545" s="12" t="str">
        <f>IF(AND(F2545="",G2545=""),"",IF(F2545="",0,F2545)-IF(G2545="",0,G2545))</f>
        <v/>
      </c>
      <c r="I2545" s="14" t="n"/>
      <c r="J2545" s="14" t="n"/>
      <c r="K2545" s="14" t="n"/>
    </row>
    <row r="2546">
      <c r="A2546" s="19" t="n"/>
      <c r="B2546" s="14" t="n"/>
      <c r="C2546" s="12" t="str">
        <f>IF($B2546="","",IFERROR(INDEX(Items!$B$2:$B$501,MATCH($B2546,Items!$A$2:$A$501,0)),"Unknown SKU"))</f>
        <v/>
      </c>
      <c r="D2546" s="14" t="n"/>
      <c r="E2546" s="14" t="n"/>
      <c r="F2546" s="14" t="n"/>
      <c r="G2546" s="14" t="n"/>
      <c r="H2546" s="12" t="str">
        <f>IF(AND(F2546="",G2546=""),"",IF(F2546="",0,F2546)-IF(G2546="",0,G2546))</f>
        <v/>
      </c>
      <c r="I2546" s="14" t="n"/>
      <c r="J2546" s="14" t="n"/>
      <c r="K2546" s="14" t="n"/>
    </row>
    <row r="2547">
      <c r="A2547" s="19" t="n"/>
      <c r="B2547" s="14" t="n"/>
      <c r="C2547" s="12" t="str">
        <f>IF($B2547="","",IFERROR(INDEX(Items!$B$2:$B$501,MATCH($B2547,Items!$A$2:$A$501,0)),"Unknown SKU"))</f>
        <v/>
      </c>
      <c r="D2547" s="14" t="n"/>
      <c r="E2547" s="14" t="n"/>
      <c r="F2547" s="14" t="n"/>
      <c r="G2547" s="14" t="n"/>
      <c r="H2547" s="12" t="str">
        <f>IF(AND(F2547="",G2547=""),"",IF(F2547="",0,F2547)-IF(G2547="",0,G2547))</f>
        <v/>
      </c>
      <c r="I2547" s="14" t="n"/>
      <c r="J2547" s="14" t="n"/>
      <c r="K2547" s="14" t="n"/>
    </row>
    <row r="2548">
      <c r="A2548" s="19" t="n"/>
      <c r="B2548" s="14" t="n"/>
      <c r="C2548" s="12" t="str">
        <f>IF($B2548="","",IFERROR(INDEX(Items!$B$2:$B$501,MATCH($B2548,Items!$A$2:$A$501,0)),"Unknown SKU"))</f>
        <v/>
      </c>
      <c r="D2548" s="14" t="n"/>
      <c r="E2548" s="14" t="n"/>
      <c r="F2548" s="14" t="n"/>
      <c r="G2548" s="14" t="n"/>
      <c r="H2548" s="12" t="str">
        <f>IF(AND(F2548="",G2548=""),"",IF(F2548="",0,F2548)-IF(G2548="",0,G2548))</f>
        <v/>
      </c>
      <c r="I2548" s="14" t="n"/>
      <c r="J2548" s="14" t="n"/>
      <c r="K2548" s="14" t="n"/>
    </row>
    <row r="2549">
      <c r="A2549" s="19" t="n"/>
      <c r="B2549" s="14" t="n"/>
      <c r="C2549" s="12" t="str">
        <f>IF($B2549="","",IFERROR(INDEX(Items!$B$2:$B$501,MATCH($B2549,Items!$A$2:$A$501,0)),"Unknown SKU"))</f>
        <v/>
      </c>
      <c r="D2549" s="14" t="n"/>
      <c r="E2549" s="14" t="n"/>
      <c r="F2549" s="14" t="n"/>
      <c r="G2549" s="14" t="n"/>
      <c r="H2549" s="12" t="str">
        <f>IF(AND(F2549="",G2549=""),"",IF(F2549="",0,F2549)-IF(G2549="",0,G2549))</f>
        <v/>
      </c>
      <c r="I2549" s="14" t="n"/>
      <c r="J2549" s="14" t="n"/>
      <c r="K2549" s="14" t="n"/>
    </row>
    <row r="2550">
      <c r="A2550" s="19" t="n"/>
      <c r="B2550" s="14" t="n"/>
      <c r="C2550" s="12" t="str">
        <f>IF($B2550="","",IFERROR(INDEX(Items!$B$2:$B$501,MATCH($B2550,Items!$A$2:$A$501,0)),"Unknown SKU"))</f>
        <v/>
      </c>
      <c r="D2550" s="14" t="n"/>
      <c r="E2550" s="14" t="n"/>
      <c r="F2550" s="14" t="n"/>
      <c r="G2550" s="14" t="n"/>
      <c r="H2550" s="12" t="str">
        <f>IF(AND(F2550="",G2550=""),"",IF(F2550="",0,F2550)-IF(G2550="",0,G2550))</f>
        <v/>
      </c>
      <c r="I2550" s="14" t="n"/>
      <c r="J2550" s="14" t="n"/>
      <c r="K2550" s="14" t="n"/>
    </row>
    <row r="2551">
      <c r="A2551" s="19" t="n"/>
      <c r="B2551" s="14" t="n"/>
      <c r="C2551" s="12" t="str">
        <f>IF($B2551="","",IFERROR(INDEX(Items!$B$2:$B$501,MATCH($B2551,Items!$A$2:$A$501,0)),"Unknown SKU"))</f>
        <v/>
      </c>
      <c r="D2551" s="14" t="n"/>
      <c r="E2551" s="14" t="n"/>
      <c r="F2551" s="14" t="n"/>
      <c r="G2551" s="14" t="n"/>
      <c r="H2551" s="12" t="str">
        <f>IF(AND(F2551="",G2551=""),"",IF(F2551="",0,F2551)-IF(G2551="",0,G2551))</f>
        <v/>
      </c>
      <c r="I2551" s="14" t="n"/>
      <c r="J2551" s="14" t="n"/>
      <c r="K2551" s="14" t="n"/>
    </row>
    <row r="2552">
      <c r="A2552" s="19" t="n"/>
      <c r="B2552" s="14" t="n"/>
      <c r="C2552" s="12" t="str">
        <f>IF($B2552="","",IFERROR(INDEX(Items!$B$2:$B$501,MATCH($B2552,Items!$A$2:$A$501,0)),"Unknown SKU"))</f>
        <v/>
      </c>
      <c r="D2552" s="14" t="n"/>
      <c r="E2552" s="14" t="n"/>
      <c r="F2552" s="14" t="n"/>
      <c r="G2552" s="14" t="n"/>
      <c r="H2552" s="12" t="str">
        <f>IF(AND(F2552="",G2552=""),"",IF(F2552="",0,F2552)-IF(G2552="",0,G2552))</f>
        <v/>
      </c>
      <c r="I2552" s="14" t="n"/>
      <c r="J2552" s="14" t="n"/>
      <c r="K2552" s="14" t="n"/>
    </row>
    <row r="2553">
      <c r="A2553" s="19" t="n"/>
      <c r="B2553" s="14" t="n"/>
      <c r="C2553" s="12" t="str">
        <f>IF($B2553="","",IFERROR(INDEX(Items!$B$2:$B$501,MATCH($B2553,Items!$A$2:$A$501,0)),"Unknown SKU"))</f>
        <v/>
      </c>
      <c r="D2553" s="14" t="n"/>
      <c r="E2553" s="14" t="n"/>
      <c r="F2553" s="14" t="n"/>
      <c r="G2553" s="14" t="n"/>
      <c r="H2553" s="12" t="str">
        <f>IF(AND(F2553="",G2553=""),"",IF(F2553="",0,F2553)-IF(G2553="",0,G2553))</f>
        <v/>
      </c>
      <c r="I2553" s="14" t="n"/>
      <c r="J2553" s="14" t="n"/>
      <c r="K2553" s="14" t="n"/>
    </row>
    <row r="2554">
      <c r="A2554" s="19" t="n"/>
      <c r="B2554" s="14" t="n"/>
      <c r="C2554" s="12" t="str">
        <f>IF($B2554="","",IFERROR(INDEX(Items!$B$2:$B$501,MATCH($B2554,Items!$A$2:$A$501,0)),"Unknown SKU"))</f>
        <v/>
      </c>
      <c r="D2554" s="14" t="n"/>
      <c r="E2554" s="14" t="n"/>
      <c r="F2554" s="14" t="n"/>
      <c r="G2554" s="14" t="n"/>
      <c r="H2554" s="12" t="str">
        <f>IF(AND(F2554="",G2554=""),"",IF(F2554="",0,F2554)-IF(G2554="",0,G2554))</f>
        <v/>
      </c>
      <c r="I2554" s="14" t="n"/>
      <c r="J2554" s="14" t="n"/>
      <c r="K2554" s="14" t="n"/>
    </row>
    <row r="2555">
      <c r="A2555" s="19" t="n"/>
      <c r="B2555" s="14" t="n"/>
      <c r="C2555" s="12" t="str">
        <f>IF($B2555="","",IFERROR(INDEX(Items!$B$2:$B$501,MATCH($B2555,Items!$A$2:$A$501,0)),"Unknown SKU"))</f>
        <v/>
      </c>
      <c r="D2555" s="14" t="n"/>
      <c r="E2555" s="14" t="n"/>
      <c r="F2555" s="14" t="n"/>
      <c r="G2555" s="14" t="n"/>
      <c r="H2555" s="12" t="str">
        <f>IF(AND(F2555="",G2555=""),"",IF(F2555="",0,F2555)-IF(G2555="",0,G2555))</f>
        <v/>
      </c>
      <c r="I2555" s="14" t="n"/>
      <c r="J2555" s="14" t="n"/>
      <c r="K2555" s="14" t="n"/>
    </row>
    <row r="2556">
      <c r="A2556" s="19" t="n"/>
      <c r="B2556" s="14" t="n"/>
      <c r="C2556" s="12" t="str">
        <f>IF($B2556="","",IFERROR(INDEX(Items!$B$2:$B$501,MATCH($B2556,Items!$A$2:$A$501,0)),"Unknown SKU"))</f>
        <v/>
      </c>
      <c r="D2556" s="14" t="n"/>
      <c r="E2556" s="14" t="n"/>
      <c r="F2556" s="14" t="n"/>
      <c r="G2556" s="14" t="n"/>
      <c r="H2556" s="12" t="str">
        <f>IF(AND(F2556="",G2556=""),"",IF(F2556="",0,F2556)-IF(G2556="",0,G2556))</f>
        <v/>
      </c>
      <c r="I2556" s="14" t="n"/>
      <c r="J2556" s="14" t="n"/>
      <c r="K2556" s="14" t="n"/>
    </row>
    <row r="2557">
      <c r="A2557" s="19" t="n"/>
      <c r="B2557" s="14" t="n"/>
      <c r="C2557" s="12" t="str">
        <f>IF($B2557="","",IFERROR(INDEX(Items!$B$2:$B$501,MATCH($B2557,Items!$A$2:$A$501,0)),"Unknown SKU"))</f>
        <v/>
      </c>
      <c r="D2557" s="14" t="n"/>
      <c r="E2557" s="14" t="n"/>
      <c r="F2557" s="14" t="n"/>
      <c r="G2557" s="14" t="n"/>
      <c r="H2557" s="12" t="str">
        <f>IF(AND(F2557="",G2557=""),"",IF(F2557="",0,F2557)-IF(G2557="",0,G2557))</f>
        <v/>
      </c>
      <c r="I2557" s="14" t="n"/>
      <c r="J2557" s="14" t="n"/>
      <c r="K2557" s="14" t="n"/>
    </row>
    <row r="2558">
      <c r="A2558" s="19" t="n"/>
      <c r="B2558" s="14" t="n"/>
      <c r="C2558" s="12" t="str">
        <f>IF($B2558="","",IFERROR(INDEX(Items!$B$2:$B$501,MATCH($B2558,Items!$A$2:$A$501,0)),"Unknown SKU"))</f>
        <v/>
      </c>
      <c r="D2558" s="14" t="n"/>
      <c r="E2558" s="14" t="n"/>
      <c r="F2558" s="14" t="n"/>
      <c r="G2558" s="14" t="n"/>
      <c r="H2558" s="12" t="str">
        <f>IF(AND(F2558="",G2558=""),"",IF(F2558="",0,F2558)-IF(G2558="",0,G2558))</f>
        <v/>
      </c>
      <c r="I2558" s="14" t="n"/>
      <c r="J2558" s="14" t="n"/>
      <c r="K2558" s="14" t="n"/>
    </row>
    <row r="2559">
      <c r="A2559" s="19" t="n"/>
      <c r="B2559" s="14" t="n"/>
      <c r="C2559" s="12" t="str">
        <f>IF($B2559="","",IFERROR(INDEX(Items!$B$2:$B$501,MATCH($B2559,Items!$A$2:$A$501,0)),"Unknown SKU"))</f>
        <v/>
      </c>
      <c r="D2559" s="14" t="n"/>
      <c r="E2559" s="14" t="n"/>
      <c r="F2559" s="14" t="n"/>
      <c r="G2559" s="14" t="n"/>
      <c r="H2559" s="12" t="str">
        <f>IF(AND(F2559="",G2559=""),"",IF(F2559="",0,F2559)-IF(G2559="",0,G2559))</f>
        <v/>
      </c>
      <c r="I2559" s="14" t="n"/>
      <c r="J2559" s="14" t="n"/>
      <c r="K2559" s="14" t="n"/>
    </row>
    <row r="2560">
      <c r="A2560" s="19" t="n"/>
      <c r="B2560" s="14" t="n"/>
      <c r="C2560" s="12" t="str">
        <f>IF($B2560="","",IFERROR(INDEX(Items!$B$2:$B$501,MATCH($B2560,Items!$A$2:$A$501,0)),"Unknown SKU"))</f>
        <v/>
      </c>
      <c r="D2560" s="14" t="n"/>
      <c r="E2560" s="14" t="n"/>
      <c r="F2560" s="14" t="n"/>
      <c r="G2560" s="14" t="n"/>
      <c r="H2560" s="12" t="str">
        <f>IF(AND(F2560="",G2560=""),"",IF(F2560="",0,F2560)-IF(G2560="",0,G2560))</f>
        <v/>
      </c>
      <c r="I2560" s="14" t="n"/>
      <c r="J2560" s="14" t="n"/>
      <c r="K2560" s="14" t="n"/>
    </row>
    <row r="2561">
      <c r="A2561" s="19" t="n"/>
      <c r="B2561" s="14" t="n"/>
      <c r="C2561" s="12" t="str">
        <f>IF($B2561="","",IFERROR(INDEX(Items!$B$2:$B$501,MATCH($B2561,Items!$A$2:$A$501,0)),"Unknown SKU"))</f>
        <v/>
      </c>
      <c r="D2561" s="14" t="n"/>
      <c r="E2561" s="14" t="n"/>
      <c r="F2561" s="14" t="n"/>
      <c r="G2561" s="14" t="n"/>
      <c r="H2561" s="12" t="str">
        <f>IF(AND(F2561="",G2561=""),"",IF(F2561="",0,F2561)-IF(G2561="",0,G2561))</f>
        <v/>
      </c>
      <c r="I2561" s="14" t="n"/>
      <c r="J2561" s="14" t="n"/>
      <c r="K2561" s="14" t="n"/>
    </row>
    <row r="2562">
      <c r="A2562" s="19" t="n"/>
      <c r="B2562" s="14" t="n"/>
      <c r="C2562" s="12" t="str">
        <f>IF($B2562="","",IFERROR(INDEX(Items!$B$2:$B$501,MATCH($B2562,Items!$A$2:$A$501,0)),"Unknown SKU"))</f>
        <v/>
      </c>
      <c r="D2562" s="14" t="n"/>
      <c r="E2562" s="14" t="n"/>
      <c r="F2562" s="14" t="n"/>
      <c r="G2562" s="14" t="n"/>
      <c r="H2562" s="12" t="str">
        <f>IF(AND(F2562="",G2562=""),"",IF(F2562="",0,F2562)-IF(G2562="",0,G2562))</f>
        <v/>
      </c>
      <c r="I2562" s="14" t="n"/>
      <c r="J2562" s="14" t="n"/>
      <c r="K2562" s="14" t="n"/>
    </row>
    <row r="2563">
      <c r="A2563" s="19" t="n"/>
      <c r="B2563" s="14" t="n"/>
      <c r="C2563" s="12" t="str">
        <f>IF($B2563="","",IFERROR(INDEX(Items!$B$2:$B$501,MATCH($B2563,Items!$A$2:$A$501,0)),"Unknown SKU"))</f>
        <v/>
      </c>
      <c r="D2563" s="14" t="n"/>
      <c r="E2563" s="14" t="n"/>
      <c r="F2563" s="14" t="n"/>
      <c r="G2563" s="14" t="n"/>
      <c r="H2563" s="12" t="str">
        <f>IF(AND(F2563="",G2563=""),"",IF(F2563="",0,F2563)-IF(G2563="",0,G2563))</f>
        <v/>
      </c>
      <c r="I2563" s="14" t="n"/>
      <c r="J2563" s="14" t="n"/>
      <c r="K2563" s="14" t="n"/>
    </row>
    <row r="2564">
      <c r="A2564" s="19" t="n"/>
      <c r="B2564" s="14" t="n"/>
      <c r="C2564" s="12" t="str">
        <f>IF($B2564="","",IFERROR(INDEX(Items!$B$2:$B$501,MATCH($B2564,Items!$A$2:$A$501,0)),"Unknown SKU"))</f>
        <v/>
      </c>
      <c r="D2564" s="14" t="n"/>
      <c r="E2564" s="14" t="n"/>
      <c r="F2564" s="14" t="n"/>
      <c r="G2564" s="14" t="n"/>
      <c r="H2564" s="12" t="str">
        <f>IF(AND(F2564="",G2564=""),"",IF(F2564="",0,F2564)-IF(G2564="",0,G2564))</f>
        <v/>
      </c>
      <c r="I2564" s="14" t="n"/>
      <c r="J2564" s="14" t="n"/>
      <c r="K2564" s="14" t="n"/>
    </row>
    <row r="2565">
      <c r="A2565" s="19" t="n"/>
      <c r="B2565" s="14" t="n"/>
      <c r="C2565" s="12" t="str">
        <f>IF($B2565="","",IFERROR(INDEX(Items!$B$2:$B$501,MATCH($B2565,Items!$A$2:$A$501,0)),"Unknown SKU"))</f>
        <v/>
      </c>
      <c r="D2565" s="14" t="n"/>
      <c r="E2565" s="14" t="n"/>
      <c r="F2565" s="14" t="n"/>
      <c r="G2565" s="14" t="n"/>
      <c r="H2565" s="12" t="str">
        <f>IF(AND(F2565="",G2565=""),"",IF(F2565="",0,F2565)-IF(G2565="",0,G2565))</f>
        <v/>
      </c>
      <c r="I2565" s="14" t="n"/>
      <c r="J2565" s="14" t="n"/>
      <c r="K2565" s="14" t="n"/>
    </row>
    <row r="2566">
      <c r="A2566" s="19" t="n"/>
      <c r="B2566" s="14" t="n"/>
      <c r="C2566" s="12" t="str">
        <f>IF($B2566="","",IFERROR(INDEX(Items!$B$2:$B$501,MATCH($B2566,Items!$A$2:$A$501,0)),"Unknown SKU"))</f>
        <v/>
      </c>
      <c r="D2566" s="14" t="n"/>
      <c r="E2566" s="14" t="n"/>
      <c r="F2566" s="14" t="n"/>
      <c r="G2566" s="14" t="n"/>
      <c r="H2566" s="12" t="str">
        <f>IF(AND(F2566="",G2566=""),"",IF(F2566="",0,F2566)-IF(G2566="",0,G2566))</f>
        <v/>
      </c>
      <c r="I2566" s="14" t="n"/>
      <c r="J2566" s="14" t="n"/>
      <c r="K2566" s="14" t="n"/>
    </row>
    <row r="2567">
      <c r="A2567" s="19" t="n"/>
      <c r="B2567" s="14" t="n"/>
      <c r="C2567" s="12" t="str">
        <f>IF($B2567="","",IFERROR(INDEX(Items!$B$2:$B$501,MATCH($B2567,Items!$A$2:$A$501,0)),"Unknown SKU"))</f>
        <v/>
      </c>
      <c r="D2567" s="14" t="n"/>
      <c r="E2567" s="14" t="n"/>
      <c r="F2567" s="14" t="n"/>
      <c r="G2567" s="14" t="n"/>
      <c r="H2567" s="12" t="str">
        <f>IF(AND(F2567="",G2567=""),"",IF(F2567="",0,F2567)-IF(G2567="",0,G2567))</f>
        <v/>
      </c>
      <c r="I2567" s="14" t="n"/>
      <c r="J2567" s="14" t="n"/>
      <c r="K2567" s="14" t="n"/>
    </row>
    <row r="2568">
      <c r="A2568" s="19" t="n"/>
      <c r="B2568" s="14" t="n"/>
      <c r="C2568" s="12" t="str">
        <f>IF($B2568="","",IFERROR(INDEX(Items!$B$2:$B$501,MATCH($B2568,Items!$A$2:$A$501,0)),"Unknown SKU"))</f>
        <v/>
      </c>
      <c r="D2568" s="14" t="n"/>
      <c r="E2568" s="14" t="n"/>
      <c r="F2568" s="14" t="n"/>
      <c r="G2568" s="14" t="n"/>
      <c r="H2568" s="12" t="str">
        <f>IF(AND(F2568="",G2568=""),"",IF(F2568="",0,F2568)-IF(G2568="",0,G2568))</f>
        <v/>
      </c>
      <c r="I2568" s="14" t="n"/>
      <c r="J2568" s="14" t="n"/>
      <c r="K2568" s="14" t="n"/>
    </row>
    <row r="2569">
      <c r="A2569" s="19" t="n"/>
      <c r="B2569" s="14" t="n"/>
      <c r="C2569" s="12" t="str">
        <f>IF($B2569="","",IFERROR(INDEX(Items!$B$2:$B$501,MATCH($B2569,Items!$A$2:$A$501,0)),"Unknown SKU"))</f>
        <v/>
      </c>
      <c r="D2569" s="14" t="n"/>
      <c r="E2569" s="14" t="n"/>
      <c r="F2569" s="14" t="n"/>
      <c r="G2569" s="14" t="n"/>
      <c r="H2569" s="12" t="str">
        <f>IF(AND(F2569="",G2569=""),"",IF(F2569="",0,F2569)-IF(G2569="",0,G2569))</f>
        <v/>
      </c>
      <c r="I2569" s="14" t="n"/>
      <c r="J2569" s="14" t="n"/>
      <c r="K2569" s="14" t="n"/>
    </row>
    <row r="2570">
      <c r="A2570" s="19" t="n"/>
      <c r="B2570" s="14" t="n"/>
      <c r="C2570" s="12" t="str">
        <f>IF($B2570="","",IFERROR(INDEX(Items!$B$2:$B$501,MATCH($B2570,Items!$A$2:$A$501,0)),"Unknown SKU"))</f>
        <v/>
      </c>
      <c r="D2570" s="14" t="n"/>
      <c r="E2570" s="14" t="n"/>
      <c r="F2570" s="14" t="n"/>
      <c r="G2570" s="14" t="n"/>
      <c r="H2570" s="12" t="str">
        <f>IF(AND(F2570="",G2570=""),"",IF(F2570="",0,F2570)-IF(G2570="",0,G2570))</f>
        <v/>
      </c>
      <c r="I2570" s="14" t="n"/>
      <c r="J2570" s="14" t="n"/>
      <c r="K2570" s="14" t="n"/>
    </row>
    <row r="2571">
      <c r="A2571" s="19" t="n"/>
      <c r="B2571" s="14" t="n"/>
      <c r="C2571" s="12" t="str">
        <f>IF($B2571="","",IFERROR(INDEX(Items!$B$2:$B$501,MATCH($B2571,Items!$A$2:$A$501,0)),"Unknown SKU"))</f>
        <v/>
      </c>
      <c r="D2571" s="14" t="n"/>
      <c r="E2571" s="14" t="n"/>
      <c r="F2571" s="14" t="n"/>
      <c r="G2571" s="14" t="n"/>
      <c r="H2571" s="12" t="str">
        <f>IF(AND(F2571="",G2571=""),"",IF(F2571="",0,F2571)-IF(G2571="",0,G2571))</f>
        <v/>
      </c>
      <c r="I2571" s="14" t="n"/>
      <c r="J2571" s="14" t="n"/>
      <c r="K2571" s="14" t="n"/>
    </row>
    <row r="2572">
      <c r="A2572" s="19" t="n"/>
      <c r="B2572" s="14" t="n"/>
      <c r="C2572" s="12" t="str">
        <f>IF($B2572="","",IFERROR(INDEX(Items!$B$2:$B$501,MATCH($B2572,Items!$A$2:$A$501,0)),"Unknown SKU"))</f>
        <v/>
      </c>
      <c r="D2572" s="14" t="n"/>
      <c r="E2572" s="14" t="n"/>
      <c r="F2572" s="14" t="n"/>
      <c r="G2572" s="14" t="n"/>
      <c r="H2572" s="12" t="str">
        <f>IF(AND(F2572="",G2572=""),"",IF(F2572="",0,F2572)-IF(G2572="",0,G2572))</f>
        <v/>
      </c>
      <c r="I2572" s="14" t="n"/>
      <c r="J2572" s="14" t="n"/>
      <c r="K2572" s="14" t="n"/>
    </row>
    <row r="2573">
      <c r="A2573" s="19" t="n"/>
      <c r="B2573" s="14" t="n"/>
      <c r="C2573" s="12" t="str">
        <f>IF($B2573="","",IFERROR(INDEX(Items!$B$2:$B$501,MATCH($B2573,Items!$A$2:$A$501,0)),"Unknown SKU"))</f>
        <v/>
      </c>
      <c r="D2573" s="14" t="n"/>
      <c r="E2573" s="14" t="n"/>
      <c r="F2573" s="14" t="n"/>
      <c r="G2573" s="14" t="n"/>
      <c r="H2573" s="12" t="str">
        <f>IF(AND(F2573="",G2573=""),"",IF(F2573="",0,F2573)-IF(G2573="",0,G2573))</f>
        <v/>
      </c>
      <c r="I2573" s="14" t="n"/>
      <c r="J2573" s="14" t="n"/>
      <c r="K2573" s="14" t="n"/>
    </row>
    <row r="2574">
      <c r="A2574" s="19" t="n"/>
      <c r="B2574" s="14" t="n"/>
      <c r="C2574" s="12" t="str">
        <f>IF($B2574="","",IFERROR(INDEX(Items!$B$2:$B$501,MATCH($B2574,Items!$A$2:$A$501,0)),"Unknown SKU"))</f>
        <v/>
      </c>
      <c r="D2574" s="14" t="n"/>
      <c r="E2574" s="14" t="n"/>
      <c r="F2574" s="14" t="n"/>
      <c r="G2574" s="14" t="n"/>
      <c r="H2574" s="12" t="str">
        <f>IF(AND(F2574="",G2574=""),"",IF(F2574="",0,F2574)-IF(G2574="",0,G2574))</f>
        <v/>
      </c>
      <c r="I2574" s="14" t="n"/>
      <c r="J2574" s="14" t="n"/>
      <c r="K2574" s="14" t="n"/>
    </row>
    <row r="2575">
      <c r="A2575" s="19" t="n"/>
      <c r="B2575" s="14" t="n"/>
      <c r="C2575" s="12" t="str">
        <f>IF($B2575="","",IFERROR(INDEX(Items!$B$2:$B$501,MATCH($B2575,Items!$A$2:$A$501,0)),"Unknown SKU"))</f>
        <v/>
      </c>
      <c r="D2575" s="14" t="n"/>
      <c r="E2575" s="14" t="n"/>
      <c r="F2575" s="14" t="n"/>
      <c r="G2575" s="14" t="n"/>
      <c r="H2575" s="12" t="str">
        <f>IF(AND(F2575="",G2575=""),"",IF(F2575="",0,F2575)-IF(G2575="",0,G2575))</f>
        <v/>
      </c>
      <c r="I2575" s="14" t="n"/>
      <c r="J2575" s="14" t="n"/>
      <c r="K2575" s="14" t="n"/>
    </row>
    <row r="2576">
      <c r="A2576" s="19" t="n"/>
      <c r="B2576" s="14" t="n"/>
      <c r="C2576" s="12" t="str">
        <f>IF($B2576="","",IFERROR(INDEX(Items!$B$2:$B$501,MATCH($B2576,Items!$A$2:$A$501,0)),"Unknown SKU"))</f>
        <v/>
      </c>
      <c r="D2576" s="14" t="n"/>
      <c r="E2576" s="14" t="n"/>
      <c r="F2576" s="14" t="n"/>
      <c r="G2576" s="14" t="n"/>
      <c r="H2576" s="12" t="str">
        <f>IF(AND(F2576="",G2576=""),"",IF(F2576="",0,F2576)-IF(G2576="",0,G2576))</f>
        <v/>
      </c>
      <c r="I2576" s="14" t="n"/>
      <c r="J2576" s="14" t="n"/>
      <c r="K2576" s="14" t="n"/>
    </row>
    <row r="2577">
      <c r="A2577" s="19" t="n"/>
      <c r="B2577" s="14" t="n"/>
      <c r="C2577" s="12" t="str">
        <f>IF($B2577="","",IFERROR(INDEX(Items!$B$2:$B$501,MATCH($B2577,Items!$A$2:$A$501,0)),"Unknown SKU"))</f>
        <v/>
      </c>
      <c r="D2577" s="14" t="n"/>
      <c r="E2577" s="14" t="n"/>
      <c r="F2577" s="14" t="n"/>
      <c r="G2577" s="14" t="n"/>
      <c r="H2577" s="12" t="str">
        <f>IF(AND(F2577="",G2577=""),"",IF(F2577="",0,F2577)-IF(G2577="",0,G2577))</f>
        <v/>
      </c>
      <c r="I2577" s="14" t="n"/>
      <c r="J2577" s="14" t="n"/>
      <c r="K2577" s="14" t="n"/>
    </row>
    <row r="2578">
      <c r="A2578" s="19" t="n"/>
      <c r="B2578" s="14" t="n"/>
      <c r="C2578" s="12" t="str">
        <f>IF($B2578="","",IFERROR(INDEX(Items!$B$2:$B$501,MATCH($B2578,Items!$A$2:$A$501,0)),"Unknown SKU"))</f>
        <v/>
      </c>
      <c r="D2578" s="14" t="n"/>
      <c r="E2578" s="14" t="n"/>
      <c r="F2578" s="14" t="n"/>
      <c r="G2578" s="14" t="n"/>
      <c r="H2578" s="12" t="str">
        <f>IF(AND(F2578="",G2578=""),"",IF(F2578="",0,F2578)-IF(G2578="",0,G2578))</f>
        <v/>
      </c>
      <c r="I2578" s="14" t="n"/>
      <c r="J2578" s="14" t="n"/>
      <c r="K2578" s="14" t="n"/>
    </row>
    <row r="2579">
      <c r="A2579" s="19" t="n"/>
      <c r="B2579" s="14" t="n"/>
      <c r="C2579" s="12" t="str">
        <f>IF($B2579="","",IFERROR(INDEX(Items!$B$2:$B$501,MATCH($B2579,Items!$A$2:$A$501,0)),"Unknown SKU"))</f>
        <v/>
      </c>
      <c r="D2579" s="14" t="n"/>
      <c r="E2579" s="14" t="n"/>
      <c r="F2579" s="14" t="n"/>
      <c r="G2579" s="14" t="n"/>
      <c r="H2579" s="12" t="str">
        <f>IF(AND(F2579="",G2579=""),"",IF(F2579="",0,F2579)-IF(G2579="",0,G2579))</f>
        <v/>
      </c>
      <c r="I2579" s="14" t="n"/>
      <c r="J2579" s="14" t="n"/>
      <c r="K2579" s="14" t="n"/>
    </row>
    <row r="2580">
      <c r="A2580" s="19" t="n"/>
      <c r="B2580" s="14" t="n"/>
      <c r="C2580" s="12" t="str">
        <f>IF($B2580="","",IFERROR(INDEX(Items!$B$2:$B$501,MATCH($B2580,Items!$A$2:$A$501,0)),"Unknown SKU"))</f>
        <v/>
      </c>
      <c r="D2580" s="14" t="n"/>
      <c r="E2580" s="14" t="n"/>
      <c r="F2580" s="14" t="n"/>
      <c r="G2580" s="14" t="n"/>
      <c r="H2580" s="12" t="str">
        <f>IF(AND(F2580="",G2580=""),"",IF(F2580="",0,F2580)-IF(G2580="",0,G2580))</f>
        <v/>
      </c>
      <c r="I2580" s="14" t="n"/>
      <c r="J2580" s="14" t="n"/>
      <c r="K2580" s="14" t="n"/>
    </row>
    <row r="2581">
      <c r="A2581" s="19" t="n"/>
      <c r="B2581" s="14" t="n"/>
      <c r="C2581" s="12" t="str">
        <f>IF($B2581="","",IFERROR(INDEX(Items!$B$2:$B$501,MATCH($B2581,Items!$A$2:$A$501,0)),"Unknown SKU"))</f>
        <v/>
      </c>
      <c r="D2581" s="14" t="n"/>
      <c r="E2581" s="14" t="n"/>
      <c r="F2581" s="14" t="n"/>
      <c r="G2581" s="14" t="n"/>
      <c r="H2581" s="12" t="str">
        <f>IF(AND(F2581="",G2581=""),"",IF(F2581="",0,F2581)-IF(G2581="",0,G2581))</f>
        <v/>
      </c>
      <c r="I2581" s="14" t="n"/>
      <c r="J2581" s="14" t="n"/>
      <c r="K2581" s="14" t="n"/>
    </row>
    <row r="2582">
      <c r="A2582" s="19" t="n"/>
      <c r="B2582" s="14" t="n"/>
      <c r="C2582" s="12" t="str">
        <f>IF($B2582="","",IFERROR(INDEX(Items!$B$2:$B$501,MATCH($B2582,Items!$A$2:$A$501,0)),"Unknown SKU"))</f>
        <v/>
      </c>
      <c r="D2582" s="14" t="n"/>
      <c r="E2582" s="14" t="n"/>
      <c r="F2582" s="14" t="n"/>
      <c r="G2582" s="14" t="n"/>
      <c r="H2582" s="12" t="str">
        <f>IF(AND(F2582="",G2582=""),"",IF(F2582="",0,F2582)-IF(G2582="",0,G2582))</f>
        <v/>
      </c>
      <c r="I2582" s="14" t="n"/>
      <c r="J2582" s="14" t="n"/>
      <c r="K2582" s="14" t="n"/>
    </row>
    <row r="2583">
      <c r="A2583" s="19" t="n"/>
      <c r="B2583" s="14" t="n"/>
      <c r="C2583" s="12" t="str">
        <f>IF($B2583="","",IFERROR(INDEX(Items!$B$2:$B$501,MATCH($B2583,Items!$A$2:$A$501,0)),"Unknown SKU"))</f>
        <v/>
      </c>
      <c r="D2583" s="14" t="n"/>
      <c r="E2583" s="14" t="n"/>
      <c r="F2583" s="14" t="n"/>
      <c r="G2583" s="14" t="n"/>
      <c r="H2583" s="12" t="str">
        <f>IF(AND(F2583="",G2583=""),"",IF(F2583="",0,F2583)-IF(G2583="",0,G2583))</f>
        <v/>
      </c>
      <c r="I2583" s="14" t="n"/>
      <c r="J2583" s="14" t="n"/>
      <c r="K2583" s="14" t="n"/>
    </row>
    <row r="2584">
      <c r="A2584" s="19" t="n"/>
      <c r="B2584" s="14" t="n"/>
      <c r="C2584" s="12" t="str">
        <f>IF($B2584="","",IFERROR(INDEX(Items!$B$2:$B$501,MATCH($B2584,Items!$A$2:$A$501,0)),"Unknown SKU"))</f>
        <v/>
      </c>
      <c r="D2584" s="14" t="n"/>
      <c r="E2584" s="14" t="n"/>
      <c r="F2584" s="14" t="n"/>
      <c r="G2584" s="14" t="n"/>
      <c r="H2584" s="12" t="str">
        <f>IF(AND(F2584="",G2584=""),"",IF(F2584="",0,F2584)-IF(G2584="",0,G2584))</f>
        <v/>
      </c>
      <c r="I2584" s="14" t="n"/>
      <c r="J2584" s="14" t="n"/>
      <c r="K2584" s="14" t="n"/>
    </row>
    <row r="2585">
      <c r="A2585" s="19" t="n"/>
      <c r="B2585" s="14" t="n"/>
      <c r="C2585" s="12" t="str">
        <f>IF($B2585="","",IFERROR(INDEX(Items!$B$2:$B$501,MATCH($B2585,Items!$A$2:$A$501,0)),"Unknown SKU"))</f>
        <v/>
      </c>
      <c r="D2585" s="14" t="n"/>
      <c r="E2585" s="14" t="n"/>
      <c r="F2585" s="14" t="n"/>
      <c r="G2585" s="14" t="n"/>
      <c r="H2585" s="12" t="str">
        <f>IF(AND(F2585="",G2585=""),"",IF(F2585="",0,F2585)-IF(G2585="",0,G2585))</f>
        <v/>
      </c>
      <c r="I2585" s="14" t="n"/>
      <c r="J2585" s="14" t="n"/>
      <c r="K2585" s="14" t="n"/>
    </row>
    <row r="2586">
      <c r="A2586" s="19" t="n"/>
      <c r="B2586" s="14" t="n"/>
      <c r="C2586" s="12" t="str">
        <f>IF($B2586="","",IFERROR(INDEX(Items!$B$2:$B$501,MATCH($B2586,Items!$A$2:$A$501,0)),"Unknown SKU"))</f>
        <v/>
      </c>
      <c r="D2586" s="14" t="n"/>
      <c r="E2586" s="14" t="n"/>
      <c r="F2586" s="14" t="n"/>
      <c r="G2586" s="14" t="n"/>
      <c r="H2586" s="12" t="str">
        <f>IF(AND(F2586="",G2586=""),"",IF(F2586="",0,F2586)-IF(G2586="",0,G2586))</f>
        <v/>
      </c>
      <c r="I2586" s="14" t="n"/>
      <c r="J2586" s="14" t="n"/>
      <c r="K2586" s="14" t="n"/>
    </row>
    <row r="2587">
      <c r="A2587" s="19" t="n"/>
      <c r="B2587" s="14" t="n"/>
      <c r="C2587" s="12" t="str">
        <f>IF($B2587="","",IFERROR(INDEX(Items!$B$2:$B$501,MATCH($B2587,Items!$A$2:$A$501,0)),"Unknown SKU"))</f>
        <v/>
      </c>
      <c r="D2587" s="14" t="n"/>
      <c r="E2587" s="14" t="n"/>
      <c r="F2587" s="14" t="n"/>
      <c r="G2587" s="14" t="n"/>
      <c r="H2587" s="12" t="str">
        <f>IF(AND(F2587="",G2587=""),"",IF(F2587="",0,F2587)-IF(G2587="",0,G2587))</f>
        <v/>
      </c>
      <c r="I2587" s="14" t="n"/>
      <c r="J2587" s="14" t="n"/>
      <c r="K2587" s="14" t="n"/>
    </row>
    <row r="2588">
      <c r="A2588" s="19" t="n"/>
      <c r="B2588" s="14" t="n"/>
      <c r="C2588" s="12" t="str">
        <f>IF($B2588="","",IFERROR(INDEX(Items!$B$2:$B$501,MATCH($B2588,Items!$A$2:$A$501,0)),"Unknown SKU"))</f>
        <v/>
      </c>
      <c r="D2588" s="14" t="n"/>
      <c r="E2588" s="14" t="n"/>
      <c r="F2588" s="14" t="n"/>
      <c r="G2588" s="14" t="n"/>
      <c r="H2588" s="12" t="str">
        <f>IF(AND(F2588="",G2588=""),"",IF(F2588="",0,F2588)-IF(G2588="",0,G2588))</f>
        <v/>
      </c>
      <c r="I2588" s="14" t="n"/>
      <c r="J2588" s="14" t="n"/>
      <c r="K2588" s="14" t="n"/>
    </row>
    <row r="2589">
      <c r="A2589" s="19" t="n"/>
      <c r="B2589" s="14" t="n"/>
      <c r="C2589" s="12" t="str">
        <f>IF($B2589="","",IFERROR(INDEX(Items!$B$2:$B$501,MATCH($B2589,Items!$A$2:$A$501,0)),"Unknown SKU"))</f>
        <v/>
      </c>
      <c r="D2589" s="14" t="n"/>
      <c r="E2589" s="14" t="n"/>
      <c r="F2589" s="14" t="n"/>
      <c r="G2589" s="14" t="n"/>
      <c r="H2589" s="12" t="str">
        <f>IF(AND(F2589="",G2589=""),"",IF(F2589="",0,F2589)-IF(G2589="",0,G2589))</f>
        <v/>
      </c>
      <c r="I2589" s="14" t="n"/>
      <c r="J2589" s="14" t="n"/>
      <c r="K2589" s="14" t="n"/>
    </row>
    <row r="2590">
      <c r="A2590" s="19" t="n"/>
      <c r="B2590" s="14" t="n"/>
      <c r="C2590" s="12" t="str">
        <f>IF($B2590="","",IFERROR(INDEX(Items!$B$2:$B$501,MATCH($B2590,Items!$A$2:$A$501,0)),"Unknown SKU"))</f>
        <v/>
      </c>
      <c r="D2590" s="14" t="n"/>
      <c r="E2590" s="14" t="n"/>
      <c r="F2590" s="14" t="n"/>
      <c r="G2590" s="14" t="n"/>
      <c r="H2590" s="12" t="str">
        <f>IF(AND(F2590="",G2590=""),"",IF(F2590="",0,F2590)-IF(G2590="",0,G2590))</f>
        <v/>
      </c>
      <c r="I2590" s="14" t="n"/>
      <c r="J2590" s="14" t="n"/>
      <c r="K2590" s="14" t="n"/>
    </row>
    <row r="2591">
      <c r="A2591" s="19" t="n"/>
      <c r="B2591" s="14" t="n"/>
      <c r="C2591" s="12" t="str">
        <f>IF($B2591="","",IFERROR(INDEX(Items!$B$2:$B$501,MATCH($B2591,Items!$A$2:$A$501,0)),"Unknown SKU"))</f>
        <v/>
      </c>
      <c r="D2591" s="14" t="n"/>
      <c r="E2591" s="14" t="n"/>
      <c r="F2591" s="14" t="n"/>
      <c r="G2591" s="14" t="n"/>
      <c r="H2591" s="12" t="str">
        <f>IF(AND(F2591="",G2591=""),"",IF(F2591="",0,F2591)-IF(G2591="",0,G2591))</f>
        <v/>
      </c>
      <c r="I2591" s="14" t="n"/>
      <c r="J2591" s="14" t="n"/>
      <c r="K2591" s="14" t="n"/>
    </row>
    <row r="2592">
      <c r="A2592" s="19" t="n"/>
      <c r="B2592" s="14" t="n"/>
      <c r="C2592" s="12" t="str">
        <f>IF($B2592="","",IFERROR(INDEX(Items!$B$2:$B$501,MATCH($B2592,Items!$A$2:$A$501,0)),"Unknown SKU"))</f>
        <v/>
      </c>
      <c r="D2592" s="14" t="n"/>
      <c r="E2592" s="14" t="n"/>
      <c r="F2592" s="14" t="n"/>
      <c r="G2592" s="14" t="n"/>
      <c r="H2592" s="12" t="str">
        <f>IF(AND(F2592="",G2592=""),"",IF(F2592="",0,F2592)-IF(G2592="",0,G2592))</f>
        <v/>
      </c>
      <c r="I2592" s="14" t="n"/>
      <c r="J2592" s="14" t="n"/>
      <c r="K2592" s="14" t="n"/>
    </row>
    <row r="2593">
      <c r="A2593" s="19" t="n"/>
      <c r="B2593" s="14" t="n"/>
      <c r="C2593" s="12" t="str">
        <f>IF($B2593="","",IFERROR(INDEX(Items!$B$2:$B$501,MATCH($B2593,Items!$A$2:$A$501,0)),"Unknown SKU"))</f>
        <v/>
      </c>
      <c r="D2593" s="14" t="n"/>
      <c r="E2593" s="14" t="n"/>
      <c r="F2593" s="14" t="n"/>
      <c r="G2593" s="14" t="n"/>
      <c r="H2593" s="12" t="str">
        <f>IF(AND(F2593="",G2593=""),"",IF(F2593="",0,F2593)-IF(G2593="",0,G2593))</f>
        <v/>
      </c>
      <c r="I2593" s="14" t="n"/>
      <c r="J2593" s="14" t="n"/>
      <c r="K2593" s="14" t="n"/>
    </row>
    <row r="2594">
      <c r="A2594" s="19" t="n"/>
      <c r="B2594" s="14" t="n"/>
      <c r="C2594" s="12" t="str">
        <f>IF($B2594="","",IFERROR(INDEX(Items!$B$2:$B$501,MATCH($B2594,Items!$A$2:$A$501,0)),"Unknown SKU"))</f>
        <v/>
      </c>
      <c r="D2594" s="14" t="n"/>
      <c r="E2594" s="14" t="n"/>
      <c r="F2594" s="14" t="n"/>
      <c r="G2594" s="14" t="n"/>
      <c r="H2594" s="12" t="str">
        <f>IF(AND(F2594="",G2594=""),"",IF(F2594="",0,F2594)-IF(G2594="",0,G2594))</f>
        <v/>
      </c>
      <c r="I2594" s="14" t="n"/>
      <c r="J2594" s="14" t="n"/>
      <c r="K2594" s="14" t="n"/>
    </row>
    <row r="2595">
      <c r="A2595" s="19" t="n"/>
      <c r="B2595" s="14" t="n"/>
      <c r="C2595" s="12" t="str">
        <f>IF($B2595="","",IFERROR(INDEX(Items!$B$2:$B$501,MATCH($B2595,Items!$A$2:$A$501,0)),"Unknown SKU"))</f>
        <v/>
      </c>
      <c r="D2595" s="14" t="n"/>
      <c r="E2595" s="14" t="n"/>
      <c r="F2595" s="14" t="n"/>
      <c r="G2595" s="14" t="n"/>
      <c r="H2595" s="12" t="str">
        <f>IF(AND(F2595="",G2595=""),"",IF(F2595="",0,F2595)-IF(G2595="",0,G2595))</f>
        <v/>
      </c>
      <c r="I2595" s="14" t="n"/>
      <c r="J2595" s="14" t="n"/>
      <c r="K2595" s="14" t="n"/>
    </row>
    <row r="2596">
      <c r="A2596" s="19" t="n"/>
      <c r="B2596" s="14" t="n"/>
      <c r="C2596" s="12" t="str">
        <f>IF($B2596="","",IFERROR(INDEX(Items!$B$2:$B$501,MATCH($B2596,Items!$A$2:$A$501,0)),"Unknown SKU"))</f>
        <v/>
      </c>
      <c r="D2596" s="14" t="n"/>
      <c r="E2596" s="14" t="n"/>
      <c r="F2596" s="14" t="n"/>
      <c r="G2596" s="14" t="n"/>
      <c r="H2596" s="12" t="str">
        <f>IF(AND(F2596="",G2596=""),"",IF(F2596="",0,F2596)-IF(G2596="",0,G2596))</f>
        <v/>
      </c>
      <c r="I2596" s="14" t="n"/>
      <c r="J2596" s="14" t="n"/>
      <c r="K2596" s="14" t="n"/>
    </row>
    <row r="2597">
      <c r="A2597" s="19" t="n"/>
      <c r="B2597" s="14" t="n"/>
      <c r="C2597" s="12" t="str">
        <f>IF($B2597="","",IFERROR(INDEX(Items!$B$2:$B$501,MATCH($B2597,Items!$A$2:$A$501,0)),"Unknown SKU"))</f>
        <v/>
      </c>
      <c r="D2597" s="14" t="n"/>
      <c r="E2597" s="14" t="n"/>
      <c r="F2597" s="14" t="n"/>
      <c r="G2597" s="14" t="n"/>
      <c r="H2597" s="12" t="str">
        <f>IF(AND(F2597="",G2597=""),"",IF(F2597="",0,F2597)-IF(G2597="",0,G2597))</f>
        <v/>
      </c>
      <c r="I2597" s="14" t="n"/>
      <c r="J2597" s="14" t="n"/>
      <c r="K2597" s="14" t="n"/>
    </row>
    <row r="2598">
      <c r="A2598" s="19" t="n"/>
      <c r="B2598" s="14" t="n"/>
      <c r="C2598" s="12" t="str">
        <f>IF($B2598="","",IFERROR(INDEX(Items!$B$2:$B$501,MATCH($B2598,Items!$A$2:$A$501,0)),"Unknown SKU"))</f>
        <v/>
      </c>
      <c r="D2598" s="14" t="n"/>
      <c r="E2598" s="14" t="n"/>
      <c r="F2598" s="14" t="n"/>
      <c r="G2598" s="14" t="n"/>
      <c r="H2598" s="12" t="str">
        <f>IF(AND(F2598="",G2598=""),"",IF(F2598="",0,F2598)-IF(G2598="",0,G2598))</f>
        <v/>
      </c>
      <c r="I2598" s="14" t="n"/>
      <c r="J2598" s="14" t="n"/>
      <c r="K2598" s="14" t="n"/>
    </row>
    <row r="2599">
      <c r="A2599" s="19" t="n"/>
      <c r="B2599" s="14" t="n"/>
      <c r="C2599" s="12" t="str">
        <f>IF($B2599="","",IFERROR(INDEX(Items!$B$2:$B$501,MATCH($B2599,Items!$A$2:$A$501,0)),"Unknown SKU"))</f>
        <v/>
      </c>
      <c r="D2599" s="14" t="n"/>
      <c r="E2599" s="14" t="n"/>
      <c r="F2599" s="14" t="n"/>
      <c r="G2599" s="14" t="n"/>
      <c r="H2599" s="12" t="str">
        <f>IF(AND(F2599="",G2599=""),"",IF(F2599="",0,F2599)-IF(G2599="",0,G2599))</f>
        <v/>
      </c>
      <c r="I2599" s="14" t="n"/>
      <c r="J2599" s="14" t="n"/>
      <c r="K2599" s="14" t="n"/>
    </row>
    <row r="2600">
      <c r="A2600" s="19" t="n"/>
      <c r="B2600" s="14" t="n"/>
      <c r="C2600" s="12" t="str">
        <f>IF($B2600="","",IFERROR(INDEX(Items!$B$2:$B$501,MATCH($B2600,Items!$A$2:$A$501,0)),"Unknown SKU"))</f>
        <v/>
      </c>
      <c r="D2600" s="14" t="n"/>
      <c r="E2600" s="14" t="n"/>
      <c r="F2600" s="14" t="n"/>
      <c r="G2600" s="14" t="n"/>
      <c r="H2600" s="12" t="str">
        <f>IF(AND(F2600="",G2600=""),"",IF(F2600="",0,F2600)-IF(G2600="",0,G2600))</f>
        <v/>
      </c>
      <c r="I2600" s="14" t="n"/>
      <c r="J2600" s="14" t="n"/>
      <c r="K2600" s="14" t="n"/>
    </row>
    <row r="2601">
      <c r="A2601" s="19" t="n"/>
      <c r="B2601" s="14" t="n"/>
      <c r="C2601" s="12" t="str">
        <f>IF($B2601="","",IFERROR(INDEX(Items!$B$2:$B$501,MATCH($B2601,Items!$A$2:$A$501,0)),"Unknown SKU"))</f>
        <v/>
      </c>
      <c r="D2601" s="14" t="n"/>
      <c r="E2601" s="14" t="n"/>
      <c r="F2601" s="14" t="n"/>
      <c r="G2601" s="14" t="n"/>
      <c r="H2601" s="12" t="str">
        <f>IF(AND(F2601="",G2601=""),"",IF(F2601="",0,F2601)-IF(G2601="",0,G2601))</f>
        <v/>
      </c>
      <c r="I2601" s="14" t="n"/>
      <c r="J2601" s="14" t="n"/>
      <c r="K2601" s="14" t="n"/>
    </row>
    <row r="2602">
      <c r="A2602" s="19" t="n"/>
      <c r="B2602" s="14" t="n"/>
      <c r="C2602" s="12" t="str">
        <f>IF($B2602="","",IFERROR(INDEX(Items!$B$2:$B$501,MATCH($B2602,Items!$A$2:$A$501,0)),"Unknown SKU"))</f>
        <v/>
      </c>
      <c r="D2602" s="14" t="n"/>
      <c r="E2602" s="14" t="n"/>
      <c r="F2602" s="14" t="n"/>
      <c r="G2602" s="14" t="n"/>
      <c r="H2602" s="12" t="str">
        <f>IF(AND(F2602="",G2602=""),"",IF(F2602="",0,F2602)-IF(G2602="",0,G2602))</f>
        <v/>
      </c>
      <c r="I2602" s="14" t="n"/>
      <c r="J2602" s="14" t="n"/>
      <c r="K2602" s="14" t="n"/>
    </row>
    <row r="2603">
      <c r="A2603" s="19" t="n"/>
      <c r="B2603" s="14" t="n"/>
      <c r="C2603" s="12" t="str">
        <f>IF($B2603="","",IFERROR(INDEX(Items!$B$2:$B$501,MATCH($B2603,Items!$A$2:$A$501,0)),"Unknown SKU"))</f>
        <v/>
      </c>
      <c r="D2603" s="14" t="n"/>
      <c r="E2603" s="14" t="n"/>
      <c r="F2603" s="14" t="n"/>
      <c r="G2603" s="14" t="n"/>
      <c r="H2603" s="12" t="str">
        <f>IF(AND(F2603="",G2603=""),"",IF(F2603="",0,F2603)-IF(G2603="",0,G2603))</f>
        <v/>
      </c>
      <c r="I2603" s="14" t="n"/>
      <c r="J2603" s="14" t="n"/>
      <c r="K2603" s="14" t="n"/>
    </row>
    <row r="2604">
      <c r="A2604" s="19" t="n"/>
      <c r="B2604" s="14" t="n"/>
      <c r="C2604" s="12" t="str">
        <f>IF($B2604="","",IFERROR(INDEX(Items!$B$2:$B$501,MATCH($B2604,Items!$A$2:$A$501,0)),"Unknown SKU"))</f>
        <v/>
      </c>
      <c r="D2604" s="14" t="n"/>
      <c r="E2604" s="14" t="n"/>
      <c r="F2604" s="14" t="n"/>
      <c r="G2604" s="14" t="n"/>
      <c r="H2604" s="12" t="str">
        <f>IF(AND(F2604="",G2604=""),"",IF(F2604="",0,F2604)-IF(G2604="",0,G2604))</f>
        <v/>
      </c>
      <c r="I2604" s="14" t="n"/>
      <c r="J2604" s="14" t="n"/>
      <c r="K2604" s="14" t="n"/>
    </row>
    <row r="2605">
      <c r="A2605" s="19" t="n"/>
      <c r="B2605" s="14" t="n"/>
      <c r="C2605" s="12" t="str">
        <f>IF($B2605="","",IFERROR(INDEX(Items!$B$2:$B$501,MATCH($B2605,Items!$A$2:$A$501,0)),"Unknown SKU"))</f>
        <v/>
      </c>
      <c r="D2605" s="14" t="n"/>
      <c r="E2605" s="14" t="n"/>
      <c r="F2605" s="14" t="n"/>
      <c r="G2605" s="14" t="n"/>
      <c r="H2605" s="12" t="str">
        <f>IF(AND(F2605="",G2605=""),"",IF(F2605="",0,F2605)-IF(G2605="",0,G2605))</f>
        <v/>
      </c>
      <c r="I2605" s="14" t="n"/>
      <c r="J2605" s="14" t="n"/>
      <c r="K2605" s="14" t="n"/>
    </row>
    <row r="2606">
      <c r="A2606" s="19" t="n"/>
      <c r="B2606" s="14" t="n"/>
      <c r="C2606" s="12" t="str">
        <f>IF($B2606="","",IFERROR(INDEX(Items!$B$2:$B$501,MATCH($B2606,Items!$A$2:$A$501,0)),"Unknown SKU"))</f>
        <v/>
      </c>
      <c r="D2606" s="14" t="n"/>
      <c r="E2606" s="14" t="n"/>
      <c r="F2606" s="14" t="n"/>
      <c r="G2606" s="14" t="n"/>
      <c r="H2606" s="12" t="str">
        <f>IF(AND(F2606="",G2606=""),"",IF(F2606="",0,F2606)-IF(G2606="",0,G2606))</f>
        <v/>
      </c>
      <c r="I2606" s="14" t="n"/>
      <c r="J2606" s="14" t="n"/>
      <c r="K2606" s="14" t="n"/>
    </row>
    <row r="2607">
      <c r="A2607" s="19" t="n"/>
      <c r="B2607" s="14" t="n"/>
      <c r="C2607" s="12" t="str">
        <f>IF($B2607="","",IFERROR(INDEX(Items!$B$2:$B$501,MATCH($B2607,Items!$A$2:$A$501,0)),"Unknown SKU"))</f>
        <v/>
      </c>
      <c r="D2607" s="14" t="n"/>
      <c r="E2607" s="14" t="n"/>
      <c r="F2607" s="14" t="n"/>
      <c r="G2607" s="14" t="n"/>
      <c r="H2607" s="12" t="str">
        <f>IF(AND(F2607="",G2607=""),"",IF(F2607="",0,F2607)-IF(G2607="",0,G2607))</f>
        <v/>
      </c>
      <c r="I2607" s="14" t="n"/>
      <c r="J2607" s="14" t="n"/>
      <c r="K2607" s="14" t="n"/>
    </row>
    <row r="2608">
      <c r="A2608" s="19" t="n"/>
      <c r="B2608" s="14" t="n"/>
      <c r="C2608" s="12" t="str">
        <f>IF($B2608="","",IFERROR(INDEX(Items!$B$2:$B$501,MATCH($B2608,Items!$A$2:$A$501,0)),"Unknown SKU"))</f>
        <v/>
      </c>
      <c r="D2608" s="14" t="n"/>
      <c r="E2608" s="14" t="n"/>
      <c r="F2608" s="14" t="n"/>
      <c r="G2608" s="14" t="n"/>
      <c r="H2608" s="12" t="str">
        <f>IF(AND(F2608="",G2608=""),"",IF(F2608="",0,F2608)-IF(G2608="",0,G2608))</f>
        <v/>
      </c>
      <c r="I2608" s="14" t="n"/>
      <c r="J2608" s="14" t="n"/>
      <c r="K2608" s="14" t="n"/>
    </row>
    <row r="2609">
      <c r="A2609" s="19" t="n"/>
      <c r="B2609" s="14" t="n"/>
      <c r="C2609" s="12" t="str">
        <f>IF($B2609="","",IFERROR(INDEX(Items!$B$2:$B$501,MATCH($B2609,Items!$A$2:$A$501,0)),"Unknown SKU"))</f>
        <v/>
      </c>
      <c r="D2609" s="14" t="n"/>
      <c r="E2609" s="14" t="n"/>
      <c r="F2609" s="14" t="n"/>
      <c r="G2609" s="14" t="n"/>
      <c r="H2609" s="12" t="str">
        <f>IF(AND(F2609="",G2609=""),"",IF(F2609="",0,F2609)-IF(G2609="",0,G2609))</f>
        <v/>
      </c>
      <c r="I2609" s="14" t="n"/>
      <c r="J2609" s="14" t="n"/>
      <c r="K2609" s="14" t="n"/>
    </row>
    <row r="2610">
      <c r="A2610" s="19" t="n"/>
      <c r="B2610" s="14" t="n"/>
      <c r="C2610" s="12" t="str">
        <f>IF($B2610="","",IFERROR(INDEX(Items!$B$2:$B$501,MATCH($B2610,Items!$A$2:$A$501,0)),"Unknown SKU"))</f>
        <v/>
      </c>
      <c r="D2610" s="14" t="n"/>
      <c r="E2610" s="14" t="n"/>
      <c r="F2610" s="14" t="n"/>
      <c r="G2610" s="14" t="n"/>
      <c r="H2610" s="12" t="str">
        <f>IF(AND(F2610="",G2610=""),"",IF(F2610="",0,F2610)-IF(G2610="",0,G2610))</f>
        <v/>
      </c>
      <c r="I2610" s="14" t="n"/>
      <c r="J2610" s="14" t="n"/>
      <c r="K2610" s="14" t="n"/>
    </row>
    <row r="2611">
      <c r="A2611" s="19" t="n"/>
      <c r="B2611" s="14" t="n"/>
      <c r="C2611" s="12" t="str">
        <f>IF($B2611="","",IFERROR(INDEX(Items!$B$2:$B$501,MATCH($B2611,Items!$A$2:$A$501,0)),"Unknown SKU"))</f>
        <v/>
      </c>
      <c r="D2611" s="14" t="n"/>
      <c r="E2611" s="14" t="n"/>
      <c r="F2611" s="14" t="n"/>
      <c r="G2611" s="14" t="n"/>
      <c r="H2611" s="12" t="str">
        <f>IF(AND(F2611="",G2611=""),"",IF(F2611="",0,F2611)-IF(G2611="",0,G2611))</f>
        <v/>
      </c>
      <c r="I2611" s="14" t="n"/>
      <c r="J2611" s="14" t="n"/>
      <c r="K2611" s="14" t="n"/>
    </row>
    <row r="2612">
      <c r="A2612" s="19" t="n"/>
      <c r="B2612" s="14" t="n"/>
      <c r="C2612" s="12" t="str">
        <f>IF($B2612="","",IFERROR(INDEX(Items!$B$2:$B$501,MATCH($B2612,Items!$A$2:$A$501,0)),"Unknown SKU"))</f>
        <v/>
      </c>
      <c r="D2612" s="14" t="n"/>
      <c r="E2612" s="14" t="n"/>
      <c r="F2612" s="14" t="n"/>
      <c r="G2612" s="14" t="n"/>
      <c r="H2612" s="12" t="str">
        <f>IF(AND(F2612="",G2612=""),"",IF(F2612="",0,F2612)-IF(G2612="",0,G2612))</f>
        <v/>
      </c>
      <c r="I2612" s="14" t="n"/>
      <c r="J2612" s="14" t="n"/>
      <c r="K2612" s="14" t="n"/>
    </row>
    <row r="2613">
      <c r="A2613" s="19" t="n"/>
      <c r="B2613" s="14" t="n"/>
      <c r="C2613" s="12" t="str">
        <f>IF($B2613="","",IFERROR(INDEX(Items!$B$2:$B$501,MATCH($B2613,Items!$A$2:$A$501,0)),"Unknown SKU"))</f>
        <v/>
      </c>
      <c r="D2613" s="14" t="n"/>
      <c r="E2613" s="14" t="n"/>
      <c r="F2613" s="14" t="n"/>
      <c r="G2613" s="14" t="n"/>
      <c r="H2613" s="12" t="str">
        <f>IF(AND(F2613="",G2613=""),"",IF(F2613="",0,F2613)-IF(G2613="",0,G2613))</f>
        <v/>
      </c>
      <c r="I2613" s="14" t="n"/>
      <c r="J2613" s="14" t="n"/>
      <c r="K2613" s="14" t="n"/>
    </row>
    <row r="2614">
      <c r="A2614" s="19" t="n"/>
      <c r="B2614" s="14" t="n"/>
      <c r="C2614" s="12" t="str">
        <f>IF($B2614="","",IFERROR(INDEX(Items!$B$2:$B$501,MATCH($B2614,Items!$A$2:$A$501,0)),"Unknown SKU"))</f>
        <v/>
      </c>
      <c r="D2614" s="14" t="n"/>
      <c r="E2614" s="14" t="n"/>
      <c r="F2614" s="14" t="n"/>
      <c r="G2614" s="14" t="n"/>
      <c r="H2614" s="12" t="str">
        <f>IF(AND(F2614="",G2614=""),"",IF(F2614="",0,F2614)-IF(G2614="",0,G2614))</f>
        <v/>
      </c>
      <c r="I2614" s="14" t="n"/>
      <c r="J2614" s="14" t="n"/>
      <c r="K2614" s="14" t="n"/>
    </row>
    <row r="2615">
      <c r="A2615" s="19" t="n"/>
      <c r="B2615" s="14" t="n"/>
      <c r="C2615" s="12" t="str">
        <f>IF($B2615="","",IFERROR(INDEX(Items!$B$2:$B$501,MATCH($B2615,Items!$A$2:$A$501,0)),"Unknown SKU"))</f>
        <v/>
      </c>
      <c r="D2615" s="14" t="n"/>
      <c r="E2615" s="14" t="n"/>
      <c r="F2615" s="14" t="n"/>
      <c r="G2615" s="14" t="n"/>
      <c r="H2615" s="12" t="str">
        <f>IF(AND(F2615="",G2615=""),"",IF(F2615="",0,F2615)-IF(G2615="",0,G2615))</f>
        <v/>
      </c>
      <c r="I2615" s="14" t="n"/>
      <c r="J2615" s="14" t="n"/>
      <c r="K2615" s="14" t="n"/>
    </row>
    <row r="2616">
      <c r="A2616" s="19" t="n"/>
      <c r="B2616" s="14" t="n"/>
      <c r="C2616" s="12" t="str">
        <f>IF($B2616="","",IFERROR(INDEX(Items!$B$2:$B$501,MATCH($B2616,Items!$A$2:$A$501,0)),"Unknown SKU"))</f>
        <v/>
      </c>
      <c r="D2616" s="14" t="n"/>
      <c r="E2616" s="14" t="n"/>
      <c r="F2616" s="14" t="n"/>
      <c r="G2616" s="14" t="n"/>
      <c r="H2616" s="12" t="str">
        <f>IF(AND(F2616="",G2616=""),"",IF(F2616="",0,F2616)-IF(G2616="",0,G2616))</f>
        <v/>
      </c>
      <c r="I2616" s="14" t="n"/>
      <c r="J2616" s="14" t="n"/>
      <c r="K2616" s="14" t="n"/>
    </row>
    <row r="2617">
      <c r="A2617" s="19" t="n"/>
      <c r="B2617" s="14" t="n"/>
      <c r="C2617" s="12" t="str">
        <f>IF($B2617="","",IFERROR(INDEX(Items!$B$2:$B$501,MATCH($B2617,Items!$A$2:$A$501,0)),"Unknown SKU"))</f>
        <v/>
      </c>
      <c r="D2617" s="14" t="n"/>
      <c r="E2617" s="14" t="n"/>
      <c r="F2617" s="14" t="n"/>
      <c r="G2617" s="14" t="n"/>
      <c r="H2617" s="12" t="str">
        <f>IF(AND(F2617="",G2617=""),"",IF(F2617="",0,F2617)-IF(G2617="",0,G2617))</f>
        <v/>
      </c>
      <c r="I2617" s="14" t="n"/>
      <c r="J2617" s="14" t="n"/>
      <c r="K2617" s="14" t="n"/>
    </row>
    <row r="2618">
      <c r="A2618" s="19" t="n"/>
      <c r="B2618" s="14" t="n"/>
      <c r="C2618" s="12" t="str">
        <f>IF($B2618="","",IFERROR(INDEX(Items!$B$2:$B$501,MATCH($B2618,Items!$A$2:$A$501,0)),"Unknown SKU"))</f>
        <v/>
      </c>
      <c r="D2618" s="14" t="n"/>
      <c r="E2618" s="14" t="n"/>
      <c r="F2618" s="14" t="n"/>
      <c r="G2618" s="14" t="n"/>
      <c r="H2618" s="12" t="str">
        <f>IF(AND(F2618="",G2618=""),"",IF(F2618="",0,F2618)-IF(G2618="",0,G2618))</f>
        <v/>
      </c>
      <c r="I2618" s="14" t="n"/>
      <c r="J2618" s="14" t="n"/>
      <c r="K2618" s="14" t="n"/>
    </row>
    <row r="2619">
      <c r="A2619" s="19" t="n"/>
      <c r="B2619" s="14" t="n"/>
      <c r="C2619" s="12" t="str">
        <f>IF($B2619="","",IFERROR(INDEX(Items!$B$2:$B$501,MATCH($B2619,Items!$A$2:$A$501,0)),"Unknown SKU"))</f>
        <v/>
      </c>
      <c r="D2619" s="14" t="n"/>
      <c r="E2619" s="14" t="n"/>
      <c r="F2619" s="14" t="n"/>
      <c r="G2619" s="14" t="n"/>
      <c r="H2619" s="12" t="str">
        <f>IF(AND(F2619="",G2619=""),"",IF(F2619="",0,F2619)-IF(G2619="",0,G2619))</f>
        <v/>
      </c>
      <c r="I2619" s="14" t="n"/>
      <c r="J2619" s="14" t="n"/>
      <c r="K2619" s="14" t="n"/>
    </row>
    <row r="2620">
      <c r="A2620" s="19" t="n"/>
      <c r="B2620" s="14" t="n"/>
      <c r="C2620" s="12" t="str">
        <f>IF($B2620="","",IFERROR(INDEX(Items!$B$2:$B$501,MATCH($B2620,Items!$A$2:$A$501,0)),"Unknown SKU"))</f>
        <v/>
      </c>
      <c r="D2620" s="14" t="n"/>
      <c r="E2620" s="14" t="n"/>
      <c r="F2620" s="14" t="n"/>
      <c r="G2620" s="14" t="n"/>
      <c r="H2620" s="12" t="str">
        <f>IF(AND(F2620="",G2620=""),"",IF(F2620="",0,F2620)-IF(G2620="",0,G2620))</f>
        <v/>
      </c>
      <c r="I2620" s="14" t="n"/>
      <c r="J2620" s="14" t="n"/>
      <c r="K2620" s="14" t="n"/>
    </row>
    <row r="2621">
      <c r="A2621" s="19" t="n"/>
      <c r="B2621" s="14" t="n"/>
      <c r="C2621" s="12" t="str">
        <f>IF($B2621="","",IFERROR(INDEX(Items!$B$2:$B$501,MATCH($B2621,Items!$A$2:$A$501,0)),"Unknown SKU"))</f>
        <v/>
      </c>
      <c r="D2621" s="14" t="n"/>
      <c r="E2621" s="14" t="n"/>
      <c r="F2621" s="14" t="n"/>
      <c r="G2621" s="14" t="n"/>
      <c r="H2621" s="12" t="str">
        <f>IF(AND(F2621="",G2621=""),"",IF(F2621="",0,F2621)-IF(G2621="",0,G2621))</f>
        <v/>
      </c>
      <c r="I2621" s="14" t="n"/>
      <c r="J2621" s="14" t="n"/>
      <c r="K2621" s="14" t="n"/>
    </row>
    <row r="2622">
      <c r="A2622" s="19" t="n"/>
      <c r="B2622" s="14" t="n"/>
      <c r="C2622" s="12" t="str">
        <f>IF($B2622="","",IFERROR(INDEX(Items!$B$2:$B$501,MATCH($B2622,Items!$A$2:$A$501,0)),"Unknown SKU"))</f>
        <v/>
      </c>
      <c r="D2622" s="14" t="n"/>
      <c r="E2622" s="14" t="n"/>
      <c r="F2622" s="14" t="n"/>
      <c r="G2622" s="14" t="n"/>
      <c r="H2622" s="12" t="str">
        <f>IF(AND(F2622="",G2622=""),"",IF(F2622="",0,F2622)-IF(G2622="",0,G2622))</f>
        <v/>
      </c>
      <c r="I2622" s="14" t="n"/>
      <c r="J2622" s="14" t="n"/>
      <c r="K2622" s="14" t="n"/>
    </row>
    <row r="2623">
      <c r="A2623" s="19" t="n"/>
      <c r="B2623" s="14" t="n"/>
      <c r="C2623" s="12" t="str">
        <f>IF($B2623="","",IFERROR(INDEX(Items!$B$2:$B$501,MATCH($B2623,Items!$A$2:$A$501,0)),"Unknown SKU"))</f>
        <v/>
      </c>
      <c r="D2623" s="14" t="n"/>
      <c r="E2623" s="14" t="n"/>
      <c r="F2623" s="14" t="n"/>
      <c r="G2623" s="14" t="n"/>
      <c r="H2623" s="12" t="str">
        <f>IF(AND(F2623="",G2623=""),"",IF(F2623="",0,F2623)-IF(G2623="",0,G2623))</f>
        <v/>
      </c>
      <c r="I2623" s="14" t="n"/>
      <c r="J2623" s="14" t="n"/>
      <c r="K2623" s="14" t="n"/>
    </row>
    <row r="2624">
      <c r="A2624" s="19" t="n"/>
      <c r="B2624" s="14" t="n"/>
      <c r="C2624" s="12" t="str">
        <f>IF($B2624="","",IFERROR(INDEX(Items!$B$2:$B$501,MATCH($B2624,Items!$A$2:$A$501,0)),"Unknown SKU"))</f>
        <v/>
      </c>
      <c r="D2624" s="14" t="n"/>
      <c r="E2624" s="14" t="n"/>
      <c r="F2624" s="14" t="n"/>
      <c r="G2624" s="14" t="n"/>
      <c r="H2624" s="12" t="str">
        <f>IF(AND(F2624="",G2624=""),"",IF(F2624="",0,F2624)-IF(G2624="",0,G2624))</f>
        <v/>
      </c>
      <c r="I2624" s="14" t="n"/>
      <c r="J2624" s="14" t="n"/>
      <c r="K2624" s="14" t="n"/>
    </row>
    <row r="2625">
      <c r="A2625" s="19" t="n"/>
      <c r="B2625" s="14" t="n"/>
      <c r="C2625" s="12" t="str">
        <f>IF($B2625="","",IFERROR(INDEX(Items!$B$2:$B$501,MATCH($B2625,Items!$A$2:$A$501,0)),"Unknown SKU"))</f>
        <v/>
      </c>
      <c r="D2625" s="14" t="n"/>
      <c r="E2625" s="14" t="n"/>
      <c r="F2625" s="14" t="n"/>
      <c r="G2625" s="14" t="n"/>
      <c r="H2625" s="12" t="str">
        <f>IF(AND(F2625="",G2625=""),"",IF(F2625="",0,F2625)-IF(G2625="",0,G2625))</f>
        <v/>
      </c>
      <c r="I2625" s="14" t="n"/>
      <c r="J2625" s="14" t="n"/>
      <c r="K2625" s="14" t="n"/>
    </row>
    <row r="2626">
      <c r="A2626" s="19" t="n"/>
      <c r="B2626" s="14" t="n"/>
      <c r="C2626" s="12" t="str">
        <f>IF($B2626="","",IFERROR(INDEX(Items!$B$2:$B$501,MATCH($B2626,Items!$A$2:$A$501,0)),"Unknown SKU"))</f>
        <v/>
      </c>
      <c r="D2626" s="14" t="n"/>
      <c r="E2626" s="14" t="n"/>
      <c r="F2626" s="14" t="n"/>
      <c r="G2626" s="14" t="n"/>
      <c r="H2626" s="12" t="str">
        <f>IF(AND(F2626="",G2626=""),"",IF(F2626="",0,F2626)-IF(G2626="",0,G2626))</f>
        <v/>
      </c>
      <c r="I2626" s="14" t="n"/>
      <c r="J2626" s="14" t="n"/>
      <c r="K2626" s="14" t="n"/>
    </row>
    <row r="2627">
      <c r="A2627" s="19" t="n"/>
      <c r="B2627" s="14" t="n"/>
      <c r="C2627" s="12" t="str">
        <f>IF($B2627="","",IFERROR(INDEX(Items!$B$2:$B$501,MATCH($B2627,Items!$A$2:$A$501,0)),"Unknown SKU"))</f>
        <v/>
      </c>
      <c r="D2627" s="14" t="n"/>
      <c r="E2627" s="14" t="n"/>
      <c r="F2627" s="14" t="n"/>
      <c r="G2627" s="14" t="n"/>
      <c r="H2627" s="12" t="str">
        <f>IF(AND(F2627="",G2627=""),"",IF(F2627="",0,F2627)-IF(G2627="",0,G2627))</f>
        <v/>
      </c>
      <c r="I2627" s="14" t="n"/>
      <c r="J2627" s="14" t="n"/>
      <c r="K2627" s="14" t="n"/>
    </row>
    <row r="2628">
      <c r="A2628" s="19" t="n"/>
      <c r="B2628" s="14" t="n"/>
      <c r="C2628" s="12" t="str">
        <f>IF($B2628="","",IFERROR(INDEX(Items!$B$2:$B$501,MATCH($B2628,Items!$A$2:$A$501,0)),"Unknown SKU"))</f>
        <v/>
      </c>
      <c r="D2628" s="14" t="n"/>
      <c r="E2628" s="14" t="n"/>
      <c r="F2628" s="14" t="n"/>
      <c r="G2628" s="14" t="n"/>
      <c r="H2628" s="12" t="str">
        <f>IF(AND(F2628="",G2628=""),"",IF(F2628="",0,F2628)-IF(G2628="",0,G2628))</f>
        <v/>
      </c>
      <c r="I2628" s="14" t="n"/>
      <c r="J2628" s="14" t="n"/>
      <c r="K2628" s="14" t="n"/>
    </row>
    <row r="2629">
      <c r="A2629" s="19" t="n"/>
      <c r="B2629" s="14" t="n"/>
      <c r="C2629" s="12" t="str">
        <f>IF($B2629="","",IFERROR(INDEX(Items!$B$2:$B$501,MATCH($B2629,Items!$A$2:$A$501,0)),"Unknown SKU"))</f>
        <v/>
      </c>
      <c r="D2629" s="14" t="n"/>
      <c r="E2629" s="14" t="n"/>
      <c r="F2629" s="14" t="n"/>
      <c r="G2629" s="14" t="n"/>
      <c r="H2629" s="12" t="str">
        <f>IF(AND(F2629="",G2629=""),"",IF(F2629="",0,F2629)-IF(G2629="",0,G2629))</f>
        <v/>
      </c>
      <c r="I2629" s="14" t="n"/>
      <c r="J2629" s="14" t="n"/>
      <c r="K2629" s="14" t="n"/>
    </row>
    <row r="2630">
      <c r="A2630" s="19" t="n"/>
      <c r="B2630" s="14" t="n"/>
      <c r="C2630" s="12" t="str">
        <f>IF($B2630="","",IFERROR(INDEX(Items!$B$2:$B$501,MATCH($B2630,Items!$A$2:$A$501,0)),"Unknown SKU"))</f>
        <v/>
      </c>
      <c r="D2630" s="14" t="n"/>
      <c r="E2630" s="14" t="n"/>
      <c r="F2630" s="14" t="n"/>
      <c r="G2630" s="14" t="n"/>
      <c r="H2630" s="12" t="str">
        <f>IF(AND(F2630="",G2630=""),"",IF(F2630="",0,F2630)-IF(G2630="",0,G2630))</f>
        <v/>
      </c>
      <c r="I2630" s="14" t="n"/>
      <c r="J2630" s="14" t="n"/>
      <c r="K2630" s="14" t="n"/>
    </row>
    <row r="2631">
      <c r="A2631" s="19" t="n"/>
      <c r="B2631" s="14" t="n"/>
      <c r="C2631" s="12" t="str">
        <f>IF($B2631="","",IFERROR(INDEX(Items!$B$2:$B$501,MATCH($B2631,Items!$A$2:$A$501,0)),"Unknown SKU"))</f>
        <v/>
      </c>
      <c r="D2631" s="14" t="n"/>
      <c r="E2631" s="14" t="n"/>
      <c r="F2631" s="14" t="n"/>
      <c r="G2631" s="14" t="n"/>
      <c r="H2631" s="12" t="str">
        <f>IF(AND(F2631="",G2631=""),"",IF(F2631="",0,F2631)-IF(G2631="",0,G2631))</f>
        <v/>
      </c>
      <c r="I2631" s="14" t="n"/>
      <c r="J2631" s="14" t="n"/>
      <c r="K2631" s="14" t="n"/>
    </row>
    <row r="2632">
      <c r="A2632" s="19" t="n"/>
      <c r="B2632" s="14" t="n"/>
      <c r="C2632" s="12" t="str">
        <f>IF($B2632="","",IFERROR(INDEX(Items!$B$2:$B$501,MATCH($B2632,Items!$A$2:$A$501,0)),"Unknown SKU"))</f>
        <v/>
      </c>
      <c r="D2632" s="14" t="n"/>
      <c r="E2632" s="14" t="n"/>
      <c r="F2632" s="14" t="n"/>
      <c r="G2632" s="14" t="n"/>
      <c r="H2632" s="12" t="str">
        <f>IF(AND(F2632="",G2632=""),"",IF(F2632="",0,F2632)-IF(G2632="",0,G2632))</f>
        <v/>
      </c>
      <c r="I2632" s="14" t="n"/>
      <c r="J2632" s="14" t="n"/>
      <c r="K2632" s="14" t="n"/>
    </row>
    <row r="2633">
      <c r="A2633" s="19" t="n"/>
      <c r="B2633" s="14" t="n"/>
      <c r="C2633" s="12" t="str">
        <f>IF($B2633="","",IFERROR(INDEX(Items!$B$2:$B$501,MATCH($B2633,Items!$A$2:$A$501,0)),"Unknown SKU"))</f>
        <v/>
      </c>
      <c r="D2633" s="14" t="n"/>
      <c r="E2633" s="14" t="n"/>
      <c r="F2633" s="14" t="n"/>
      <c r="G2633" s="14" t="n"/>
      <c r="H2633" s="12" t="str">
        <f>IF(AND(F2633="",G2633=""),"",IF(F2633="",0,F2633)-IF(G2633="",0,G2633))</f>
        <v/>
      </c>
      <c r="I2633" s="14" t="n"/>
      <c r="J2633" s="14" t="n"/>
      <c r="K2633" s="14" t="n"/>
    </row>
    <row r="2634">
      <c r="A2634" s="19" t="n"/>
      <c r="B2634" s="14" t="n"/>
      <c r="C2634" s="12" t="str">
        <f>IF($B2634="","",IFERROR(INDEX(Items!$B$2:$B$501,MATCH($B2634,Items!$A$2:$A$501,0)),"Unknown SKU"))</f>
        <v/>
      </c>
      <c r="D2634" s="14" t="n"/>
      <c r="E2634" s="14" t="n"/>
      <c r="F2634" s="14" t="n"/>
      <c r="G2634" s="14" t="n"/>
      <c r="H2634" s="12" t="str">
        <f>IF(AND(F2634="",G2634=""),"",IF(F2634="",0,F2634)-IF(G2634="",0,G2634))</f>
        <v/>
      </c>
      <c r="I2634" s="14" t="n"/>
      <c r="J2634" s="14" t="n"/>
      <c r="K2634" s="14" t="n"/>
    </row>
    <row r="2635">
      <c r="A2635" s="19" t="n"/>
      <c r="B2635" s="14" t="n"/>
      <c r="C2635" s="12" t="str">
        <f>IF($B2635="","",IFERROR(INDEX(Items!$B$2:$B$501,MATCH($B2635,Items!$A$2:$A$501,0)),"Unknown SKU"))</f>
        <v/>
      </c>
      <c r="D2635" s="14" t="n"/>
      <c r="E2635" s="14" t="n"/>
      <c r="F2635" s="14" t="n"/>
      <c r="G2635" s="14" t="n"/>
      <c r="H2635" s="12" t="str">
        <f>IF(AND(F2635="",G2635=""),"",IF(F2635="",0,F2635)-IF(G2635="",0,G2635))</f>
        <v/>
      </c>
      <c r="I2635" s="14" t="n"/>
      <c r="J2635" s="14" t="n"/>
      <c r="K2635" s="14" t="n"/>
    </row>
    <row r="2636">
      <c r="A2636" s="19" t="n"/>
      <c r="B2636" s="14" t="n"/>
      <c r="C2636" s="12" t="str">
        <f>IF($B2636="","",IFERROR(INDEX(Items!$B$2:$B$501,MATCH($B2636,Items!$A$2:$A$501,0)),"Unknown SKU"))</f>
        <v/>
      </c>
      <c r="D2636" s="14" t="n"/>
      <c r="E2636" s="14" t="n"/>
      <c r="F2636" s="14" t="n"/>
      <c r="G2636" s="14" t="n"/>
      <c r="H2636" s="12" t="str">
        <f>IF(AND(F2636="",G2636=""),"",IF(F2636="",0,F2636)-IF(G2636="",0,G2636))</f>
        <v/>
      </c>
      <c r="I2636" s="14" t="n"/>
      <c r="J2636" s="14" t="n"/>
      <c r="K2636" s="14" t="n"/>
    </row>
    <row r="2637">
      <c r="A2637" s="19" t="n"/>
      <c r="B2637" s="14" t="n"/>
      <c r="C2637" s="12" t="str">
        <f>IF($B2637="","",IFERROR(INDEX(Items!$B$2:$B$501,MATCH($B2637,Items!$A$2:$A$501,0)),"Unknown SKU"))</f>
        <v/>
      </c>
      <c r="D2637" s="14" t="n"/>
      <c r="E2637" s="14" t="n"/>
      <c r="F2637" s="14" t="n"/>
      <c r="G2637" s="14" t="n"/>
      <c r="H2637" s="12" t="str">
        <f>IF(AND(F2637="",G2637=""),"",IF(F2637="",0,F2637)-IF(G2637="",0,G2637))</f>
        <v/>
      </c>
      <c r="I2637" s="14" t="n"/>
      <c r="J2637" s="14" t="n"/>
      <c r="K2637" s="14" t="n"/>
    </row>
    <row r="2638">
      <c r="A2638" s="19" t="n"/>
      <c r="B2638" s="14" t="n"/>
      <c r="C2638" s="12" t="str">
        <f>IF($B2638="","",IFERROR(INDEX(Items!$B$2:$B$501,MATCH($B2638,Items!$A$2:$A$501,0)),"Unknown SKU"))</f>
        <v/>
      </c>
      <c r="D2638" s="14" t="n"/>
      <c r="E2638" s="14" t="n"/>
      <c r="F2638" s="14" t="n"/>
      <c r="G2638" s="14" t="n"/>
      <c r="H2638" s="12" t="str">
        <f>IF(AND(F2638="",G2638=""),"",IF(F2638="",0,F2638)-IF(G2638="",0,G2638))</f>
        <v/>
      </c>
      <c r="I2638" s="14" t="n"/>
      <c r="J2638" s="14" t="n"/>
      <c r="K2638" s="14" t="n"/>
    </row>
    <row r="2639">
      <c r="A2639" s="19" t="n"/>
      <c r="B2639" s="14" t="n"/>
      <c r="C2639" s="12" t="str">
        <f>IF($B2639="","",IFERROR(INDEX(Items!$B$2:$B$501,MATCH($B2639,Items!$A$2:$A$501,0)),"Unknown SKU"))</f>
        <v/>
      </c>
      <c r="D2639" s="14" t="n"/>
      <c r="E2639" s="14" t="n"/>
      <c r="F2639" s="14" t="n"/>
      <c r="G2639" s="14" t="n"/>
      <c r="H2639" s="12" t="str">
        <f>IF(AND(F2639="",G2639=""),"",IF(F2639="",0,F2639)-IF(G2639="",0,G2639))</f>
        <v/>
      </c>
      <c r="I2639" s="14" t="n"/>
      <c r="J2639" s="14" t="n"/>
      <c r="K2639" s="14" t="n"/>
    </row>
    <row r="2640">
      <c r="A2640" s="19" t="n"/>
      <c r="B2640" s="14" t="n"/>
      <c r="C2640" s="12" t="str">
        <f>IF($B2640="","",IFERROR(INDEX(Items!$B$2:$B$501,MATCH($B2640,Items!$A$2:$A$501,0)),"Unknown SKU"))</f>
        <v/>
      </c>
      <c r="D2640" s="14" t="n"/>
      <c r="E2640" s="14" t="n"/>
      <c r="F2640" s="14" t="n"/>
      <c r="G2640" s="14" t="n"/>
      <c r="H2640" s="12" t="str">
        <f>IF(AND(F2640="",G2640=""),"",IF(F2640="",0,F2640)-IF(G2640="",0,G2640))</f>
        <v/>
      </c>
      <c r="I2640" s="14" t="n"/>
      <c r="J2640" s="14" t="n"/>
      <c r="K2640" s="14" t="n"/>
    </row>
    <row r="2641">
      <c r="A2641" s="19" t="n"/>
      <c r="B2641" s="14" t="n"/>
      <c r="C2641" s="12" t="str">
        <f>IF($B2641="","",IFERROR(INDEX(Items!$B$2:$B$501,MATCH($B2641,Items!$A$2:$A$501,0)),"Unknown SKU"))</f>
        <v/>
      </c>
      <c r="D2641" s="14" t="n"/>
      <c r="E2641" s="14" t="n"/>
      <c r="F2641" s="14" t="n"/>
      <c r="G2641" s="14" t="n"/>
      <c r="H2641" s="12" t="str">
        <f>IF(AND(F2641="",G2641=""),"",IF(F2641="",0,F2641)-IF(G2641="",0,G2641))</f>
        <v/>
      </c>
      <c r="I2641" s="14" t="n"/>
      <c r="J2641" s="14" t="n"/>
      <c r="K2641" s="14" t="n"/>
    </row>
    <row r="2642">
      <c r="A2642" s="19" t="n"/>
      <c r="B2642" s="14" t="n"/>
      <c r="C2642" s="12" t="str">
        <f>IF($B2642="","",IFERROR(INDEX(Items!$B$2:$B$501,MATCH($B2642,Items!$A$2:$A$501,0)),"Unknown SKU"))</f>
        <v/>
      </c>
      <c r="D2642" s="14" t="n"/>
      <c r="E2642" s="14" t="n"/>
      <c r="F2642" s="14" t="n"/>
      <c r="G2642" s="14" t="n"/>
      <c r="H2642" s="12" t="str">
        <f>IF(AND(F2642="",G2642=""),"",IF(F2642="",0,F2642)-IF(G2642="",0,G2642))</f>
        <v/>
      </c>
      <c r="I2642" s="14" t="n"/>
      <c r="J2642" s="14" t="n"/>
      <c r="K2642" s="14" t="n"/>
    </row>
    <row r="2643">
      <c r="A2643" s="19" t="n"/>
      <c r="B2643" s="14" t="n"/>
      <c r="C2643" s="12" t="str">
        <f>IF($B2643="","",IFERROR(INDEX(Items!$B$2:$B$501,MATCH($B2643,Items!$A$2:$A$501,0)),"Unknown SKU"))</f>
        <v/>
      </c>
      <c r="D2643" s="14" t="n"/>
      <c r="E2643" s="14" t="n"/>
      <c r="F2643" s="14" t="n"/>
      <c r="G2643" s="14" t="n"/>
      <c r="H2643" s="12" t="str">
        <f>IF(AND(F2643="",G2643=""),"",IF(F2643="",0,F2643)-IF(G2643="",0,G2643))</f>
        <v/>
      </c>
      <c r="I2643" s="14" t="n"/>
      <c r="J2643" s="14" t="n"/>
      <c r="K2643" s="14" t="n"/>
    </row>
    <row r="2644">
      <c r="A2644" s="19" t="n"/>
      <c r="B2644" s="14" t="n"/>
      <c r="C2644" s="12" t="str">
        <f>IF($B2644="","",IFERROR(INDEX(Items!$B$2:$B$501,MATCH($B2644,Items!$A$2:$A$501,0)),"Unknown SKU"))</f>
        <v/>
      </c>
      <c r="D2644" s="14" t="n"/>
      <c r="E2644" s="14" t="n"/>
      <c r="F2644" s="14" t="n"/>
      <c r="G2644" s="14" t="n"/>
      <c r="H2644" s="12" t="str">
        <f>IF(AND(F2644="",G2644=""),"",IF(F2644="",0,F2644)-IF(G2644="",0,G2644))</f>
        <v/>
      </c>
      <c r="I2644" s="14" t="n"/>
      <c r="J2644" s="14" t="n"/>
      <c r="K2644" s="14" t="n"/>
    </row>
    <row r="2645">
      <c r="A2645" s="19" t="n"/>
      <c r="B2645" s="14" t="n"/>
      <c r="C2645" s="12" t="str">
        <f>IF($B2645="","",IFERROR(INDEX(Items!$B$2:$B$501,MATCH($B2645,Items!$A$2:$A$501,0)),"Unknown SKU"))</f>
        <v/>
      </c>
      <c r="D2645" s="14" t="n"/>
      <c r="E2645" s="14" t="n"/>
      <c r="F2645" s="14" t="n"/>
      <c r="G2645" s="14" t="n"/>
      <c r="H2645" s="12" t="str">
        <f>IF(AND(F2645="",G2645=""),"",IF(F2645="",0,F2645)-IF(G2645="",0,G2645))</f>
        <v/>
      </c>
      <c r="I2645" s="14" t="n"/>
      <c r="J2645" s="14" t="n"/>
      <c r="K2645" s="14" t="n"/>
    </row>
    <row r="2646">
      <c r="A2646" s="19" t="n"/>
      <c r="B2646" s="14" t="n"/>
      <c r="C2646" s="12" t="str">
        <f>IF($B2646="","",IFERROR(INDEX(Items!$B$2:$B$501,MATCH($B2646,Items!$A$2:$A$501,0)),"Unknown SKU"))</f>
        <v/>
      </c>
      <c r="D2646" s="14" t="n"/>
      <c r="E2646" s="14" t="n"/>
      <c r="F2646" s="14" t="n"/>
      <c r="G2646" s="14" t="n"/>
      <c r="H2646" s="12" t="str">
        <f>IF(AND(F2646="",G2646=""),"",IF(F2646="",0,F2646)-IF(G2646="",0,G2646))</f>
        <v/>
      </c>
      <c r="I2646" s="14" t="n"/>
      <c r="J2646" s="14" t="n"/>
      <c r="K2646" s="14" t="n"/>
    </row>
    <row r="2647">
      <c r="A2647" s="19" t="n"/>
      <c r="B2647" s="14" t="n"/>
      <c r="C2647" s="12" t="str">
        <f>IF($B2647="","",IFERROR(INDEX(Items!$B$2:$B$501,MATCH($B2647,Items!$A$2:$A$501,0)),"Unknown SKU"))</f>
        <v/>
      </c>
      <c r="D2647" s="14" t="n"/>
      <c r="E2647" s="14" t="n"/>
      <c r="F2647" s="14" t="n"/>
      <c r="G2647" s="14" t="n"/>
      <c r="H2647" s="12" t="str">
        <f>IF(AND(F2647="",G2647=""),"",IF(F2647="",0,F2647)-IF(G2647="",0,G2647))</f>
        <v/>
      </c>
      <c r="I2647" s="14" t="n"/>
      <c r="J2647" s="14" t="n"/>
      <c r="K2647" s="14" t="n"/>
    </row>
    <row r="2648">
      <c r="A2648" s="19" t="n"/>
      <c r="B2648" s="14" t="n"/>
      <c r="C2648" s="12" t="str">
        <f>IF($B2648="","",IFERROR(INDEX(Items!$B$2:$B$501,MATCH($B2648,Items!$A$2:$A$501,0)),"Unknown SKU"))</f>
        <v/>
      </c>
      <c r="D2648" s="14" t="n"/>
      <c r="E2648" s="14" t="n"/>
      <c r="F2648" s="14" t="n"/>
      <c r="G2648" s="14" t="n"/>
      <c r="H2648" s="12" t="str">
        <f>IF(AND(F2648="",G2648=""),"",IF(F2648="",0,F2648)-IF(G2648="",0,G2648))</f>
        <v/>
      </c>
      <c r="I2648" s="14" t="n"/>
      <c r="J2648" s="14" t="n"/>
      <c r="K2648" s="14" t="n"/>
    </row>
    <row r="2649">
      <c r="A2649" s="19" t="n"/>
      <c r="B2649" s="14" t="n"/>
      <c r="C2649" s="12" t="str">
        <f>IF($B2649="","",IFERROR(INDEX(Items!$B$2:$B$501,MATCH($B2649,Items!$A$2:$A$501,0)),"Unknown SKU"))</f>
        <v/>
      </c>
      <c r="D2649" s="14" t="n"/>
      <c r="E2649" s="14" t="n"/>
      <c r="F2649" s="14" t="n"/>
      <c r="G2649" s="14" t="n"/>
      <c r="H2649" s="12" t="str">
        <f>IF(AND(F2649="",G2649=""),"",IF(F2649="",0,F2649)-IF(G2649="",0,G2649))</f>
        <v/>
      </c>
      <c r="I2649" s="14" t="n"/>
      <c r="J2649" s="14" t="n"/>
      <c r="K2649" s="14" t="n"/>
    </row>
    <row r="2650">
      <c r="A2650" s="19" t="n"/>
      <c r="B2650" s="14" t="n"/>
      <c r="C2650" s="12" t="str">
        <f>IF($B2650="","",IFERROR(INDEX(Items!$B$2:$B$501,MATCH($B2650,Items!$A$2:$A$501,0)),"Unknown SKU"))</f>
        <v/>
      </c>
      <c r="D2650" s="14" t="n"/>
      <c r="E2650" s="14" t="n"/>
      <c r="F2650" s="14" t="n"/>
      <c r="G2650" s="14" t="n"/>
      <c r="H2650" s="12" t="str">
        <f>IF(AND(F2650="",G2650=""),"",IF(F2650="",0,F2650)-IF(G2650="",0,G2650))</f>
        <v/>
      </c>
      <c r="I2650" s="14" t="n"/>
      <c r="J2650" s="14" t="n"/>
      <c r="K2650" s="14" t="n"/>
    </row>
    <row r="2651">
      <c r="A2651" s="19" t="n"/>
      <c r="B2651" s="14" t="n"/>
      <c r="C2651" s="12" t="str">
        <f>IF($B2651="","",IFERROR(INDEX(Items!$B$2:$B$501,MATCH($B2651,Items!$A$2:$A$501,0)),"Unknown SKU"))</f>
        <v/>
      </c>
      <c r="D2651" s="14" t="n"/>
      <c r="E2651" s="14" t="n"/>
      <c r="F2651" s="14" t="n"/>
      <c r="G2651" s="14" t="n"/>
      <c r="H2651" s="12" t="str">
        <f>IF(AND(F2651="",G2651=""),"",IF(F2651="",0,F2651)-IF(G2651="",0,G2651))</f>
        <v/>
      </c>
      <c r="I2651" s="14" t="n"/>
      <c r="J2651" s="14" t="n"/>
      <c r="K2651" s="14" t="n"/>
    </row>
    <row r="2652">
      <c r="A2652" s="19" t="n"/>
      <c r="B2652" s="14" t="n"/>
      <c r="C2652" s="12" t="str">
        <f>IF($B2652="","",IFERROR(INDEX(Items!$B$2:$B$501,MATCH($B2652,Items!$A$2:$A$501,0)),"Unknown SKU"))</f>
        <v/>
      </c>
      <c r="D2652" s="14" t="n"/>
      <c r="E2652" s="14" t="n"/>
      <c r="F2652" s="14" t="n"/>
      <c r="G2652" s="14" t="n"/>
      <c r="H2652" s="12" t="str">
        <f>IF(AND(F2652="",G2652=""),"",IF(F2652="",0,F2652)-IF(G2652="",0,G2652))</f>
        <v/>
      </c>
      <c r="I2652" s="14" t="n"/>
      <c r="J2652" s="14" t="n"/>
      <c r="K2652" s="14" t="n"/>
    </row>
    <row r="2653">
      <c r="A2653" s="19" t="n"/>
      <c r="B2653" s="14" t="n"/>
      <c r="C2653" s="12" t="str">
        <f>IF($B2653="","",IFERROR(INDEX(Items!$B$2:$B$501,MATCH($B2653,Items!$A$2:$A$501,0)),"Unknown SKU"))</f>
        <v/>
      </c>
      <c r="D2653" s="14" t="n"/>
      <c r="E2653" s="14" t="n"/>
      <c r="F2653" s="14" t="n"/>
      <c r="G2653" s="14" t="n"/>
      <c r="H2653" s="12" t="str">
        <f>IF(AND(F2653="",G2653=""),"",IF(F2653="",0,F2653)-IF(G2653="",0,G2653))</f>
        <v/>
      </c>
      <c r="I2653" s="14" t="n"/>
      <c r="J2653" s="14" t="n"/>
      <c r="K2653" s="14" t="n"/>
    </row>
    <row r="2654">
      <c r="A2654" s="19" t="n"/>
      <c r="B2654" s="14" t="n"/>
      <c r="C2654" s="12" t="str">
        <f>IF($B2654="","",IFERROR(INDEX(Items!$B$2:$B$501,MATCH($B2654,Items!$A$2:$A$501,0)),"Unknown SKU"))</f>
        <v/>
      </c>
      <c r="D2654" s="14" t="n"/>
      <c r="E2654" s="14" t="n"/>
      <c r="F2654" s="14" t="n"/>
      <c r="G2654" s="14" t="n"/>
      <c r="H2654" s="12" t="str">
        <f>IF(AND(F2654="",G2654=""),"",IF(F2654="",0,F2654)-IF(G2654="",0,G2654))</f>
        <v/>
      </c>
      <c r="I2654" s="14" t="n"/>
      <c r="J2654" s="14" t="n"/>
      <c r="K2654" s="14" t="n"/>
    </row>
    <row r="2655">
      <c r="A2655" s="19" t="n"/>
      <c r="B2655" s="14" t="n"/>
      <c r="C2655" s="12" t="str">
        <f>IF($B2655="","",IFERROR(INDEX(Items!$B$2:$B$501,MATCH($B2655,Items!$A$2:$A$501,0)),"Unknown SKU"))</f>
        <v/>
      </c>
      <c r="D2655" s="14" t="n"/>
      <c r="E2655" s="14" t="n"/>
      <c r="F2655" s="14" t="n"/>
      <c r="G2655" s="14" t="n"/>
      <c r="H2655" s="12" t="str">
        <f>IF(AND(F2655="",G2655=""),"",IF(F2655="",0,F2655)-IF(G2655="",0,G2655))</f>
        <v/>
      </c>
      <c r="I2655" s="14" t="n"/>
      <c r="J2655" s="14" t="n"/>
      <c r="K2655" s="14" t="n"/>
    </row>
    <row r="2656">
      <c r="A2656" s="19" t="n"/>
      <c r="B2656" s="14" t="n"/>
      <c r="C2656" s="12" t="str">
        <f>IF($B2656="","",IFERROR(INDEX(Items!$B$2:$B$501,MATCH($B2656,Items!$A$2:$A$501,0)),"Unknown SKU"))</f>
        <v/>
      </c>
      <c r="D2656" s="14" t="n"/>
      <c r="E2656" s="14" t="n"/>
      <c r="F2656" s="14" t="n"/>
      <c r="G2656" s="14" t="n"/>
      <c r="H2656" s="12" t="str">
        <f>IF(AND(F2656="",G2656=""),"",IF(F2656="",0,F2656)-IF(G2656="",0,G2656))</f>
        <v/>
      </c>
      <c r="I2656" s="14" t="n"/>
      <c r="J2656" s="14" t="n"/>
      <c r="K2656" s="14" t="n"/>
    </row>
    <row r="2657">
      <c r="A2657" s="19" t="n"/>
      <c r="B2657" s="14" t="n"/>
      <c r="C2657" s="12" t="str">
        <f>IF($B2657="","",IFERROR(INDEX(Items!$B$2:$B$501,MATCH($B2657,Items!$A$2:$A$501,0)),"Unknown SKU"))</f>
        <v/>
      </c>
      <c r="D2657" s="14" t="n"/>
      <c r="E2657" s="14" t="n"/>
      <c r="F2657" s="14" t="n"/>
      <c r="G2657" s="14" t="n"/>
      <c r="H2657" s="12" t="str">
        <f>IF(AND(F2657="",G2657=""),"",IF(F2657="",0,F2657)-IF(G2657="",0,G2657))</f>
        <v/>
      </c>
      <c r="I2657" s="14" t="n"/>
      <c r="J2657" s="14" t="n"/>
      <c r="K2657" s="14" t="n"/>
    </row>
    <row r="2658">
      <c r="A2658" s="19" t="n"/>
      <c r="B2658" s="14" t="n"/>
      <c r="C2658" s="12" t="str">
        <f>IF($B2658="","",IFERROR(INDEX(Items!$B$2:$B$501,MATCH($B2658,Items!$A$2:$A$501,0)),"Unknown SKU"))</f>
        <v/>
      </c>
      <c r="D2658" s="14" t="n"/>
      <c r="E2658" s="14" t="n"/>
      <c r="F2658" s="14" t="n"/>
      <c r="G2658" s="14" t="n"/>
      <c r="H2658" s="12" t="str">
        <f>IF(AND(F2658="",G2658=""),"",IF(F2658="",0,F2658)-IF(G2658="",0,G2658))</f>
        <v/>
      </c>
      <c r="I2658" s="14" t="n"/>
      <c r="J2658" s="14" t="n"/>
      <c r="K2658" s="14" t="n"/>
    </row>
    <row r="2659">
      <c r="A2659" s="19" t="n"/>
      <c r="B2659" s="14" t="n"/>
      <c r="C2659" s="12" t="str">
        <f>IF($B2659="","",IFERROR(INDEX(Items!$B$2:$B$501,MATCH($B2659,Items!$A$2:$A$501,0)),"Unknown SKU"))</f>
        <v/>
      </c>
      <c r="D2659" s="14" t="n"/>
      <c r="E2659" s="14" t="n"/>
      <c r="F2659" s="14" t="n"/>
      <c r="G2659" s="14" t="n"/>
      <c r="H2659" s="12" t="str">
        <f>IF(AND(F2659="",G2659=""),"",IF(F2659="",0,F2659)-IF(G2659="",0,G2659))</f>
        <v/>
      </c>
      <c r="I2659" s="14" t="n"/>
      <c r="J2659" s="14" t="n"/>
      <c r="K2659" s="14" t="n"/>
    </row>
    <row r="2660">
      <c r="A2660" s="19" t="n"/>
      <c r="B2660" s="14" t="n"/>
      <c r="C2660" s="12" t="str">
        <f>IF($B2660="","",IFERROR(INDEX(Items!$B$2:$B$501,MATCH($B2660,Items!$A$2:$A$501,0)),"Unknown SKU"))</f>
        <v/>
      </c>
      <c r="D2660" s="14" t="n"/>
      <c r="E2660" s="14" t="n"/>
      <c r="F2660" s="14" t="n"/>
      <c r="G2660" s="14" t="n"/>
      <c r="H2660" s="12" t="str">
        <f>IF(AND(F2660="",G2660=""),"",IF(F2660="",0,F2660)-IF(G2660="",0,G2660))</f>
        <v/>
      </c>
      <c r="I2660" s="14" t="n"/>
      <c r="J2660" s="14" t="n"/>
      <c r="K2660" s="14" t="n"/>
    </row>
    <row r="2661">
      <c r="A2661" s="19" t="n"/>
      <c r="B2661" s="14" t="n"/>
      <c r="C2661" s="12" t="str">
        <f>IF($B2661="","",IFERROR(INDEX(Items!$B$2:$B$501,MATCH($B2661,Items!$A$2:$A$501,0)),"Unknown SKU"))</f>
        <v/>
      </c>
      <c r="D2661" s="14" t="n"/>
      <c r="E2661" s="14" t="n"/>
      <c r="F2661" s="14" t="n"/>
      <c r="G2661" s="14" t="n"/>
      <c r="H2661" s="12" t="str">
        <f>IF(AND(F2661="",G2661=""),"",IF(F2661="",0,F2661)-IF(G2661="",0,G2661))</f>
        <v/>
      </c>
      <c r="I2661" s="14" t="n"/>
      <c r="J2661" s="14" t="n"/>
      <c r="K2661" s="14" t="n"/>
    </row>
    <row r="2662">
      <c r="A2662" s="19" t="n"/>
      <c r="B2662" s="14" t="n"/>
      <c r="C2662" s="12" t="str">
        <f>IF($B2662="","",IFERROR(INDEX(Items!$B$2:$B$501,MATCH($B2662,Items!$A$2:$A$501,0)),"Unknown SKU"))</f>
        <v/>
      </c>
      <c r="D2662" s="14" t="n"/>
      <c r="E2662" s="14" t="n"/>
      <c r="F2662" s="14" t="n"/>
      <c r="G2662" s="14" t="n"/>
      <c r="H2662" s="12" t="str">
        <f>IF(AND(F2662="",G2662=""),"",IF(F2662="",0,F2662)-IF(G2662="",0,G2662))</f>
        <v/>
      </c>
      <c r="I2662" s="14" t="n"/>
      <c r="J2662" s="14" t="n"/>
      <c r="K2662" s="14" t="n"/>
    </row>
    <row r="2663">
      <c r="A2663" s="19" t="n"/>
      <c r="B2663" s="14" t="n"/>
      <c r="C2663" s="12" t="str">
        <f>IF($B2663="","",IFERROR(INDEX(Items!$B$2:$B$501,MATCH($B2663,Items!$A$2:$A$501,0)),"Unknown SKU"))</f>
        <v/>
      </c>
      <c r="D2663" s="14" t="n"/>
      <c r="E2663" s="14" t="n"/>
      <c r="F2663" s="14" t="n"/>
      <c r="G2663" s="14" t="n"/>
      <c r="H2663" s="12" t="str">
        <f>IF(AND(F2663="",G2663=""),"",IF(F2663="",0,F2663)-IF(G2663="",0,G2663))</f>
        <v/>
      </c>
      <c r="I2663" s="14" t="n"/>
      <c r="J2663" s="14" t="n"/>
      <c r="K2663" s="14" t="n"/>
    </row>
    <row r="2664">
      <c r="A2664" s="19" t="n"/>
      <c r="B2664" s="14" t="n"/>
      <c r="C2664" s="12" t="str">
        <f>IF($B2664="","",IFERROR(INDEX(Items!$B$2:$B$501,MATCH($B2664,Items!$A$2:$A$501,0)),"Unknown SKU"))</f>
        <v/>
      </c>
      <c r="D2664" s="14" t="n"/>
      <c r="E2664" s="14" t="n"/>
      <c r="F2664" s="14" t="n"/>
      <c r="G2664" s="14" t="n"/>
      <c r="H2664" s="12" t="str">
        <f>IF(AND(F2664="",G2664=""),"",IF(F2664="",0,F2664)-IF(G2664="",0,G2664))</f>
        <v/>
      </c>
      <c r="I2664" s="14" t="n"/>
      <c r="J2664" s="14" t="n"/>
      <c r="K2664" s="14" t="n"/>
    </row>
    <row r="2665">
      <c r="A2665" s="19" t="n"/>
      <c r="B2665" s="14" t="n"/>
      <c r="C2665" s="12" t="str">
        <f>IF($B2665="","",IFERROR(INDEX(Items!$B$2:$B$501,MATCH($B2665,Items!$A$2:$A$501,0)),"Unknown SKU"))</f>
        <v/>
      </c>
      <c r="D2665" s="14" t="n"/>
      <c r="E2665" s="14" t="n"/>
      <c r="F2665" s="14" t="n"/>
      <c r="G2665" s="14" t="n"/>
      <c r="H2665" s="12" t="str">
        <f>IF(AND(F2665="",G2665=""),"",IF(F2665="",0,F2665)-IF(G2665="",0,G2665))</f>
        <v/>
      </c>
      <c r="I2665" s="14" t="n"/>
      <c r="J2665" s="14" t="n"/>
      <c r="K2665" s="14" t="n"/>
    </row>
    <row r="2666">
      <c r="A2666" s="19" t="n"/>
      <c r="B2666" s="14" t="n"/>
      <c r="C2666" s="12" t="str">
        <f>IF($B2666="","",IFERROR(INDEX(Items!$B$2:$B$501,MATCH($B2666,Items!$A$2:$A$501,0)),"Unknown SKU"))</f>
        <v/>
      </c>
      <c r="D2666" s="14" t="n"/>
      <c r="E2666" s="14" t="n"/>
      <c r="F2666" s="14" t="n"/>
      <c r="G2666" s="14" t="n"/>
      <c r="H2666" s="12" t="str">
        <f>IF(AND(F2666="",G2666=""),"",IF(F2666="",0,F2666)-IF(G2666="",0,G2666))</f>
        <v/>
      </c>
      <c r="I2666" s="14" t="n"/>
      <c r="J2666" s="14" t="n"/>
      <c r="K2666" s="14" t="n"/>
    </row>
    <row r="2667">
      <c r="A2667" s="19" t="n"/>
      <c r="B2667" s="14" t="n"/>
      <c r="C2667" s="12" t="str">
        <f>IF($B2667="","",IFERROR(INDEX(Items!$B$2:$B$501,MATCH($B2667,Items!$A$2:$A$501,0)),"Unknown SKU"))</f>
        <v/>
      </c>
      <c r="D2667" s="14" t="n"/>
      <c r="E2667" s="14" t="n"/>
      <c r="F2667" s="14" t="n"/>
      <c r="G2667" s="14" t="n"/>
      <c r="H2667" s="12" t="str">
        <f>IF(AND(F2667="",G2667=""),"",IF(F2667="",0,F2667)-IF(G2667="",0,G2667))</f>
        <v/>
      </c>
      <c r="I2667" s="14" t="n"/>
      <c r="J2667" s="14" t="n"/>
      <c r="K2667" s="14" t="n"/>
    </row>
    <row r="2668">
      <c r="A2668" s="19" t="n"/>
      <c r="B2668" s="14" t="n"/>
      <c r="C2668" s="12" t="str">
        <f>IF($B2668="","",IFERROR(INDEX(Items!$B$2:$B$501,MATCH($B2668,Items!$A$2:$A$501,0)),"Unknown SKU"))</f>
        <v/>
      </c>
      <c r="D2668" s="14" t="n"/>
      <c r="E2668" s="14" t="n"/>
      <c r="F2668" s="14" t="n"/>
      <c r="G2668" s="14" t="n"/>
      <c r="H2668" s="12" t="str">
        <f>IF(AND(F2668="",G2668=""),"",IF(F2668="",0,F2668)-IF(G2668="",0,G2668))</f>
        <v/>
      </c>
      <c r="I2668" s="14" t="n"/>
      <c r="J2668" s="14" t="n"/>
      <c r="K2668" s="14" t="n"/>
    </row>
    <row r="2669">
      <c r="A2669" s="19" t="n"/>
      <c r="B2669" s="14" t="n"/>
      <c r="C2669" s="12" t="str">
        <f>IF($B2669="","",IFERROR(INDEX(Items!$B$2:$B$501,MATCH($B2669,Items!$A$2:$A$501,0)),"Unknown SKU"))</f>
        <v/>
      </c>
      <c r="D2669" s="14" t="n"/>
      <c r="E2669" s="14" t="n"/>
      <c r="F2669" s="14" t="n"/>
      <c r="G2669" s="14" t="n"/>
      <c r="H2669" s="12" t="str">
        <f>IF(AND(F2669="",G2669=""),"",IF(F2669="",0,F2669)-IF(G2669="",0,G2669))</f>
        <v/>
      </c>
      <c r="I2669" s="14" t="n"/>
      <c r="J2669" s="14" t="n"/>
      <c r="K2669" s="14" t="n"/>
    </row>
    <row r="2670">
      <c r="A2670" s="19" t="n"/>
      <c r="B2670" s="14" t="n"/>
      <c r="C2670" s="12" t="str">
        <f>IF($B2670="","",IFERROR(INDEX(Items!$B$2:$B$501,MATCH($B2670,Items!$A$2:$A$501,0)),"Unknown SKU"))</f>
        <v/>
      </c>
      <c r="D2670" s="14" t="n"/>
      <c r="E2670" s="14" t="n"/>
      <c r="F2670" s="14" t="n"/>
      <c r="G2670" s="14" t="n"/>
      <c r="H2670" s="12" t="str">
        <f>IF(AND(F2670="",G2670=""),"",IF(F2670="",0,F2670)-IF(G2670="",0,G2670))</f>
        <v/>
      </c>
      <c r="I2670" s="14" t="n"/>
      <c r="J2670" s="14" t="n"/>
      <c r="K2670" s="14" t="n"/>
    </row>
    <row r="2671">
      <c r="A2671" s="19" t="n"/>
      <c r="B2671" s="14" t="n"/>
      <c r="C2671" s="12" t="str">
        <f>IF($B2671="","",IFERROR(INDEX(Items!$B$2:$B$501,MATCH($B2671,Items!$A$2:$A$501,0)),"Unknown SKU"))</f>
        <v/>
      </c>
      <c r="D2671" s="14" t="n"/>
      <c r="E2671" s="14" t="n"/>
      <c r="F2671" s="14" t="n"/>
      <c r="G2671" s="14" t="n"/>
      <c r="H2671" s="12" t="str">
        <f>IF(AND(F2671="",G2671=""),"",IF(F2671="",0,F2671)-IF(G2671="",0,G2671))</f>
        <v/>
      </c>
      <c r="I2671" s="14" t="n"/>
      <c r="J2671" s="14" t="n"/>
      <c r="K2671" s="14" t="n"/>
    </row>
    <row r="2672">
      <c r="A2672" s="19" t="n"/>
      <c r="B2672" s="14" t="n"/>
      <c r="C2672" s="12" t="str">
        <f>IF($B2672="","",IFERROR(INDEX(Items!$B$2:$B$501,MATCH($B2672,Items!$A$2:$A$501,0)),"Unknown SKU"))</f>
        <v/>
      </c>
      <c r="D2672" s="14" t="n"/>
      <c r="E2672" s="14" t="n"/>
      <c r="F2672" s="14" t="n"/>
      <c r="G2672" s="14" t="n"/>
      <c r="H2672" s="12" t="str">
        <f>IF(AND(F2672="",G2672=""),"",IF(F2672="",0,F2672)-IF(G2672="",0,G2672))</f>
        <v/>
      </c>
      <c r="I2672" s="14" t="n"/>
      <c r="J2672" s="14" t="n"/>
      <c r="K2672" s="14" t="n"/>
    </row>
    <row r="2673">
      <c r="A2673" s="19" t="n"/>
      <c r="B2673" s="14" t="n"/>
      <c r="C2673" s="12" t="str">
        <f>IF($B2673="","",IFERROR(INDEX(Items!$B$2:$B$501,MATCH($B2673,Items!$A$2:$A$501,0)),"Unknown SKU"))</f>
        <v/>
      </c>
      <c r="D2673" s="14" t="n"/>
      <c r="E2673" s="14" t="n"/>
      <c r="F2673" s="14" t="n"/>
      <c r="G2673" s="14" t="n"/>
      <c r="H2673" s="12" t="str">
        <f>IF(AND(F2673="",G2673=""),"",IF(F2673="",0,F2673)-IF(G2673="",0,G2673))</f>
        <v/>
      </c>
      <c r="I2673" s="14" t="n"/>
      <c r="J2673" s="14" t="n"/>
      <c r="K2673" s="14" t="n"/>
    </row>
    <row r="2674">
      <c r="A2674" s="19" t="n"/>
      <c r="B2674" s="14" t="n"/>
      <c r="C2674" s="12" t="str">
        <f>IF($B2674="","",IFERROR(INDEX(Items!$B$2:$B$501,MATCH($B2674,Items!$A$2:$A$501,0)),"Unknown SKU"))</f>
        <v/>
      </c>
      <c r="D2674" s="14" t="n"/>
      <c r="E2674" s="14" t="n"/>
      <c r="F2674" s="14" t="n"/>
      <c r="G2674" s="14" t="n"/>
      <c r="H2674" s="12" t="str">
        <f>IF(AND(F2674="",G2674=""),"",IF(F2674="",0,F2674)-IF(G2674="",0,G2674))</f>
        <v/>
      </c>
      <c r="I2674" s="14" t="n"/>
      <c r="J2674" s="14" t="n"/>
      <c r="K2674" s="14" t="n"/>
    </row>
    <row r="2675">
      <c r="A2675" s="19" t="n"/>
      <c r="B2675" s="14" t="n"/>
      <c r="C2675" s="12" t="str">
        <f>IF($B2675="","",IFERROR(INDEX(Items!$B$2:$B$501,MATCH($B2675,Items!$A$2:$A$501,0)),"Unknown SKU"))</f>
        <v/>
      </c>
      <c r="D2675" s="14" t="n"/>
      <c r="E2675" s="14" t="n"/>
      <c r="F2675" s="14" t="n"/>
      <c r="G2675" s="14" t="n"/>
      <c r="H2675" s="12" t="str">
        <f>IF(AND(F2675="",G2675=""),"",IF(F2675="",0,F2675)-IF(G2675="",0,G2675))</f>
        <v/>
      </c>
      <c r="I2675" s="14" t="n"/>
      <c r="J2675" s="14" t="n"/>
      <c r="K2675" s="14" t="n"/>
    </row>
    <row r="2676">
      <c r="A2676" s="19" t="n"/>
      <c r="B2676" s="14" t="n"/>
      <c r="C2676" s="12" t="str">
        <f>IF($B2676="","",IFERROR(INDEX(Items!$B$2:$B$501,MATCH($B2676,Items!$A$2:$A$501,0)),"Unknown SKU"))</f>
        <v/>
      </c>
      <c r="D2676" s="14" t="n"/>
      <c r="E2676" s="14" t="n"/>
      <c r="F2676" s="14" t="n"/>
      <c r="G2676" s="14" t="n"/>
      <c r="H2676" s="12" t="str">
        <f>IF(AND(F2676="",G2676=""),"",IF(F2676="",0,F2676)-IF(G2676="",0,G2676))</f>
        <v/>
      </c>
      <c r="I2676" s="14" t="n"/>
      <c r="J2676" s="14" t="n"/>
      <c r="K2676" s="14" t="n"/>
    </row>
    <row r="2677">
      <c r="A2677" s="19" t="n"/>
      <c r="B2677" s="14" t="n"/>
      <c r="C2677" s="12" t="str">
        <f>IF($B2677="","",IFERROR(INDEX(Items!$B$2:$B$501,MATCH($B2677,Items!$A$2:$A$501,0)),"Unknown SKU"))</f>
        <v/>
      </c>
      <c r="D2677" s="14" t="n"/>
      <c r="E2677" s="14" t="n"/>
      <c r="F2677" s="14" t="n"/>
      <c r="G2677" s="14" t="n"/>
      <c r="H2677" s="12" t="str">
        <f>IF(AND(F2677="",G2677=""),"",IF(F2677="",0,F2677)-IF(G2677="",0,G2677))</f>
        <v/>
      </c>
      <c r="I2677" s="14" t="n"/>
      <c r="J2677" s="14" t="n"/>
      <c r="K2677" s="14" t="n"/>
    </row>
    <row r="2678">
      <c r="A2678" s="19" t="n"/>
      <c r="B2678" s="14" t="n"/>
      <c r="C2678" s="12" t="str">
        <f>IF($B2678="","",IFERROR(INDEX(Items!$B$2:$B$501,MATCH($B2678,Items!$A$2:$A$501,0)),"Unknown SKU"))</f>
        <v/>
      </c>
      <c r="D2678" s="14" t="n"/>
      <c r="E2678" s="14" t="n"/>
      <c r="F2678" s="14" t="n"/>
      <c r="G2678" s="14" t="n"/>
      <c r="H2678" s="12" t="str">
        <f>IF(AND(F2678="",G2678=""),"",IF(F2678="",0,F2678)-IF(G2678="",0,G2678))</f>
        <v/>
      </c>
      <c r="I2678" s="14" t="n"/>
      <c r="J2678" s="14" t="n"/>
      <c r="K2678" s="14" t="n"/>
    </row>
    <row r="2679">
      <c r="A2679" s="19" t="n"/>
      <c r="B2679" s="14" t="n"/>
      <c r="C2679" s="12" t="str">
        <f>IF($B2679="","",IFERROR(INDEX(Items!$B$2:$B$501,MATCH($B2679,Items!$A$2:$A$501,0)),"Unknown SKU"))</f>
        <v/>
      </c>
      <c r="D2679" s="14" t="n"/>
      <c r="E2679" s="14" t="n"/>
      <c r="F2679" s="14" t="n"/>
      <c r="G2679" s="14" t="n"/>
      <c r="H2679" s="12" t="str">
        <f>IF(AND(F2679="",G2679=""),"",IF(F2679="",0,F2679)-IF(G2679="",0,G2679))</f>
        <v/>
      </c>
      <c r="I2679" s="14" t="n"/>
      <c r="J2679" s="14" t="n"/>
      <c r="K2679" s="14" t="n"/>
    </row>
    <row r="2680">
      <c r="A2680" s="19" t="n"/>
      <c r="B2680" s="14" t="n"/>
      <c r="C2680" s="12" t="str">
        <f>IF($B2680="","",IFERROR(INDEX(Items!$B$2:$B$501,MATCH($B2680,Items!$A$2:$A$501,0)),"Unknown SKU"))</f>
        <v/>
      </c>
      <c r="D2680" s="14" t="n"/>
      <c r="E2680" s="14" t="n"/>
      <c r="F2680" s="14" t="n"/>
      <c r="G2680" s="14" t="n"/>
      <c r="H2680" s="12" t="str">
        <f>IF(AND(F2680="",G2680=""),"",IF(F2680="",0,F2680)-IF(G2680="",0,G2680))</f>
        <v/>
      </c>
      <c r="I2680" s="14" t="n"/>
      <c r="J2680" s="14" t="n"/>
      <c r="K2680" s="14" t="n"/>
    </row>
    <row r="2681">
      <c r="A2681" s="19" t="n"/>
      <c r="B2681" s="14" t="n"/>
      <c r="C2681" s="12" t="str">
        <f>IF($B2681="","",IFERROR(INDEX(Items!$B$2:$B$501,MATCH($B2681,Items!$A$2:$A$501,0)),"Unknown SKU"))</f>
        <v/>
      </c>
      <c r="D2681" s="14" t="n"/>
      <c r="E2681" s="14" t="n"/>
      <c r="F2681" s="14" t="n"/>
      <c r="G2681" s="14" t="n"/>
      <c r="H2681" s="12" t="str">
        <f>IF(AND(F2681="",G2681=""),"",IF(F2681="",0,F2681)-IF(G2681="",0,G2681))</f>
        <v/>
      </c>
      <c r="I2681" s="14" t="n"/>
      <c r="J2681" s="14" t="n"/>
      <c r="K2681" s="14" t="n"/>
    </row>
    <row r="2682">
      <c r="A2682" s="19" t="n"/>
      <c r="B2682" s="14" t="n"/>
      <c r="C2682" s="12" t="str">
        <f>IF($B2682="","",IFERROR(INDEX(Items!$B$2:$B$501,MATCH($B2682,Items!$A$2:$A$501,0)),"Unknown SKU"))</f>
        <v/>
      </c>
      <c r="D2682" s="14" t="n"/>
      <c r="E2682" s="14" t="n"/>
      <c r="F2682" s="14" t="n"/>
      <c r="G2682" s="14" t="n"/>
      <c r="H2682" s="12" t="str">
        <f>IF(AND(F2682="",G2682=""),"",IF(F2682="",0,F2682)-IF(G2682="",0,G2682))</f>
        <v/>
      </c>
      <c r="I2682" s="14" t="n"/>
      <c r="J2682" s="14" t="n"/>
      <c r="K2682" s="14" t="n"/>
    </row>
    <row r="2683">
      <c r="A2683" s="19" t="n"/>
      <c r="B2683" s="14" t="n"/>
      <c r="C2683" s="12" t="str">
        <f>IF($B2683="","",IFERROR(INDEX(Items!$B$2:$B$501,MATCH($B2683,Items!$A$2:$A$501,0)),"Unknown SKU"))</f>
        <v/>
      </c>
      <c r="D2683" s="14" t="n"/>
      <c r="E2683" s="14" t="n"/>
      <c r="F2683" s="14" t="n"/>
      <c r="G2683" s="14" t="n"/>
      <c r="H2683" s="12" t="str">
        <f>IF(AND(F2683="",G2683=""),"",IF(F2683="",0,F2683)-IF(G2683="",0,G2683))</f>
        <v/>
      </c>
      <c r="I2683" s="14" t="n"/>
      <c r="J2683" s="14" t="n"/>
      <c r="K2683" s="14" t="n"/>
    </row>
    <row r="2684">
      <c r="A2684" s="19" t="n"/>
      <c r="B2684" s="14" t="n"/>
      <c r="C2684" s="12" t="str">
        <f>IF($B2684="","",IFERROR(INDEX(Items!$B$2:$B$501,MATCH($B2684,Items!$A$2:$A$501,0)),"Unknown SKU"))</f>
        <v/>
      </c>
      <c r="D2684" s="14" t="n"/>
      <c r="E2684" s="14" t="n"/>
      <c r="F2684" s="14" t="n"/>
      <c r="G2684" s="14" t="n"/>
      <c r="H2684" s="12" t="str">
        <f>IF(AND(F2684="",G2684=""),"",IF(F2684="",0,F2684)-IF(G2684="",0,G2684))</f>
        <v/>
      </c>
      <c r="I2684" s="14" t="n"/>
      <c r="J2684" s="14" t="n"/>
      <c r="K2684" s="14" t="n"/>
    </row>
    <row r="2685">
      <c r="A2685" s="19" t="n"/>
      <c r="B2685" s="14" t="n"/>
      <c r="C2685" s="12" t="str">
        <f>IF($B2685="","",IFERROR(INDEX(Items!$B$2:$B$501,MATCH($B2685,Items!$A$2:$A$501,0)),"Unknown SKU"))</f>
        <v/>
      </c>
      <c r="D2685" s="14" t="n"/>
      <c r="E2685" s="14" t="n"/>
      <c r="F2685" s="14" t="n"/>
      <c r="G2685" s="14" t="n"/>
      <c r="H2685" s="12" t="str">
        <f>IF(AND(F2685="",G2685=""),"",IF(F2685="",0,F2685)-IF(G2685="",0,G2685))</f>
        <v/>
      </c>
      <c r="I2685" s="14" t="n"/>
      <c r="J2685" s="14" t="n"/>
      <c r="K2685" s="14" t="n"/>
    </row>
    <row r="2686">
      <c r="A2686" s="19" t="n"/>
      <c r="B2686" s="14" t="n"/>
      <c r="C2686" s="12" t="str">
        <f>IF($B2686="","",IFERROR(INDEX(Items!$B$2:$B$501,MATCH($B2686,Items!$A$2:$A$501,0)),"Unknown SKU"))</f>
        <v/>
      </c>
      <c r="D2686" s="14" t="n"/>
      <c r="E2686" s="14" t="n"/>
      <c r="F2686" s="14" t="n"/>
      <c r="G2686" s="14" t="n"/>
      <c r="H2686" s="12" t="str">
        <f>IF(AND(F2686="",G2686=""),"",IF(F2686="",0,F2686)-IF(G2686="",0,G2686))</f>
        <v/>
      </c>
      <c r="I2686" s="14" t="n"/>
      <c r="J2686" s="14" t="n"/>
      <c r="K2686" s="14" t="n"/>
    </row>
    <row r="2687">
      <c r="A2687" s="19" t="n"/>
      <c r="B2687" s="14" t="n"/>
      <c r="C2687" s="12" t="str">
        <f>IF($B2687="","",IFERROR(INDEX(Items!$B$2:$B$501,MATCH($B2687,Items!$A$2:$A$501,0)),"Unknown SKU"))</f>
        <v/>
      </c>
      <c r="D2687" s="14" t="n"/>
      <c r="E2687" s="14" t="n"/>
      <c r="F2687" s="14" t="n"/>
      <c r="G2687" s="14" t="n"/>
      <c r="H2687" s="12" t="str">
        <f>IF(AND(F2687="",G2687=""),"",IF(F2687="",0,F2687)-IF(G2687="",0,G2687))</f>
        <v/>
      </c>
      <c r="I2687" s="14" t="n"/>
      <c r="J2687" s="14" t="n"/>
      <c r="K2687" s="14" t="n"/>
    </row>
    <row r="2688">
      <c r="A2688" s="19" t="n"/>
      <c r="B2688" s="14" t="n"/>
      <c r="C2688" s="12" t="str">
        <f>IF($B2688="","",IFERROR(INDEX(Items!$B$2:$B$501,MATCH($B2688,Items!$A$2:$A$501,0)),"Unknown SKU"))</f>
        <v/>
      </c>
      <c r="D2688" s="14" t="n"/>
      <c r="E2688" s="14" t="n"/>
      <c r="F2688" s="14" t="n"/>
      <c r="G2688" s="14" t="n"/>
      <c r="H2688" s="12" t="str">
        <f>IF(AND(F2688="",G2688=""),"",IF(F2688="",0,F2688)-IF(G2688="",0,G2688))</f>
        <v/>
      </c>
      <c r="I2688" s="14" t="n"/>
      <c r="J2688" s="14" t="n"/>
      <c r="K2688" s="14" t="n"/>
    </row>
    <row r="2689">
      <c r="A2689" s="19" t="n"/>
      <c r="B2689" s="14" t="n"/>
      <c r="C2689" s="12" t="str">
        <f>IF($B2689="","",IFERROR(INDEX(Items!$B$2:$B$501,MATCH($B2689,Items!$A$2:$A$501,0)),"Unknown SKU"))</f>
        <v/>
      </c>
      <c r="D2689" s="14" t="n"/>
      <c r="E2689" s="14" t="n"/>
      <c r="F2689" s="14" t="n"/>
      <c r="G2689" s="14" t="n"/>
      <c r="H2689" s="12" t="str">
        <f>IF(AND(F2689="",G2689=""),"",IF(F2689="",0,F2689)-IF(G2689="",0,G2689))</f>
        <v/>
      </c>
      <c r="I2689" s="14" t="n"/>
      <c r="J2689" s="14" t="n"/>
      <c r="K2689" s="14" t="n"/>
    </row>
    <row r="2690">
      <c r="A2690" s="19" t="n"/>
      <c r="B2690" s="14" t="n"/>
      <c r="C2690" s="12" t="str">
        <f>IF($B2690="","",IFERROR(INDEX(Items!$B$2:$B$501,MATCH($B2690,Items!$A$2:$A$501,0)),"Unknown SKU"))</f>
        <v/>
      </c>
      <c r="D2690" s="14" t="n"/>
      <c r="E2690" s="14" t="n"/>
      <c r="F2690" s="14" t="n"/>
      <c r="G2690" s="14" t="n"/>
      <c r="H2690" s="12" t="str">
        <f>IF(AND(F2690="",G2690=""),"",IF(F2690="",0,F2690)-IF(G2690="",0,G2690))</f>
        <v/>
      </c>
      <c r="I2690" s="14" t="n"/>
      <c r="J2690" s="14" t="n"/>
      <c r="K2690" s="14" t="n"/>
    </row>
    <row r="2691">
      <c r="A2691" s="19" t="n"/>
      <c r="B2691" s="14" t="n"/>
      <c r="C2691" s="12" t="str">
        <f>IF($B2691="","",IFERROR(INDEX(Items!$B$2:$B$501,MATCH($B2691,Items!$A$2:$A$501,0)),"Unknown SKU"))</f>
        <v/>
      </c>
      <c r="D2691" s="14" t="n"/>
      <c r="E2691" s="14" t="n"/>
      <c r="F2691" s="14" t="n"/>
      <c r="G2691" s="14" t="n"/>
      <c r="H2691" s="12" t="str">
        <f>IF(AND(F2691="",G2691=""),"",IF(F2691="",0,F2691)-IF(G2691="",0,G2691))</f>
        <v/>
      </c>
      <c r="I2691" s="14" t="n"/>
      <c r="J2691" s="14" t="n"/>
      <c r="K2691" s="14" t="n"/>
    </row>
    <row r="2692">
      <c r="A2692" s="19" t="n"/>
      <c r="B2692" s="14" t="n"/>
      <c r="C2692" s="12" t="str">
        <f>IF($B2692="","",IFERROR(INDEX(Items!$B$2:$B$501,MATCH($B2692,Items!$A$2:$A$501,0)),"Unknown SKU"))</f>
        <v/>
      </c>
      <c r="D2692" s="14" t="n"/>
      <c r="E2692" s="14" t="n"/>
      <c r="F2692" s="14" t="n"/>
      <c r="G2692" s="14" t="n"/>
      <c r="H2692" s="12" t="str">
        <f>IF(AND(F2692="",G2692=""),"",IF(F2692="",0,F2692)-IF(G2692="",0,G2692))</f>
        <v/>
      </c>
      <c r="I2692" s="14" t="n"/>
      <c r="J2692" s="14" t="n"/>
      <c r="K2692" s="14" t="n"/>
    </row>
    <row r="2693">
      <c r="A2693" s="19" t="n"/>
      <c r="B2693" s="14" t="n"/>
      <c r="C2693" s="12" t="str">
        <f>IF($B2693="","",IFERROR(INDEX(Items!$B$2:$B$501,MATCH($B2693,Items!$A$2:$A$501,0)),"Unknown SKU"))</f>
        <v/>
      </c>
      <c r="D2693" s="14" t="n"/>
      <c r="E2693" s="14" t="n"/>
      <c r="F2693" s="14" t="n"/>
      <c r="G2693" s="14" t="n"/>
      <c r="H2693" s="12" t="str">
        <f>IF(AND(F2693="",G2693=""),"",IF(F2693="",0,F2693)-IF(G2693="",0,G2693))</f>
        <v/>
      </c>
      <c r="I2693" s="14" t="n"/>
      <c r="J2693" s="14" t="n"/>
      <c r="K2693" s="14" t="n"/>
    </row>
    <row r="2694">
      <c r="A2694" s="19" t="n"/>
      <c r="B2694" s="14" t="n"/>
      <c r="C2694" s="12" t="str">
        <f>IF($B2694="","",IFERROR(INDEX(Items!$B$2:$B$501,MATCH($B2694,Items!$A$2:$A$501,0)),"Unknown SKU"))</f>
        <v/>
      </c>
      <c r="D2694" s="14" t="n"/>
      <c r="E2694" s="14" t="n"/>
      <c r="F2694" s="14" t="n"/>
      <c r="G2694" s="14" t="n"/>
      <c r="H2694" s="12" t="str">
        <f>IF(AND(F2694="",G2694=""),"",IF(F2694="",0,F2694)-IF(G2694="",0,G2694))</f>
        <v/>
      </c>
      <c r="I2694" s="14" t="n"/>
      <c r="J2694" s="14" t="n"/>
      <c r="K2694" s="14" t="n"/>
    </row>
    <row r="2695">
      <c r="A2695" s="19" t="n"/>
      <c r="B2695" s="14" t="n"/>
      <c r="C2695" s="12" t="str">
        <f>IF($B2695="","",IFERROR(INDEX(Items!$B$2:$B$501,MATCH($B2695,Items!$A$2:$A$501,0)),"Unknown SKU"))</f>
        <v/>
      </c>
      <c r="D2695" s="14" t="n"/>
      <c r="E2695" s="14" t="n"/>
      <c r="F2695" s="14" t="n"/>
      <c r="G2695" s="14" t="n"/>
      <c r="H2695" s="12" t="str">
        <f>IF(AND(F2695="",G2695=""),"",IF(F2695="",0,F2695)-IF(G2695="",0,G2695))</f>
        <v/>
      </c>
      <c r="I2695" s="14" t="n"/>
      <c r="J2695" s="14" t="n"/>
      <c r="K2695" s="14" t="n"/>
    </row>
    <row r="2696">
      <c r="A2696" s="19" t="n"/>
      <c r="B2696" s="14" t="n"/>
      <c r="C2696" s="12" t="str">
        <f>IF($B2696="","",IFERROR(INDEX(Items!$B$2:$B$501,MATCH($B2696,Items!$A$2:$A$501,0)),"Unknown SKU"))</f>
        <v/>
      </c>
      <c r="D2696" s="14" t="n"/>
      <c r="E2696" s="14" t="n"/>
      <c r="F2696" s="14" t="n"/>
      <c r="G2696" s="14" t="n"/>
      <c r="H2696" s="12" t="str">
        <f>IF(AND(F2696="",G2696=""),"",IF(F2696="",0,F2696)-IF(G2696="",0,G2696))</f>
        <v/>
      </c>
      <c r="I2696" s="14" t="n"/>
      <c r="J2696" s="14" t="n"/>
      <c r="K2696" s="14" t="n"/>
    </row>
    <row r="2697">
      <c r="A2697" s="19" t="n"/>
      <c r="B2697" s="14" t="n"/>
      <c r="C2697" s="12" t="str">
        <f>IF($B2697="","",IFERROR(INDEX(Items!$B$2:$B$501,MATCH($B2697,Items!$A$2:$A$501,0)),"Unknown SKU"))</f>
        <v/>
      </c>
      <c r="D2697" s="14" t="n"/>
      <c r="E2697" s="14" t="n"/>
      <c r="F2697" s="14" t="n"/>
      <c r="G2697" s="14" t="n"/>
      <c r="H2697" s="12" t="str">
        <f>IF(AND(F2697="",G2697=""),"",IF(F2697="",0,F2697)-IF(G2697="",0,G2697))</f>
        <v/>
      </c>
      <c r="I2697" s="14" t="n"/>
      <c r="J2697" s="14" t="n"/>
      <c r="K2697" s="14" t="n"/>
    </row>
    <row r="2698">
      <c r="A2698" s="19" t="n"/>
      <c r="B2698" s="14" t="n"/>
      <c r="C2698" s="12" t="str">
        <f>IF($B2698="","",IFERROR(INDEX(Items!$B$2:$B$501,MATCH($B2698,Items!$A$2:$A$501,0)),"Unknown SKU"))</f>
        <v/>
      </c>
      <c r="D2698" s="14" t="n"/>
      <c r="E2698" s="14" t="n"/>
      <c r="F2698" s="14" t="n"/>
      <c r="G2698" s="14" t="n"/>
      <c r="H2698" s="12" t="str">
        <f>IF(AND(F2698="",G2698=""),"",IF(F2698="",0,F2698)-IF(G2698="",0,G2698))</f>
        <v/>
      </c>
      <c r="I2698" s="14" t="n"/>
      <c r="J2698" s="14" t="n"/>
      <c r="K2698" s="14" t="n"/>
    </row>
    <row r="2699">
      <c r="A2699" s="19" t="n"/>
      <c r="B2699" s="14" t="n"/>
      <c r="C2699" s="12" t="str">
        <f>IF($B2699="","",IFERROR(INDEX(Items!$B$2:$B$501,MATCH($B2699,Items!$A$2:$A$501,0)),"Unknown SKU"))</f>
        <v/>
      </c>
      <c r="D2699" s="14" t="n"/>
      <c r="E2699" s="14" t="n"/>
      <c r="F2699" s="14" t="n"/>
      <c r="G2699" s="14" t="n"/>
      <c r="H2699" s="12" t="str">
        <f>IF(AND(F2699="",G2699=""),"",IF(F2699="",0,F2699)-IF(G2699="",0,G2699))</f>
        <v/>
      </c>
      <c r="I2699" s="14" t="n"/>
      <c r="J2699" s="14" t="n"/>
      <c r="K2699" s="14" t="n"/>
    </row>
    <row r="2700">
      <c r="A2700" s="19" t="n"/>
      <c r="B2700" s="14" t="n"/>
      <c r="C2700" s="12" t="str">
        <f>IF($B2700="","",IFERROR(INDEX(Items!$B$2:$B$501,MATCH($B2700,Items!$A$2:$A$501,0)),"Unknown SKU"))</f>
        <v/>
      </c>
      <c r="D2700" s="14" t="n"/>
      <c r="E2700" s="14" t="n"/>
      <c r="F2700" s="14" t="n"/>
      <c r="G2700" s="14" t="n"/>
      <c r="H2700" s="12" t="str">
        <f>IF(AND(F2700="",G2700=""),"",IF(F2700="",0,F2700)-IF(G2700="",0,G2700))</f>
        <v/>
      </c>
      <c r="I2700" s="14" t="n"/>
      <c r="J2700" s="14" t="n"/>
      <c r="K2700" s="14" t="n"/>
    </row>
    <row r="2701">
      <c r="A2701" s="19" t="n"/>
      <c r="B2701" s="14" t="n"/>
      <c r="C2701" s="12" t="str">
        <f>IF($B2701="","",IFERROR(INDEX(Items!$B$2:$B$501,MATCH($B2701,Items!$A$2:$A$501,0)),"Unknown SKU"))</f>
        <v/>
      </c>
      <c r="D2701" s="14" t="n"/>
      <c r="E2701" s="14" t="n"/>
      <c r="F2701" s="14" t="n"/>
      <c r="G2701" s="14" t="n"/>
      <c r="H2701" s="12" t="str">
        <f>IF(AND(F2701="",G2701=""),"",IF(F2701="",0,F2701)-IF(G2701="",0,G2701))</f>
        <v/>
      </c>
      <c r="I2701" s="14" t="n"/>
      <c r="J2701" s="14" t="n"/>
      <c r="K2701" s="14" t="n"/>
    </row>
    <row r="2702">
      <c r="A2702" s="19" t="n"/>
      <c r="B2702" s="14" t="n"/>
      <c r="C2702" s="12" t="str">
        <f>IF($B2702="","",IFERROR(INDEX(Items!$B$2:$B$501,MATCH($B2702,Items!$A$2:$A$501,0)),"Unknown SKU"))</f>
        <v/>
      </c>
      <c r="D2702" s="14" t="n"/>
      <c r="E2702" s="14" t="n"/>
      <c r="F2702" s="14" t="n"/>
      <c r="G2702" s="14" t="n"/>
      <c r="H2702" s="12" t="str">
        <f>IF(AND(F2702="",G2702=""),"",IF(F2702="",0,F2702)-IF(G2702="",0,G2702))</f>
        <v/>
      </c>
      <c r="I2702" s="14" t="n"/>
      <c r="J2702" s="14" t="n"/>
      <c r="K2702" s="14" t="n"/>
    </row>
    <row r="2703">
      <c r="A2703" s="19" t="n"/>
      <c r="B2703" s="14" t="n"/>
      <c r="C2703" s="12" t="str">
        <f>IF($B2703="","",IFERROR(INDEX(Items!$B$2:$B$501,MATCH($B2703,Items!$A$2:$A$501,0)),"Unknown SKU"))</f>
        <v/>
      </c>
      <c r="D2703" s="14" t="n"/>
      <c r="E2703" s="14" t="n"/>
      <c r="F2703" s="14" t="n"/>
      <c r="G2703" s="14" t="n"/>
      <c r="H2703" s="12" t="str">
        <f>IF(AND(F2703="",G2703=""),"",IF(F2703="",0,F2703)-IF(G2703="",0,G2703))</f>
        <v/>
      </c>
      <c r="I2703" s="14" t="n"/>
      <c r="J2703" s="14" t="n"/>
      <c r="K2703" s="14" t="n"/>
    </row>
    <row r="2704">
      <c r="A2704" s="19" t="n"/>
      <c r="B2704" s="14" t="n"/>
      <c r="C2704" s="12" t="str">
        <f>IF($B2704="","",IFERROR(INDEX(Items!$B$2:$B$501,MATCH($B2704,Items!$A$2:$A$501,0)),"Unknown SKU"))</f>
        <v/>
      </c>
      <c r="D2704" s="14" t="n"/>
      <c r="E2704" s="14" t="n"/>
      <c r="F2704" s="14" t="n"/>
      <c r="G2704" s="14" t="n"/>
      <c r="H2704" s="12" t="str">
        <f>IF(AND(F2704="",G2704=""),"",IF(F2704="",0,F2704)-IF(G2704="",0,G2704))</f>
        <v/>
      </c>
      <c r="I2704" s="14" t="n"/>
      <c r="J2704" s="14" t="n"/>
      <c r="K2704" s="14" t="n"/>
    </row>
    <row r="2705">
      <c r="A2705" s="19" t="n"/>
      <c r="B2705" s="14" t="n"/>
      <c r="C2705" s="12" t="str">
        <f>IF($B2705="","",IFERROR(INDEX(Items!$B$2:$B$501,MATCH($B2705,Items!$A$2:$A$501,0)),"Unknown SKU"))</f>
        <v/>
      </c>
      <c r="D2705" s="14" t="n"/>
      <c r="E2705" s="14" t="n"/>
      <c r="F2705" s="14" t="n"/>
      <c r="G2705" s="14" t="n"/>
      <c r="H2705" s="12" t="str">
        <f>IF(AND(F2705="",G2705=""),"",IF(F2705="",0,F2705)-IF(G2705="",0,G2705))</f>
        <v/>
      </c>
      <c r="I2705" s="14" t="n"/>
      <c r="J2705" s="14" t="n"/>
      <c r="K2705" s="14" t="n"/>
    </row>
    <row r="2706">
      <c r="A2706" s="19" t="n"/>
      <c r="B2706" s="14" t="n"/>
      <c r="C2706" s="12" t="str">
        <f>IF($B2706="","",IFERROR(INDEX(Items!$B$2:$B$501,MATCH($B2706,Items!$A$2:$A$501,0)),"Unknown SKU"))</f>
        <v/>
      </c>
      <c r="D2706" s="14" t="n"/>
      <c r="E2706" s="14" t="n"/>
      <c r="F2706" s="14" t="n"/>
      <c r="G2706" s="14" t="n"/>
      <c r="H2706" s="12" t="str">
        <f>IF(AND(F2706="",G2706=""),"",IF(F2706="",0,F2706)-IF(G2706="",0,G2706))</f>
        <v/>
      </c>
      <c r="I2706" s="14" t="n"/>
      <c r="J2706" s="14" t="n"/>
      <c r="K2706" s="14" t="n"/>
    </row>
    <row r="2707">
      <c r="A2707" s="19" t="n"/>
      <c r="B2707" s="14" t="n"/>
      <c r="C2707" s="12" t="str">
        <f>IF($B2707="","",IFERROR(INDEX(Items!$B$2:$B$501,MATCH($B2707,Items!$A$2:$A$501,0)),"Unknown SKU"))</f>
        <v/>
      </c>
      <c r="D2707" s="14" t="n"/>
      <c r="E2707" s="14" t="n"/>
      <c r="F2707" s="14" t="n"/>
      <c r="G2707" s="14" t="n"/>
      <c r="H2707" s="12" t="str">
        <f>IF(AND(F2707="",G2707=""),"",IF(F2707="",0,F2707)-IF(G2707="",0,G2707))</f>
        <v/>
      </c>
      <c r="I2707" s="14" t="n"/>
      <c r="J2707" s="14" t="n"/>
      <c r="K2707" s="14" t="n"/>
    </row>
    <row r="2708">
      <c r="A2708" s="19" t="n"/>
      <c r="B2708" s="14" t="n"/>
      <c r="C2708" s="12" t="str">
        <f>IF($B2708="","",IFERROR(INDEX(Items!$B$2:$B$501,MATCH($B2708,Items!$A$2:$A$501,0)),"Unknown SKU"))</f>
        <v/>
      </c>
      <c r="D2708" s="14" t="n"/>
      <c r="E2708" s="14" t="n"/>
      <c r="F2708" s="14" t="n"/>
      <c r="G2708" s="14" t="n"/>
      <c r="H2708" s="12" t="str">
        <f>IF(AND(F2708="",G2708=""),"",IF(F2708="",0,F2708)-IF(G2708="",0,G2708))</f>
        <v/>
      </c>
      <c r="I2708" s="14" t="n"/>
      <c r="J2708" s="14" t="n"/>
      <c r="K2708" s="14" t="n"/>
    </row>
    <row r="2709">
      <c r="A2709" s="19" t="n"/>
      <c r="B2709" s="14" t="n"/>
      <c r="C2709" s="12" t="str">
        <f>IF($B2709="","",IFERROR(INDEX(Items!$B$2:$B$501,MATCH($B2709,Items!$A$2:$A$501,0)),"Unknown SKU"))</f>
        <v/>
      </c>
      <c r="D2709" s="14" t="n"/>
      <c r="E2709" s="14" t="n"/>
      <c r="F2709" s="14" t="n"/>
      <c r="G2709" s="14" t="n"/>
      <c r="H2709" s="12" t="str">
        <f>IF(AND(F2709="",G2709=""),"",IF(F2709="",0,F2709)-IF(G2709="",0,G2709))</f>
        <v/>
      </c>
      <c r="I2709" s="14" t="n"/>
      <c r="J2709" s="14" t="n"/>
      <c r="K2709" s="14" t="n"/>
    </row>
    <row r="2710">
      <c r="A2710" s="19" t="n"/>
      <c r="B2710" s="14" t="n"/>
      <c r="C2710" s="12" t="str">
        <f>IF($B2710="","",IFERROR(INDEX(Items!$B$2:$B$501,MATCH($B2710,Items!$A$2:$A$501,0)),"Unknown SKU"))</f>
        <v/>
      </c>
      <c r="D2710" s="14" t="n"/>
      <c r="E2710" s="14" t="n"/>
      <c r="F2710" s="14" t="n"/>
      <c r="G2710" s="14" t="n"/>
      <c r="H2710" s="12" t="str">
        <f>IF(AND(F2710="",G2710=""),"",IF(F2710="",0,F2710)-IF(G2710="",0,G2710))</f>
        <v/>
      </c>
      <c r="I2710" s="14" t="n"/>
      <c r="J2710" s="14" t="n"/>
      <c r="K2710" s="14" t="n"/>
    </row>
    <row r="2711">
      <c r="A2711" s="19" t="n"/>
      <c r="B2711" s="14" t="n"/>
      <c r="C2711" s="12" t="str">
        <f>IF($B2711="","",IFERROR(INDEX(Items!$B$2:$B$501,MATCH($B2711,Items!$A$2:$A$501,0)),"Unknown SKU"))</f>
        <v/>
      </c>
      <c r="D2711" s="14" t="n"/>
      <c r="E2711" s="14" t="n"/>
      <c r="F2711" s="14" t="n"/>
      <c r="G2711" s="14" t="n"/>
      <c r="H2711" s="12" t="str">
        <f>IF(AND(F2711="",G2711=""),"",IF(F2711="",0,F2711)-IF(G2711="",0,G2711))</f>
        <v/>
      </c>
      <c r="I2711" s="14" t="n"/>
      <c r="J2711" s="14" t="n"/>
      <c r="K2711" s="14" t="n"/>
    </row>
    <row r="2712">
      <c r="A2712" s="19" t="n"/>
      <c r="B2712" s="14" t="n"/>
      <c r="C2712" s="12" t="str">
        <f>IF($B2712="","",IFERROR(INDEX(Items!$B$2:$B$501,MATCH($B2712,Items!$A$2:$A$501,0)),"Unknown SKU"))</f>
        <v/>
      </c>
      <c r="D2712" s="14" t="n"/>
      <c r="E2712" s="14" t="n"/>
      <c r="F2712" s="14" t="n"/>
      <c r="G2712" s="14" t="n"/>
      <c r="H2712" s="12" t="str">
        <f>IF(AND(F2712="",G2712=""),"",IF(F2712="",0,F2712)-IF(G2712="",0,G2712))</f>
        <v/>
      </c>
      <c r="I2712" s="14" t="n"/>
      <c r="J2712" s="14" t="n"/>
      <c r="K2712" s="14" t="n"/>
    </row>
    <row r="2713">
      <c r="A2713" s="19" t="n"/>
      <c r="B2713" s="14" t="n"/>
      <c r="C2713" s="12" t="str">
        <f>IF($B2713="","",IFERROR(INDEX(Items!$B$2:$B$501,MATCH($B2713,Items!$A$2:$A$501,0)),"Unknown SKU"))</f>
        <v/>
      </c>
      <c r="D2713" s="14" t="n"/>
      <c r="E2713" s="14" t="n"/>
      <c r="F2713" s="14" t="n"/>
      <c r="G2713" s="14" t="n"/>
      <c r="H2713" s="12" t="str">
        <f>IF(AND(F2713="",G2713=""),"",IF(F2713="",0,F2713)-IF(G2713="",0,G2713))</f>
        <v/>
      </c>
      <c r="I2713" s="14" t="n"/>
      <c r="J2713" s="14" t="n"/>
      <c r="K2713" s="14" t="n"/>
    </row>
    <row r="2714">
      <c r="A2714" s="19" t="n"/>
      <c r="B2714" s="14" t="n"/>
      <c r="C2714" s="12" t="str">
        <f>IF($B2714="","",IFERROR(INDEX(Items!$B$2:$B$501,MATCH($B2714,Items!$A$2:$A$501,0)),"Unknown SKU"))</f>
        <v/>
      </c>
      <c r="D2714" s="14" t="n"/>
      <c r="E2714" s="14" t="n"/>
      <c r="F2714" s="14" t="n"/>
      <c r="G2714" s="14" t="n"/>
      <c r="H2714" s="12" t="str">
        <f>IF(AND(F2714="",G2714=""),"",IF(F2714="",0,F2714)-IF(G2714="",0,G2714))</f>
        <v/>
      </c>
      <c r="I2714" s="14" t="n"/>
      <c r="J2714" s="14" t="n"/>
      <c r="K2714" s="14" t="n"/>
    </row>
    <row r="2715">
      <c r="A2715" s="19" t="n"/>
      <c r="B2715" s="14" t="n"/>
      <c r="C2715" s="12" t="str">
        <f>IF($B2715="","",IFERROR(INDEX(Items!$B$2:$B$501,MATCH($B2715,Items!$A$2:$A$501,0)),"Unknown SKU"))</f>
        <v/>
      </c>
      <c r="D2715" s="14" t="n"/>
      <c r="E2715" s="14" t="n"/>
      <c r="F2715" s="14" t="n"/>
      <c r="G2715" s="14" t="n"/>
      <c r="H2715" s="12" t="str">
        <f>IF(AND(F2715="",G2715=""),"",IF(F2715="",0,F2715)-IF(G2715="",0,G2715))</f>
        <v/>
      </c>
      <c r="I2715" s="14" t="n"/>
      <c r="J2715" s="14" t="n"/>
      <c r="K2715" s="14" t="n"/>
    </row>
    <row r="2716">
      <c r="A2716" s="19" t="n"/>
      <c r="B2716" s="14" t="n"/>
      <c r="C2716" s="12" t="str">
        <f>IF($B2716="","",IFERROR(INDEX(Items!$B$2:$B$501,MATCH($B2716,Items!$A$2:$A$501,0)),"Unknown SKU"))</f>
        <v/>
      </c>
      <c r="D2716" s="14" t="n"/>
      <c r="E2716" s="14" t="n"/>
      <c r="F2716" s="14" t="n"/>
      <c r="G2716" s="14" t="n"/>
      <c r="H2716" s="12" t="str">
        <f>IF(AND(F2716="",G2716=""),"",IF(F2716="",0,F2716)-IF(G2716="",0,G2716))</f>
        <v/>
      </c>
      <c r="I2716" s="14" t="n"/>
      <c r="J2716" s="14" t="n"/>
      <c r="K2716" s="14" t="n"/>
    </row>
    <row r="2717">
      <c r="A2717" s="19" t="n"/>
      <c r="B2717" s="14" t="n"/>
      <c r="C2717" s="12" t="str">
        <f>IF($B2717="","",IFERROR(INDEX(Items!$B$2:$B$501,MATCH($B2717,Items!$A$2:$A$501,0)),"Unknown SKU"))</f>
        <v/>
      </c>
      <c r="D2717" s="14" t="n"/>
      <c r="E2717" s="14" t="n"/>
      <c r="F2717" s="14" t="n"/>
      <c r="G2717" s="14" t="n"/>
      <c r="H2717" s="12" t="str">
        <f>IF(AND(F2717="",G2717=""),"",IF(F2717="",0,F2717)-IF(G2717="",0,G2717))</f>
        <v/>
      </c>
      <c r="I2717" s="14" t="n"/>
      <c r="J2717" s="14" t="n"/>
      <c r="K2717" s="14" t="n"/>
    </row>
    <row r="2718">
      <c r="A2718" s="19" t="n"/>
      <c r="B2718" s="14" t="n"/>
      <c r="C2718" s="12" t="str">
        <f>IF($B2718="","",IFERROR(INDEX(Items!$B$2:$B$501,MATCH($B2718,Items!$A$2:$A$501,0)),"Unknown SKU"))</f>
        <v/>
      </c>
      <c r="D2718" s="14" t="n"/>
      <c r="E2718" s="14" t="n"/>
      <c r="F2718" s="14" t="n"/>
      <c r="G2718" s="14" t="n"/>
      <c r="H2718" s="12" t="str">
        <f>IF(AND(F2718="",G2718=""),"",IF(F2718="",0,F2718)-IF(G2718="",0,G2718))</f>
        <v/>
      </c>
      <c r="I2718" s="14" t="n"/>
      <c r="J2718" s="14" t="n"/>
      <c r="K2718" s="14" t="n"/>
    </row>
    <row r="2719">
      <c r="A2719" s="19" t="n"/>
      <c r="B2719" s="14" t="n"/>
      <c r="C2719" s="12" t="str">
        <f>IF($B2719="","",IFERROR(INDEX(Items!$B$2:$B$501,MATCH($B2719,Items!$A$2:$A$501,0)),"Unknown SKU"))</f>
        <v/>
      </c>
      <c r="D2719" s="14" t="n"/>
      <c r="E2719" s="14" t="n"/>
      <c r="F2719" s="14" t="n"/>
      <c r="G2719" s="14" t="n"/>
      <c r="H2719" s="12" t="str">
        <f>IF(AND(F2719="",G2719=""),"",IF(F2719="",0,F2719)-IF(G2719="",0,G2719))</f>
        <v/>
      </c>
      <c r="I2719" s="14" t="n"/>
      <c r="J2719" s="14" t="n"/>
      <c r="K2719" s="14" t="n"/>
    </row>
    <row r="2720">
      <c r="A2720" s="19" t="n"/>
      <c r="B2720" s="14" t="n"/>
      <c r="C2720" s="12" t="str">
        <f>IF($B2720="","",IFERROR(INDEX(Items!$B$2:$B$501,MATCH($B2720,Items!$A$2:$A$501,0)),"Unknown SKU"))</f>
        <v/>
      </c>
      <c r="D2720" s="14" t="n"/>
      <c r="E2720" s="14" t="n"/>
      <c r="F2720" s="14" t="n"/>
      <c r="G2720" s="14" t="n"/>
      <c r="H2720" s="12" t="str">
        <f>IF(AND(F2720="",G2720=""),"",IF(F2720="",0,F2720)-IF(G2720="",0,G2720))</f>
        <v/>
      </c>
      <c r="I2720" s="14" t="n"/>
      <c r="J2720" s="14" t="n"/>
      <c r="K2720" s="14" t="n"/>
    </row>
    <row r="2721">
      <c r="A2721" s="19" t="n"/>
      <c r="B2721" s="14" t="n"/>
      <c r="C2721" s="12" t="str">
        <f>IF($B2721="","",IFERROR(INDEX(Items!$B$2:$B$501,MATCH($B2721,Items!$A$2:$A$501,0)),"Unknown SKU"))</f>
        <v/>
      </c>
      <c r="D2721" s="14" t="n"/>
      <c r="E2721" s="14" t="n"/>
      <c r="F2721" s="14" t="n"/>
      <c r="G2721" s="14" t="n"/>
      <c r="H2721" s="12" t="str">
        <f>IF(AND(F2721="",G2721=""),"",IF(F2721="",0,F2721)-IF(G2721="",0,G2721))</f>
        <v/>
      </c>
      <c r="I2721" s="14" t="n"/>
      <c r="J2721" s="14" t="n"/>
      <c r="K2721" s="14" t="n"/>
    </row>
    <row r="2722">
      <c r="A2722" s="19" t="n"/>
      <c r="B2722" s="14" t="n"/>
      <c r="C2722" s="12" t="str">
        <f>IF($B2722="","",IFERROR(INDEX(Items!$B$2:$B$501,MATCH($B2722,Items!$A$2:$A$501,0)),"Unknown SKU"))</f>
        <v/>
      </c>
      <c r="D2722" s="14" t="n"/>
      <c r="E2722" s="14" t="n"/>
      <c r="F2722" s="14" t="n"/>
      <c r="G2722" s="14" t="n"/>
      <c r="H2722" s="12" t="str">
        <f>IF(AND(F2722="",G2722=""),"",IF(F2722="",0,F2722)-IF(G2722="",0,G2722))</f>
        <v/>
      </c>
      <c r="I2722" s="14" t="n"/>
      <c r="J2722" s="14" t="n"/>
      <c r="K2722" s="14" t="n"/>
    </row>
    <row r="2723">
      <c r="A2723" s="19" t="n"/>
      <c r="B2723" s="14" t="n"/>
      <c r="C2723" s="12" t="str">
        <f>IF($B2723="","",IFERROR(INDEX(Items!$B$2:$B$501,MATCH($B2723,Items!$A$2:$A$501,0)),"Unknown SKU"))</f>
        <v/>
      </c>
      <c r="D2723" s="14" t="n"/>
      <c r="E2723" s="14" t="n"/>
      <c r="F2723" s="14" t="n"/>
      <c r="G2723" s="14" t="n"/>
      <c r="H2723" s="12" t="str">
        <f>IF(AND(F2723="",G2723=""),"",IF(F2723="",0,F2723)-IF(G2723="",0,G2723))</f>
        <v/>
      </c>
      <c r="I2723" s="14" t="n"/>
      <c r="J2723" s="14" t="n"/>
      <c r="K2723" s="14" t="n"/>
    </row>
    <row r="2724">
      <c r="A2724" s="19" t="n"/>
      <c r="B2724" s="14" t="n"/>
      <c r="C2724" s="12" t="str">
        <f>IF($B2724="","",IFERROR(INDEX(Items!$B$2:$B$501,MATCH($B2724,Items!$A$2:$A$501,0)),"Unknown SKU"))</f>
        <v/>
      </c>
      <c r="D2724" s="14" t="n"/>
      <c r="E2724" s="14" t="n"/>
      <c r="F2724" s="14" t="n"/>
      <c r="G2724" s="14" t="n"/>
      <c r="H2724" s="12" t="str">
        <f>IF(AND(F2724="",G2724=""),"",IF(F2724="",0,F2724)-IF(G2724="",0,G2724))</f>
        <v/>
      </c>
      <c r="I2724" s="14" t="n"/>
      <c r="J2724" s="14" t="n"/>
      <c r="K2724" s="14" t="n"/>
    </row>
    <row r="2725">
      <c r="A2725" s="19" t="n"/>
      <c r="B2725" s="14" t="n"/>
      <c r="C2725" s="12" t="str">
        <f>IF($B2725="","",IFERROR(INDEX(Items!$B$2:$B$501,MATCH($B2725,Items!$A$2:$A$501,0)),"Unknown SKU"))</f>
        <v/>
      </c>
      <c r="D2725" s="14" t="n"/>
      <c r="E2725" s="14" t="n"/>
      <c r="F2725" s="14" t="n"/>
      <c r="G2725" s="14" t="n"/>
      <c r="H2725" s="12" t="str">
        <f>IF(AND(F2725="",G2725=""),"",IF(F2725="",0,F2725)-IF(G2725="",0,G2725))</f>
        <v/>
      </c>
      <c r="I2725" s="14" t="n"/>
      <c r="J2725" s="14" t="n"/>
      <c r="K2725" s="14" t="n"/>
    </row>
    <row r="2726">
      <c r="A2726" s="19" t="n"/>
      <c r="B2726" s="14" t="n"/>
      <c r="C2726" s="12" t="str">
        <f>IF($B2726="","",IFERROR(INDEX(Items!$B$2:$B$501,MATCH($B2726,Items!$A$2:$A$501,0)),"Unknown SKU"))</f>
        <v/>
      </c>
      <c r="D2726" s="14" t="n"/>
      <c r="E2726" s="14" t="n"/>
      <c r="F2726" s="14" t="n"/>
      <c r="G2726" s="14" t="n"/>
      <c r="H2726" s="12" t="str">
        <f>IF(AND(F2726="",G2726=""),"",IF(F2726="",0,F2726)-IF(G2726="",0,G2726))</f>
        <v/>
      </c>
      <c r="I2726" s="14" t="n"/>
      <c r="J2726" s="14" t="n"/>
      <c r="K2726" s="14" t="n"/>
    </row>
    <row r="2727">
      <c r="A2727" s="19" t="n"/>
      <c r="B2727" s="14" t="n"/>
      <c r="C2727" s="12" t="str">
        <f>IF($B2727="","",IFERROR(INDEX(Items!$B$2:$B$501,MATCH($B2727,Items!$A$2:$A$501,0)),"Unknown SKU"))</f>
        <v/>
      </c>
      <c r="D2727" s="14" t="n"/>
      <c r="E2727" s="14" t="n"/>
      <c r="F2727" s="14" t="n"/>
      <c r="G2727" s="14" t="n"/>
      <c r="H2727" s="12" t="str">
        <f>IF(AND(F2727="",G2727=""),"",IF(F2727="",0,F2727)-IF(G2727="",0,G2727))</f>
        <v/>
      </c>
      <c r="I2727" s="14" t="n"/>
      <c r="J2727" s="14" t="n"/>
      <c r="K2727" s="14" t="n"/>
    </row>
    <row r="2728">
      <c r="A2728" s="19" t="n"/>
      <c r="B2728" s="14" t="n"/>
      <c r="C2728" s="12" t="str">
        <f>IF($B2728="","",IFERROR(INDEX(Items!$B$2:$B$501,MATCH($B2728,Items!$A$2:$A$501,0)),"Unknown SKU"))</f>
        <v/>
      </c>
      <c r="D2728" s="14" t="n"/>
      <c r="E2728" s="14" t="n"/>
      <c r="F2728" s="14" t="n"/>
      <c r="G2728" s="14" t="n"/>
      <c r="H2728" s="12" t="str">
        <f>IF(AND(F2728="",G2728=""),"",IF(F2728="",0,F2728)-IF(G2728="",0,G2728))</f>
        <v/>
      </c>
      <c r="I2728" s="14" t="n"/>
      <c r="J2728" s="14" t="n"/>
      <c r="K2728" s="14" t="n"/>
    </row>
    <row r="2729">
      <c r="A2729" s="19" t="n"/>
      <c r="B2729" s="14" t="n"/>
      <c r="C2729" s="12" t="str">
        <f>IF($B2729="","",IFERROR(INDEX(Items!$B$2:$B$501,MATCH($B2729,Items!$A$2:$A$501,0)),"Unknown SKU"))</f>
        <v/>
      </c>
      <c r="D2729" s="14" t="n"/>
      <c r="E2729" s="14" t="n"/>
      <c r="F2729" s="14" t="n"/>
      <c r="G2729" s="14" t="n"/>
      <c r="H2729" s="12" t="str">
        <f>IF(AND(F2729="",G2729=""),"",IF(F2729="",0,F2729)-IF(G2729="",0,G2729))</f>
        <v/>
      </c>
      <c r="I2729" s="14" t="n"/>
      <c r="J2729" s="14" t="n"/>
      <c r="K2729" s="14" t="n"/>
    </row>
    <row r="2730">
      <c r="A2730" s="19" t="n"/>
      <c r="B2730" s="14" t="n"/>
      <c r="C2730" s="12" t="str">
        <f>IF($B2730="","",IFERROR(INDEX(Items!$B$2:$B$501,MATCH($B2730,Items!$A$2:$A$501,0)),"Unknown SKU"))</f>
        <v/>
      </c>
      <c r="D2730" s="14" t="n"/>
      <c r="E2730" s="14" t="n"/>
      <c r="F2730" s="14" t="n"/>
      <c r="G2730" s="14" t="n"/>
      <c r="H2730" s="12" t="str">
        <f>IF(AND(F2730="",G2730=""),"",IF(F2730="",0,F2730)-IF(G2730="",0,G2730))</f>
        <v/>
      </c>
      <c r="I2730" s="14" t="n"/>
      <c r="J2730" s="14" t="n"/>
      <c r="K2730" s="14" t="n"/>
    </row>
    <row r="2731">
      <c r="A2731" s="19" t="n"/>
      <c r="B2731" s="14" t="n"/>
      <c r="C2731" s="12" t="str">
        <f>IF($B2731="","",IFERROR(INDEX(Items!$B$2:$B$501,MATCH($B2731,Items!$A$2:$A$501,0)),"Unknown SKU"))</f>
        <v/>
      </c>
      <c r="D2731" s="14" t="n"/>
      <c r="E2731" s="14" t="n"/>
      <c r="F2731" s="14" t="n"/>
      <c r="G2731" s="14" t="n"/>
      <c r="H2731" s="12" t="str">
        <f>IF(AND(F2731="",G2731=""),"",IF(F2731="",0,F2731)-IF(G2731="",0,G2731))</f>
        <v/>
      </c>
      <c r="I2731" s="14" t="n"/>
      <c r="J2731" s="14" t="n"/>
      <c r="K2731" s="14" t="n"/>
    </row>
    <row r="2732">
      <c r="A2732" s="19" t="n"/>
      <c r="B2732" s="14" t="n"/>
      <c r="C2732" s="12" t="str">
        <f>IF($B2732="","",IFERROR(INDEX(Items!$B$2:$B$501,MATCH($B2732,Items!$A$2:$A$501,0)),"Unknown SKU"))</f>
        <v/>
      </c>
      <c r="D2732" s="14" t="n"/>
      <c r="E2732" s="14" t="n"/>
      <c r="F2732" s="14" t="n"/>
      <c r="G2732" s="14" t="n"/>
      <c r="H2732" s="12" t="str">
        <f>IF(AND(F2732="",G2732=""),"",IF(F2732="",0,F2732)-IF(G2732="",0,G2732))</f>
        <v/>
      </c>
      <c r="I2732" s="14" t="n"/>
      <c r="J2732" s="14" t="n"/>
      <c r="K2732" s="14" t="n"/>
    </row>
    <row r="2733">
      <c r="A2733" s="19" t="n"/>
      <c r="B2733" s="14" t="n"/>
      <c r="C2733" s="12" t="str">
        <f>IF($B2733="","",IFERROR(INDEX(Items!$B$2:$B$501,MATCH($B2733,Items!$A$2:$A$501,0)),"Unknown SKU"))</f>
        <v/>
      </c>
      <c r="D2733" s="14" t="n"/>
      <c r="E2733" s="14" t="n"/>
      <c r="F2733" s="14" t="n"/>
      <c r="G2733" s="14" t="n"/>
      <c r="H2733" s="12" t="str">
        <f>IF(AND(F2733="",G2733=""),"",IF(F2733="",0,F2733)-IF(G2733="",0,G2733))</f>
        <v/>
      </c>
      <c r="I2733" s="14" t="n"/>
      <c r="J2733" s="14" t="n"/>
      <c r="K2733" s="14" t="n"/>
    </row>
    <row r="2734">
      <c r="A2734" s="19" t="n"/>
      <c r="B2734" s="14" t="n"/>
      <c r="C2734" s="12" t="str">
        <f>IF($B2734="","",IFERROR(INDEX(Items!$B$2:$B$501,MATCH($B2734,Items!$A$2:$A$501,0)),"Unknown SKU"))</f>
        <v/>
      </c>
      <c r="D2734" s="14" t="n"/>
      <c r="E2734" s="14" t="n"/>
      <c r="F2734" s="14" t="n"/>
      <c r="G2734" s="14" t="n"/>
      <c r="H2734" s="12" t="str">
        <f>IF(AND(F2734="",G2734=""),"",IF(F2734="",0,F2734)-IF(G2734="",0,G2734))</f>
        <v/>
      </c>
      <c r="I2734" s="14" t="n"/>
      <c r="J2734" s="14" t="n"/>
      <c r="K2734" s="14" t="n"/>
    </row>
    <row r="2735">
      <c r="A2735" s="19" t="n"/>
      <c r="B2735" s="14" t="n"/>
      <c r="C2735" s="12" t="str">
        <f>IF($B2735="","",IFERROR(INDEX(Items!$B$2:$B$501,MATCH($B2735,Items!$A$2:$A$501,0)),"Unknown SKU"))</f>
        <v/>
      </c>
      <c r="D2735" s="14" t="n"/>
      <c r="E2735" s="14" t="n"/>
      <c r="F2735" s="14" t="n"/>
      <c r="G2735" s="14" t="n"/>
      <c r="H2735" s="12" t="str">
        <f>IF(AND(F2735="",G2735=""),"",IF(F2735="",0,F2735)-IF(G2735="",0,G2735))</f>
        <v/>
      </c>
      <c r="I2735" s="14" t="n"/>
      <c r="J2735" s="14" t="n"/>
      <c r="K2735" s="14" t="n"/>
    </row>
    <row r="2736">
      <c r="A2736" s="19" t="n"/>
      <c r="B2736" s="14" t="n"/>
      <c r="C2736" s="12" t="str">
        <f>IF($B2736="","",IFERROR(INDEX(Items!$B$2:$B$501,MATCH($B2736,Items!$A$2:$A$501,0)),"Unknown SKU"))</f>
        <v/>
      </c>
      <c r="D2736" s="14" t="n"/>
      <c r="E2736" s="14" t="n"/>
      <c r="F2736" s="14" t="n"/>
      <c r="G2736" s="14" t="n"/>
      <c r="H2736" s="12" t="str">
        <f>IF(AND(F2736="",G2736=""),"",IF(F2736="",0,F2736)-IF(G2736="",0,G2736))</f>
        <v/>
      </c>
      <c r="I2736" s="14" t="n"/>
      <c r="J2736" s="14" t="n"/>
      <c r="K2736" s="14" t="n"/>
    </row>
    <row r="2737">
      <c r="A2737" s="19" t="n"/>
      <c r="B2737" s="14" t="n"/>
      <c r="C2737" s="12" t="str">
        <f>IF($B2737="","",IFERROR(INDEX(Items!$B$2:$B$501,MATCH($B2737,Items!$A$2:$A$501,0)),"Unknown SKU"))</f>
        <v/>
      </c>
      <c r="D2737" s="14" t="n"/>
      <c r="E2737" s="14" t="n"/>
      <c r="F2737" s="14" t="n"/>
      <c r="G2737" s="14" t="n"/>
      <c r="H2737" s="12" t="str">
        <f>IF(AND(F2737="",G2737=""),"",IF(F2737="",0,F2737)-IF(G2737="",0,G2737))</f>
        <v/>
      </c>
      <c r="I2737" s="14" t="n"/>
      <c r="J2737" s="14" t="n"/>
      <c r="K2737" s="14" t="n"/>
    </row>
    <row r="2738">
      <c r="A2738" s="19" t="n"/>
      <c r="B2738" s="14" t="n"/>
      <c r="C2738" s="12" t="str">
        <f>IF($B2738="","",IFERROR(INDEX(Items!$B$2:$B$501,MATCH($B2738,Items!$A$2:$A$501,0)),"Unknown SKU"))</f>
        <v/>
      </c>
      <c r="D2738" s="14" t="n"/>
      <c r="E2738" s="14" t="n"/>
      <c r="F2738" s="14" t="n"/>
      <c r="G2738" s="14" t="n"/>
      <c r="H2738" s="12" t="str">
        <f>IF(AND(F2738="",G2738=""),"",IF(F2738="",0,F2738)-IF(G2738="",0,G2738))</f>
        <v/>
      </c>
      <c r="I2738" s="14" t="n"/>
      <c r="J2738" s="14" t="n"/>
      <c r="K2738" s="14" t="n"/>
    </row>
    <row r="2739">
      <c r="A2739" s="19" t="n"/>
      <c r="B2739" s="14" t="n"/>
      <c r="C2739" s="12" t="str">
        <f>IF($B2739="","",IFERROR(INDEX(Items!$B$2:$B$501,MATCH($B2739,Items!$A$2:$A$501,0)),"Unknown SKU"))</f>
        <v/>
      </c>
      <c r="D2739" s="14" t="n"/>
      <c r="E2739" s="14" t="n"/>
      <c r="F2739" s="14" t="n"/>
      <c r="G2739" s="14" t="n"/>
      <c r="H2739" s="12" t="str">
        <f>IF(AND(F2739="",G2739=""),"",IF(F2739="",0,F2739)-IF(G2739="",0,G2739))</f>
        <v/>
      </c>
      <c r="I2739" s="14" t="n"/>
      <c r="J2739" s="14" t="n"/>
      <c r="K2739" s="14" t="n"/>
    </row>
    <row r="2740">
      <c r="A2740" s="19" t="n"/>
      <c r="B2740" s="14" t="n"/>
      <c r="C2740" s="12" t="str">
        <f>IF($B2740="","",IFERROR(INDEX(Items!$B$2:$B$501,MATCH($B2740,Items!$A$2:$A$501,0)),"Unknown SKU"))</f>
        <v/>
      </c>
      <c r="D2740" s="14" t="n"/>
      <c r="E2740" s="14" t="n"/>
      <c r="F2740" s="14" t="n"/>
      <c r="G2740" s="14" t="n"/>
      <c r="H2740" s="12" t="str">
        <f>IF(AND(F2740="",G2740=""),"",IF(F2740="",0,F2740)-IF(G2740="",0,G2740))</f>
        <v/>
      </c>
      <c r="I2740" s="14" t="n"/>
      <c r="J2740" s="14" t="n"/>
      <c r="K2740" s="14" t="n"/>
    </row>
    <row r="2741">
      <c r="A2741" s="19" t="n"/>
      <c r="B2741" s="14" t="n"/>
      <c r="C2741" s="12" t="str">
        <f>IF($B2741="","",IFERROR(INDEX(Items!$B$2:$B$501,MATCH($B2741,Items!$A$2:$A$501,0)),"Unknown SKU"))</f>
        <v/>
      </c>
      <c r="D2741" s="14" t="n"/>
      <c r="E2741" s="14" t="n"/>
      <c r="F2741" s="14" t="n"/>
      <c r="G2741" s="14" t="n"/>
      <c r="H2741" s="12" t="str">
        <f>IF(AND(F2741="",G2741=""),"",IF(F2741="",0,F2741)-IF(G2741="",0,G2741))</f>
        <v/>
      </c>
      <c r="I2741" s="14" t="n"/>
      <c r="J2741" s="14" t="n"/>
      <c r="K2741" s="14" t="n"/>
    </row>
    <row r="2742">
      <c r="A2742" s="19" t="n"/>
      <c r="B2742" s="14" t="n"/>
      <c r="C2742" s="12" t="str">
        <f>IF($B2742="","",IFERROR(INDEX(Items!$B$2:$B$501,MATCH($B2742,Items!$A$2:$A$501,0)),"Unknown SKU"))</f>
        <v/>
      </c>
      <c r="D2742" s="14" t="n"/>
      <c r="E2742" s="14" t="n"/>
      <c r="F2742" s="14" t="n"/>
      <c r="G2742" s="14" t="n"/>
      <c r="H2742" s="12" t="str">
        <f>IF(AND(F2742="",G2742=""),"",IF(F2742="",0,F2742)-IF(G2742="",0,G2742))</f>
        <v/>
      </c>
      <c r="I2742" s="14" t="n"/>
      <c r="J2742" s="14" t="n"/>
      <c r="K2742" s="14" t="n"/>
    </row>
    <row r="2743">
      <c r="A2743" s="19" t="n"/>
      <c r="B2743" s="14" t="n"/>
      <c r="C2743" s="12" t="str">
        <f>IF($B2743="","",IFERROR(INDEX(Items!$B$2:$B$501,MATCH($B2743,Items!$A$2:$A$501,0)),"Unknown SKU"))</f>
        <v/>
      </c>
      <c r="D2743" s="14" t="n"/>
      <c r="E2743" s="14" t="n"/>
      <c r="F2743" s="14" t="n"/>
      <c r="G2743" s="14" t="n"/>
      <c r="H2743" s="12" t="str">
        <f>IF(AND(F2743="",G2743=""),"",IF(F2743="",0,F2743)-IF(G2743="",0,G2743))</f>
        <v/>
      </c>
      <c r="I2743" s="14" t="n"/>
      <c r="J2743" s="14" t="n"/>
      <c r="K2743" s="14" t="n"/>
    </row>
    <row r="2744">
      <c r="A2744" s="19" t="n"/>
      <c r="B2744" s="14" t="n"/>
      <c r="C2744" s="12" t="str">
        <f>IF($B2744="","",IFERROR(INDEX(Items!$B$2:$B$501,MATCH($B2744,Items!$A$2:$A$501,0)),"Unknown SKU"))</f>
        <v/>
      </c>
      <c r="D2744" s="14" t="n"/>
      <c r="E2744" s="14" t="n"/>
      <c r="F2744" s="14" t="n"/>
      <c r="G2744" s="14" t="n"/>
      <c r="H2744" s="12" t="str">
        <f>IF(AND(F2744="",G2744=""),"",IF(F2744="",0,F2744)-IF(G2744="",0,G2744))</f>
        <v/>
      </c>
      <c r="I2744" s="14" t="n"/>
      <c r="J2744" s="14" t="n"/>
      <c r="K2744" s="14" t="n"/>
    </row>
    <row r="2745">
      <c r="A2745" s="19" t="n"/>
      <c r="B2745" s="14" t="n"/>
      <c r="C2745" s="12" t="str">
        <f>IF($B2745="","",IFERROR(INDEX(Items!$B$2:$B$501,MATCH($B2745,Items!$A$2:$A$501,0)),"Unknown SKU"))</f>
        <v/>
      </c>
      <c r="D2745" s="14" t="n"/>
      <c r="E2745" s="14" t="n"/>
      <c r="F2745" s="14" t="n"/>
      <c r="G2745" s="14" t="n"/>
      <c r="H2745" s="12" t="str">
        <f>IF(AND(F2745="",G2745=""),"",IF(F2745="",0,F2745)-IF(G2745="",0,G2745))</f>
        <v/>
      </c>
      <c r="I2745" s="14" t="n"/>
      <c r="J2745" s="14" t="n"/>
      <c r="K2745" s="14" t="n"/>
    </row>
    <row r="2746">
      <c r="A2746" s="19" t="n"/>
      <c r="B2746" s="14" t="n"/>
      <c r="C2746" s="12" t="str">
        <f>IF($B2746="","",IFERROR(INDEX(Items!$B$2:$B$501,MATCH($B2746,Items!$A$2:$A$501,0)),"Unknown SKU"))</f>
        <v/>
      </c>
      <c r="D2746" s="14" t="n"/>
      <c r="E2746" s="14" t="n"/>
      <c r="F2746" s="14" t="n"/>
      <c r="G2746" s="14" t="n"/>
      <c r="H2746" s="12" t="str">
        <f>IF(AND(F2746="",G2746=""),"",IF(F2746="",0,F2746)-IF(G2746="",0,G2746))</f>
        <v/>
      </c>
      <c r="I2746" s="14" t="n"/>
      <c r="J2746" s="14" t="n"/>
      <c r="K2746" s="14" t="n"/>
    </row>
    <row r="2747">
      <c r="A2747" s="19" t="n"/>
      <c r="B2747" s="14" t="n"/>
      <c r="C2747" s="12" t="str">
        <f>IF($B2747="","",IFERROR(INDEX(Items!$B$2:$B$501,MATCH($B2747,Items!$A$2:$A$501,0)),"Unknown SKU"))</f>
        <v/>
      </c>
      <c r="D2747" s="14" t="n"/>
      <c r="E2747" s="14" t="n"/>
      <c r="F2747" s="14" t="n"/>
      <c r="G2747" s="14" t="n"/>
      <c r="H2747" s="12" t="str">
        <f>IF(AND(F2747="",G2747=""),"",IF(F2747="",0,F2747)-IF(G2747="",0,G2747))</f>
        <v/>
      </c>
      <c r="I2747" s="14" t="n"/>
      <c r="J2747" s="14" t="n"/>
      <c r="K2747" s="14" t="n"/>
    </row>
    <row r="2748">
      <c r="A2748" s="19" t="n"/>
      <c r="B2748" s="14" t="n"/>
      <c r="C2748" s="12" t="str">
        <f>IF($B2748="","",IFERROR(INDEX(Items!$B$2:$B$501,MATCH($B2748,Items!$A$2:$A$501,0)),"Unknown SKU"))</f>
        <v/>
      </c>
      <c r="D2748" s="14" t="n"/>
      <c r="E2748" s="14" t="n"/>
      <c r="F2748" s="14" t="n"/>
      <c r="G2748" s="14" t="n"/>
      <c r="H2748" s="12" t="str">
        <f>IF(AND(F2748="",G2748=""),"",IF(F2748="",0,F2748)-IF(G2748="",0,G2748))</f>
        <v/>
      </c>
      <c r="I2748" s="14" t="n"/>
      <c r="J2748" s="14" t="n"/>
      <c r="K2748" s="14" t="n"/>
    </row>
    <row r="2749">
      <c r="A2749" s="19" t="n"/>
      <c r="B2749" s="14" t="n"/>
      <c r="C2749" s="12" t="str">
        <f>IF($B2749="","",IFERROR(INDEX(Items!$B$2:$B$501,MATCH($B2749,Items!$A$2:$A$501,0)),"Unknown SKU"))</f>
        <v/>
      </c>
      <c r="D2749" s="14" t="n"/>
      <c r="E2749" s="14" t="n"/>
      <c r="F2749" s="14" t="n"/>
      <c r="G2749" s="14" t="n"/>
      <c r="H2749" s="12" t="str">
        <f>IF(AND(F2749="",G2749=""),"",IF(F2749="",0,F2749)-IF(G2749="",0,G2749))</f>
        <v/>
      </c>
      <c r="I2749" s="14" t="n"/>
      <c r="J2749" s="14" t="n"/>
      <c r="K2749" s="14" t="n"/>
    </row>
    <row r="2750">
      <c r="A2750" s="19" t="n"/>
      <c r="B2750" s="14" t="n"/>
      <c r="C2750" s="12" t="str">
        <f>IF($B2750="","",IFERROR(INDEX(Items!$B$2:$B$501,MATCH($B2750,Items!$A$2:$A$501,0)),"Unknown SKU"))</f>
        <v/>
      </c>
      <c r="D2750" s="14" t="n"/>
      <c r="E2750" s="14" t="n"/>
      <c r="F2750" s="14" t="n"/>
      <c r="G2750" s="14" t="n"/>
      <c r="H2750" s="12" t="str">
        <f>IF(AND(F2750="",G2750=""),"",IF(F2750="",0,F2750)-IF(G2750="",0,G2750))</f>
        <v/>
      </c>
      <c r="I2750" s="14" t="n"/>
      <c r="J2750" s="14" t="n"/>
      <c r="K2750" s="14" t="n"/>
    </row>
    <row r="2751">
      <c r="A2751" s="19" t="n"/>
      <c r="B2751" s="14" t="n"/>
      <c r="C2751" s="12" t="str">
        <f>IF($B2751="","",IFERROR(INDEX(Items!$B$2:$B$501,MATCH($B2751,Items!$A$2:$A$501,0)),"Unknown SKU"))</f>
        <v/>
      </c>
      <c r="D2751" s="14" t="n"/>
      <c r="E2751" s="14" t="n"/>
      <c r="F2751" s="14" t="n"/>
      <c r="G2751" s="14" t="n"/>
      <c r="H2751" s="12" t="str">
        <f>IF(AND(F2751="",G2751=""),"",IF(F2751="",0,F2751)-IF(G2751="",0,G2751))</f>
        <v/>
      </c>
      <c r="I2751" s="14" t="n"/>
      <c r="J2751" s="14" t="n"/>
      <c r="K2751" s="14" t="n"/>
    </row>
    <row r="2752">
      <c r="A2752" s="19" t="n"/>
      <c r="B2752" s="14" t="n"/>
      <c r="C2752" s="12" t="str">
        <f>IF($B2752="","",IFERROR(INDEX(Items!$B$2:$B$501,MATCH($B2752,Items!$A$2:$A$501,0)),"Unknown SKU"))</f>
        <v/>
      </c>
      <c r="D2752" s="14" t="n"/>
      <c r="E2752" s="14" t="n"/>
      <c r="F2752" s="14" t="n"/>
      <c r="G2752" s="14" t="n"/>
      <c r="H2752" s="12" t="str">
        <f>IF(AND(F2752="",G2752=""),"",IF(F2752="",0,F2752)-IF(G2752="",0,G2752))</f>
        <v/>
      </c>
      <c r="I2752" s="14" t="n"/>
      <c r="J2752" s="14" t="n"/>
      <c r="K2752" s="14" t="n"/>
    </row>
    <row r="2753">
      <c r="A2753" s="19" t="n"/>
      <c r="B2753" s="14" t="n"/>
      <c r="C2753" s="12" t="str">
        <f>IF($B2753="","",IFERROR(INDEX(Items!$B$2:$B$501,MATCH($B2753,Items!$A$2:$A$501,0)),"Unknown SKU"))</f>
        <v/>
      </c>
      <c r="D2753" s="14" t="n"/>
      <c r="E2753" s="14" t="n"/>
      <c r="F2753" s="14" t="n"/>
      <c r="G2753" s="14" t="n"/>
      <c r="H2753" s="12" t="str">
        <f>IF(AND(F2753="",G2753=""),"",IF(F2753="",0,F2753)-IF(G2753="",0,G2753))</f>
        <v/>
      </c>
      <c r="I2753" s="14" t="n"/>
      <c r="J2753" s="14" t="n"/>
      <c r="K2753" s="14" t="n"/>
    </row>
    <row r="2754">
      <c r="A2754" s="19" t="n"/>
      <c r="B2754" s="14" t="n"/>
      <c r="C2754" s="12" t="str">
        <f>IF($B2754="","",IFERROR(INDEX(Items!$B$2:$B$501,MATCH($B2754,Items!$A$2:$A$501,0)),"Unknown SKU"))</f>
        <v/>
      </c>
      <c r="D2754" s="14" t="n"/>
      <c r="E2754" s="14" t="n"/>
      <c r="F2754" s="14" t="n"/>
      <c r="G2754" s="14" t="n"/>
      <c r="H2754" s="12" t="str">
        <f>IF(AND(F2754="",G2754=""),"",IF(F2754="",0,F2754)-IF(G2754="",0,G2754))</f>
        <v/>
      </c>
      <c r="I2754" s="14" t="n"/>
      <c r="J2754" s="14" t="n"/>
      <c r="K2754" s="14" t="n"/>
    </row>
    <row r="2755">
      <c r="A2755" s="19" t="n"/>
      <c r="B2755" s="14" t="n"/>
      <c r="C2755" s="12" t="str">
        <f>IF($B2755="","",IFERROR(INDEX(Items!$B$2:$B$501,MATCH($B2755,Items!$A$2:$A$501,0)),"Unknown SKU"))</f>
        <v/>
      </c>
      <c r="D2755" s="14" t="n"/>
      <c r="E2755" s="14" t="n"/>
      <c r="F2755" s="14" t="n"/>
      <c r="G2755" s="14" t="n"/>
      <c r="H2755" s="12" t="str">
        <f>IF(AND(F2755="",G2755=""),"",IF(F2755="",0,F2755)-IF(G2755="",0,G2755))</f>
        <v/>
      </c>
      <c r="I2755" s="14" t="n"/>
      <c r="J2755" s="14" t="n"/>
      <c r="K2755" s="14" t="n"/>
    </row>
    <row r="2756">
      <c r="A2756" s="19" t="n"/>
      <c r="B2756" s="14" t="n"/>
      <c r="C2756" s="12" t="str">
        <f>IF($B2756="","",IFERROR(INDEX(Items!$B$2:$B$501,MATCH($B2756,Items!$A$2:$A$501,0)),"Unknown SKU"))</f>
        <v/>
      </c>
      <c r="D2756" s="14" t="n"/>
      <c r="E2756" s="14" t="n"/>
      <c r="F2756" s="14" t="n"/>
      <c r="G2756" s="14" t="n"/>
      <c r="H2756" s="12" t="str">
        <f>IF(AND(F2756="",G2756=""),"",IF(F2756="",0,F2756)-IF(G2756="",0,G2756))</f>
        <v/>
      </c>
      <c r="I2756" s="14" t="n"/>
      <c r="J2756" s="14" t="n"/>
      <c r="K2756" s="14" t="n"/>
    </row>
    <row r="2757">
      <c r="A2757" s="19" t="n"/>
      <c r="B2757" s="14" t="n"/>
      <c r="C2757" s="12" t="str">
        <f>IF($B2757="","",IFERROR(INDEX(Items!$B$2:$B$501,MATCH($B2757,Items!$A$2:$A$501,0)),"Unknown SKU"))</f>
        <v/>
      </c>
      <c r="D2757" s="14" t="n"/>
      <c r="E2757" s="14" t="n"/>
      <c r="F2757" s="14" t="n"/>
      <c r="G2757" s="14" t="n"/>
      <c r="H2757" s="12" t="str">
        <f>IF(AND(F2757="",G2757=""),"",IF(F2757="",0,F2757)-IF(G2757="",0,G2757))</f>
        <v/>
      </c>
      <c r="I2757" s="14" t="n"/>
      <c r="J2757" s="14" t="n"/>
      <c r="K2757" s="14" t="n"/>
    </row>
    <row r="2758">
      <c r="A2758" s="19" t="n"/>
      <c r="B2758" s="14" t="n"/>
      <c r="C2758" s="12" t="str">
        <f>IF($B2758="","",IFERROR(INDEX(Items!$B$2:$B$501,MATCH($B2758,Items!$A$2:$A$501,0)),"Unknown SKU"))</f>
        <v/>
      </c>
      <c r="D2758" s="14" t="n"/>
      <c r="E2758" s="14" t="n"/>
      <c r="F2758" s="14" t="n"/>
      <c r="G2758" s="14" t="n"/>
      <c r="H2758" s="12" t="str">
        <f>IF(AND(F2758="",G2758=""),"",IF(F2758="",0,F2758)-IF(G2758="",0,G2758))</f>
        <v/>
      </c>
      <c r="I2758" s="14" t="n"/>
      <c r="J2758" s="14" t="n"/>
      <c r="K2758" s="14" t="n"/>
    </row>
    <row r="2759">
      <c r="A2759" s="19" t="n"/>
      <c r="B2759" s="14" t="n"/>
      <c r="C2759" s="12" t="str">
        <f>IF($B2759="","",IFERROR(INDEX(Items!$B$2:$B$501,MATCH($B2759,Items!$A$2:$A$501,0)),"Unknown SKU"))</f>
        <v/>
      </c>
      <c r="D2759" s="14" t="n"/>
      <c r="E2759" s="14" t="n"/>
      <c r="F2759" s="14" t="n"/>
      <c r="G2759" s="14" t="n"/>
      <c r="H2759" s="12" t="str">
        <f>IF(AND(F2759="",G2759=""),"",IF(F2759="",0,F2759)-IF(G2759="",0,G2759))</f>
        <v/>
      </c>
      <c r="I2759" s="14" t="n"/>
      <c r="J2759" s="14" t="n"/>
      <c r="K2759" s="14" t="n"/>
    </row>
    <row r="2760">
      <c r="A2760" s="19" t="n"/>
      <c r="B2760" s="14" t="n"/>
      <c r="C2760" s="12" t="str">
        <f>IF($B2760="","",IFERROR(INDEX(Items!$B$2:$B$501,MATCH($B2760,Items!$A$2:$A$501,0)),"Unknown SKU"))</f>
        <v/>
      </c>
      <c r="D2760" s="14" t="n"/>
      <c r="E2760" s="14" t="n"/>
      <c r="F2760" s="14" t="n"/>
      <c r="G2760" s="14" t="n"/>
      <c r="H2760" s="12" t="str">
        <f>IF(AND(F2760="",G2760=""),"",IF(F2760="",0,F2760)-IF(G2760="",0,G2760))</f>
        <v/>
      </c>
      <c r="I2760" s="14" t="n"/>
      <c r="J2760" s="14" t="n"/>
      <c r="K2760" s="14" t="n"/>
    </row>
    <row r="2761">
      <c r="A2761" s="19" t="n"/>
      <c r="B2761" s="14" t="n"/>
      <c r="C2761" s="12" t="str">
        <f>IF($B2761="","",IFERROR(INDEX(Items!$B$2:$B$501,MATCH($B2761,Items!$A$2:$A$501,0)),"Unknown SKU"))</f>
        <v/>
      </c>
      <c r="D2761" s="14" t="n"/>
      <c r="E2761" s="14" t="n"/>
      <c r="F2761" s="14" t="n"/>
      <c r="G2761" s="14" t="n"/>
      <c r="H2761" s="12" t="str">
        <f>IF(AND(F2761="",G2761=""),"",IF(F2761="",0,F2761)-IF(G2761="",0,G2761))</f>
        <v/>
      </c>
      <c r="I2761" s="14" t="n"/>
      <c r="J2761" s="14" t="n"/>
      <c r="K2761" s="14" t="n"/>
    </row>
    <row r="2762">
      <c r="A2762" s="19" t="n"/>
      <c r="B2762" s="14" t="n"/>
      <c r="C2762" s="12" t="str">
        <f>IF($B2762="","",IFERROR(INDEX(Items!$B$2:$B$501,MATCH($B2762,Items!$A$2:$A$501,0)),"Unknown SKU"))</f>
        <v/>
      </c>
      <c r="D2762" s="14" t="n"/>
      <c r="E2762" s="14" t="n"/>
      <c r="F2762" s="14" t="n"/>
      <c r="G2762" s="14" t="n"/>
      <c r="H2762" s="12" t="str">
        <f>IF(AND(F2762="",G2762=""),"",IF(F2762="",0,F2762)-IF(G2762="",0,G2762))</f>
        <v/>
      </c>
      <c r="I2762" s="14" t="n"/>
      <c r="J2762" s="14" t="n"/>
      <c r="K2762" s="14" t="n"/>
    </row>
    <row r="2763">
      <c r="A2763" s="19" t="n"/>
      <c r="B2763" s="14" t="n"/>
      <c r="C2763" s="12" t="str">
        <f>IF($B2763="","",IFERROR(INDEX(Items!$B$2:$B$501,MATCH($B2763,Items!$A$2:$A$501,0)),"Unknown SKU"))</f>
        <v/>
      </c>
      <c r="D2763" s="14" t="n"/>
      <c r="E2763" s="14" t="n"/>
      <c r="F2763" s="14" t="n"/>
      <c r="G2763" s="14" t="n"/>
      <c r="H2763" s="12" t="str">
        <f>IF(AND(F2763="",G2763=""),"",IF(F2763="",0,F2763)-IF(G2763="",0,G2763))</f>
        <v/>
      </c>
      <c r="I2763" s="14" t="n"/>
      <c r="J2763" s="14" t="n"/>
      <c r="K2763" s="14" t="n"/>
    </row>
    <row r="2764">
      <c r="A2764" s="19" t="n"/>
      <c r="B2764" s="14" t="n"/>
      <c r="C2764" s="12" t="str">
        <f>IF($B2764="","",IFERROR(INDEX(Items!$B$2:$B$501,MATCH($B2764,Items!$A$2:$A$501,0)),"Unknown SKU"))</f>
        <v/>
      </c>
      <c r="D2764" s="14" t="n"/>
      <c r="E2764" s="14" t="n"/>
      <c r="F2764" s="14" t="n"/>
      <c r="G2764" s="14" t="n"/>
      <c r="H2764" s="12" t="str">
        <f>IF(AND(F2764="",G2764=""),"",IF(F2764="",0,F2764)-IF(G2764="",0,G2764))</f>
        <v/>
      </c>
      <c r="I2764" s="14" t="n"/>
      <c r="J2764" s="14" t="n"/>
      <c r="K2764" s="14" t="n"/>
    </row>
    <row r="2765">
      <c r="A2765" s="19" t="n"/>
      <c r="B2765" s="14" t="n"/>
      <c r="C2765" s="12" t="str">
        <f>IF($B2765="","",IFERROR(INDEX(Items!$B$2:$B$501,MATCH($B2765,Items!$A$2:$A$501,0)),"Unknown SKU"))</f>
        <v/>
      </c>
      <c r="D2765" s="14" t="n"/>
      <c r="E2765" s="14" t="n"/>
      <c r="F2765" s="14" t="n"/>
      <c r="G2765" s="14" t="n"/>
      <c r="H2765" s="12" t="str">
        <f>IF(AND(F2765="",G2765=""),"",IF(F2765="",0,F2765)-IF(G2765="",0,G2765))</f>
        <v/>
      </c>
      <c r="I2765" s="14" t="n"/>
      <c r="J2765" s="14" t="n"/>
      <c r="K2765" s="14" t="n"/>
    </row>
    <row r="2766">
      <c r="A2766" s="19" t="n"/>
      <c r="B2766" s="14" t="n"/>
      <c r="C2766" s="12" t="str">
        <f>IF($B2766="","",IFERROR(INDEX(Items!$B$2:$B$501,MATCH($B2766,Items!$A$2:$A$501,0)),"Unknown SKU"))</f>
        <v/>
      </c>
      <c r="D2766" s="14" t="n"/>
      <c r="E2766" s="14" t="n"/>
      <c r="F2766" s="14" t="n"/>
      <c r="G2766" s="14" t="n"/>
      <c r="H2766" s="12" t="str">
        <f>IF(AND(F2766="",G2766=""),"",IF(F2766="",0,F2766)-IF(G2766="",0,G2766))</f>
        <v/>
      </c>
      <c r="I2766" s="14" t="n"/>
      <c r="J2766" s="14" t="n"/>
      <c r="K2766" s="14" t="n"/>
    </row>
    <row r="2767">
      <c r="A2767" s="19" t="n"/>
      <c r="B2767" s="14" t="n"/>
      <c r="C2767" s="12" t="str">
        <f>IF($B2767="","",IFERROR(INDEX(Items!$B$2:$B$501,MATCH($B2767,Items!$A$2:$A$501,0)),"Unknown SKU"))</f>
        <v/>
      </c>
      <c r="D2767" s="14" t="n"/>
      <c r="E2767" s="14" t="n"/>
      <c r="F2767" s="14" t="n"/>
      <c r="G2767" s="14" t="n"/>
      <c r="H2767" s="12" t="str">
        <f>IF(AND(F2767="",G2767=""),"",IF(F2767="",0,F2767)-IF(G2767="",0,G2767))</f>
        <v/>
      </c>
      <c r="I2767" s="14" t="n"/>
      <c r="J2767" s="14" t="n"/>
      <c r="K2767" s="14" t="n"/>
    </row>
    <row r="2768">
      <c r="A2768" s="19" t="n"/>
      <c r="B2768" s="14" t="n"/>
      <c r="C2768" s="12" t="str">
        <f>IF($B2768="","",IFERROR(INDEX(Items!$B$2:$B$501,MATCH($B2768,Items!$A$2:$A$501,0)),"Unknown SKU"))</f>
        <v/>
      </c>
      <c r="D2768" s="14" t="n"/>
      <c r="E2768" s="14" t="n"/>
      <c r="F2768" s="14" t="n"/>
      <c r="G2768" s="14" t="n"/>
      <c r="H2768" s="12" t="str">
        <f>IF(AND(F2768="",G2768=""),"",IF(F2768="",0,F2768)-IF(G2768="",0,G2768))</f>
        <v/>
      </c>
      <c r="I2768" s="14" t="n"/>
      <c r="J2768" s="14" t="n"/>
      <c r="K2768" s="14" t="n"/>
    </row>
    <row r="2769">
      <c r="A2769" s="19" t="n"/>
      <c r="B2769" s="14" t="n"/>
      <c r="C2769" s="12" t="str">
        <f>IF($B2769="","",IFERROR(INDEX(Items!$B$2:$B$501,MATCH($B2769,Items!$A$2:$A$501,0)),"Unknown SKU"))</f>
        <v/>
      </c>
      <c r="D2769" s="14" t="n"/>
      <c r="E2769" s="14" t="n"/>
      <c r="F2769" s="14" t="n"/>
      <c r="G2769" s="14" t="n"/>
      <c r="H2769" s="12" t="str">
        <f>IF(AND(F2769="",G2769=""),"",IF(F2769="",0,F2769)-IF(G2769="",0,G2769))</f>
        <v/>
      </c>
      <c r="I2769" s="14" t="n"/>
      <c r="J2769" s="14" t="n"/>
      <c r="K2769" s="14" t="n"/>
    </row>
    <row r="2770">
      <c r="A2770" s="19" t="n"/>
      <c r="B2770" s="14" t="n"/>
      <c r="C2770" s="12" t="str">
        <f>IF($B2770="","",IFERROR(INDEX(Items!$B$2:$B$501,MATCH($B2770,Items!$A$2:$A$501,0)),"Unknown SKU"))</f>
        <v/>
      </c>
      <c r="D2770" s="14" t="n"/>
      <c r="E2770" s="14" t="n"/>
      <c r="F2770" s="14" t="n"/>
      <c r="G2770" s="14" t="n"/>
      <c r="H2770" s="12" t="str">
        <f>IF(AND(F2770="",G2770=""),"",IF(F2770="",0,F2770)-IF(G2770="",0,G2770))</f>
        <v/>
      </c>
      <c r="I2770" s="14" t="n"/>
      <c r="J2770" s="14" t="n"/>
      <c r="K2770" s="14" t="n"/>
    </row>
    <row r="2771">
      <c r="A2771" s="19" t="n"/>
      <c r="B2771" s="14" t="n"/>
      <c r="C2771" s="12" t="str">
        <f>IF($B2771="","",IFERROR(INDEX(Items!$B$2:$B$501,MATCH($B2771,Items!$A$2:$A$501,0)),"Unknown SKU"))</f>
        <v/>
      </c>
      <c r="D2771" s="14" t="n"/>
      <c r="E2771" s="14" t="n"/>
      <c r="F2771" s="14" t="n"/>
      <c r="G2771" s="14" t="n"/>
      <c r="H2771" s="12" t="str">
        <f>IF(AND(F2771="",G2771=""),"",IF(F2771="",0,F2771)-IF(G2771="",0,G2771))</f>
        <v/>
      </c>
      <c r="I2771" s="14" t="n"/>
      <c r="J2771" s="14" t="n"/>
      <c r="K2771" s="14" t="n"/>
    </row>
    <row r="2772">
      <c r="A2772" s="19" t="n"/>
      <c r="B2772" s="14" t="n"/>
      <c r="C2772" s="12" t="str">
        <f>IF($B2772="","",IFERROR(INDEX(Items!$B$2:$B$501,MATCH($B2772,Items!$A$2:$A$501,0)),"Unknown SKU"))</f>
        <v/>
      </c>
      <c r="D2772" s="14" t="n"/>
      <c r="E2772" s="14" t="n"/>
      <c r="F2772" s="14" t="n"/>
      <c r="G2772" s="14" t="n"/>
      <c r="H2772" s="12" t="str">
        <f>IF(AND(F2772="",G2772=""),"",IF(F2772="",0,F2772)-IF(G2772="",0,G2772))</f>
        <v/>
      </c>
      <c r="I2772" s="14" t="n"/>
      <c r="J2772" s="14" t="n"/>
      <c r="K2772" s="14" t="n"/>
    </row>
    <row r="2773">
      <c r="A2773" s="19" t="n"/>
      <c r="B2773" s="14" t="n"/>
      <c r="C2773" s="12" t="str">
        <f>IF($B2773="","",IFERROR(INDEX(Items!$B$2:$B$501,MATCH($B2773,Items!$A$2:$A$501,0)),"Unknown SKU"))</f>
        <v/>
      </c>
      <c r="D2773" s="14" t="n"/>
      <c r="E2773" s="14" t="n"/>
      <c r="F2773" s="14" t="n"/>
      <c r="G2773" s="14" t="n"/>
      <c r="H2773" s="12" t="str">
        <f>IF(AND(F2773="",G2773=""),"",IF(F2773="",0,F2773)-IF(G2773="",0,G2773))</f>
        <v/>
      </c>
      <c r="I2773" s="14" t="n"/>
      <c r="J2773" s="14" t="n"/>
      <c r="K2773" s="14" t="n"/>
    </row>
    <row r="2774">
      <c r="A2774" s="19" t="n"/>
      <c r="B2774" s="14" t="n"/>
      <c r="C2774" s="12" t="str">
        <f>IF($B2774="","",IFERROR(INDEX(Items!$B$2:$B$501,MATCH($B2774,Items!$A$2:$A$501,0)),"Unknown SKU"))</f>
        <v/>
      </c>
      <c r="D2774" s="14" t="n"/>
      <c r="E2774" s="14" t="n"/>
      <c r="F2774" s="14" t="n"/>
      <c r="G2774" s="14" t="n"/>
      <c r="H2774" s="12" t="str">
        <f>IF(AND(F2774="",G2774=""),"",IF(F2774="",0,F2774)-IF(G2774="",0,G2774))</f>
        <v/>
      </c>
      <c r="I2774" s="14" t="n"/>
      <c r="J2774" s="14" t="n"/>
      <c r="K2774" s="14" t="n"/>
    </row>
    <row r="2775">
      <c r="A2775" s="19" t="n"/>
      <c r="B2775" s="14" t="n"/>
      <c r="C2775" s="12" t="str">
        <f>IF($B2775="","",IFERROR(INDEX(Items!$B$2:$B$501,MATCH($B2775,Items!$A$2:$A$501,0)),"Unknown SKU"))</f>
        <v/>
      </c>
      <c r="D2775" s="14" t="n"/>
      <c r="E2775" s="14" t="n"/>
      <c r="F2775" s="14" t="n"/>
      <c r="G2775" s="14" t="n"/>
      <c r="H2775" s="12" t="str">
        <f>IF(AND(F2775="",G2775=""),"",IF(F2775="",0,F2775)-IF(G2775="",0,G2775))</f>
        <v/>
      </c>
      <c r="I2775" s="14" t="n"/>
      <c r="J2775" s="14" t="n"/>
      <c r="K2775" s="14" t="n"/>
    </row>
    <row r="2776">
      <c r="A2776" s="19" t="n"/>
      <c r="B2776" s="14" t="n"/>
      <c r="C2776" s="12" t="str">
        <f>IF($B2776="","",IFERROR(INDEX(Items!$B$2:$B$501,MATCH($B2776,Items!$A$2:$A$501,0)),"Unknown SKU"))</f>
        <v/>
      </c>
      <c r="D2776" s="14" t="n"/>
      <c r="E2776" s="14" t="n"/>
      <c r="F2776" s="14" t="n"/>
      <c r="G2776" s="14" t="n"/>
      <c r="H2776" s="12" t="str">
        <f>IF(AND(F2776="",G2776=""),"",IF(F2776="",0,F2776)-IF(G2776="",0,G2776))</f>
        <v/>
      </c>
      <c r="I2776" s="14" t="n"/>
      <c r="J2776" s="14" t="n"/>
      <c r="K2776" s="14" t="n"/>
    </row>
    <row r="2777">
      <c r="A2777" s="19" t="n"/>
      <c r="B2777" s="14" t="n"/>
      <c r="C2777" s="12" t="str">
        <f>IF($B2777="","",IFERROR(INDEX(Items!$B$2:$B$501,MATCH($B2777,Items!$A$2:$A$501,0)),"Unknown SKU"))</f>
        <v/>
      </c>
      <c r="D2777" s="14" t="n"/>
      <c r="E2777" s="14" t="n"/>
      <c r="F2777" s="14" t="n"/>
      <c r="G2777" s="14" t="n"/>
      <c r="H2777" s="12" t="str">
        <f>IF(AND(F2777="",G2777=""),"",IF(F2777="",0,F2777)-IF(G2777="",0,G2777))</f>
        <v/>
      </c>
      <c r="I2777" s="14" t="n"/>
      <c r="J2777" s="14" t="n"/>
      <c r="K2777" s="14" t="n"/>
    </row>
    <row r="2778">
      <c r="A2778" s="19" t="n"/>
      <c r="B2778" s="14" t="n"/>
      <c r="C2778" s="12" t="str">
        <f>IF($B2778="","",IFERROR(INDEX(Items!$B$2:$B$501,MATCH($B2778,Items!$A$2:$A$501,0)),"Unknown SKU"))</f>
        <v/>
      </c>
      <c r="D2778" s="14" t="n"/>
      <c r="E2778" s="14" t="n"/>
      <c r="F2778" s="14" t="n"/>
      <c r="G2778" s="14" t="n"/>
      <c r="H2778" s="12" t="str">
        <f>IF(AND(F2778="",G2778=""),"",IF(F2778="",0,F2778)-IF(G2778="",0,G2778))</f>
        <v/>
      </c>
      <c r="I2778" s="14" t="n"/>
      <c r="J2778" s="14" t="n"/>
      <c r="K2778" s="14" t="n"/>
    </row>
    <row r="2779">
      <c r="A2779" s="19" t="n"/>
      <c r="B2779" s="14" t="n"/>
      <c r="C2779" s="12" t="str">
        <f>IF($B2779="","",IFERROR(INDEX(Items!$B$2:$B$501,MATCH($B2779,Items!$A$2:$A$501,0)),"Unknown SKU"))</f>
        <v/>
      </c>
      <c r="D2779" s="14" t="n"/>
      <c r="E2779" s="14" t="n"/>
      <c r="F2779" s="14" t="n"/>
      <c r="G2779" s="14" t="n"/>
      <c r="H2779" s="12" t="str">
        <f>IF(AND(F2779="",G2779=""),"",IF(F2779="",0,F2779)-IF(G2779="",0,G2779))</f>
        <v/>
      </c>
      <c r="I2779" s="14" t="n"/>
      <c r="J2779" s="14" t="n"/>
      <c r="K2779" s="14" t="n"/>
    </row>
    <row r="2780">
      <c r="A2780" s="19" t="n"/>
      <c r="B2780" s="14" t="n"/>
      <c r="C2780" s="12" t="str">
        <f>IF($B2780="","",IFERROR(INDEX(Items!$B$2:$B$501,MATCH($B2780,Items!$A$2:$A$501,0)),"Unknown SKU"))</f>
        <v/>
      </c>
      <c r="D2780" s="14" t="n"/>
      <c r="E2780" s="14" t="n"/>
      <c r="F2780" s="14" t="n"/>
      <c r="G2780" s="14" t="n"/>
      <c r="H2780" s="12" t="str">
        <f>IF(AND(F2780="",G2780=""),"",IF(F2780="",0,F2780)-IF(G2780="",0,G2780))</f>
        <v/>
      </c>
      <c r="I2780" s="14" t="n"/>
      <c r="J2780" s="14" t="n"/>
      <c r="K2780" s="14" t="n"/>
    </row>
    <row r="2781">
      <c r="A2781" s="19" t="n"/>
      <c r="B2781" s="14" t="n"/>
      <c r="C2781" s="12" t="str">
        <f>IF($B2781="","",IFERROR(INDEX(Items!$B$2:$B$501,MATCH($B2781,Items!$A$2:$A$501,0)),"Unknown SKU"))</f>
        <v/>
      </c>
      <c r="D2781" s="14" t="n"/>
      <c r="E2781" s="14" t="n"/>
      <c r="F2781" s="14" t="n"/>
      <c r="G2781" s="14" t="n"/>
      <c r="H2781" s="12" t="str">
        <f>IF(AND(F2781="",G2781=""),"",IF(F2781="",0,F2781)-IF(G2781="",0,G2781))</f>
        <v/>
      </c>
      <c r="I2781" s="14" t="n"/>
      <c r="J2781" s="14" t="n"/>
      <c r="K2781" s="14" t="n"/>
    </row>
    <row r="2782">
      <c r="A2782" s="19" t="n"/>
      <c r="B2782" s="14" t="n"/>
      <c r="C2782" s="12" t="str">
        <f>IF($B2782="","",IFERROR(INDEX(Items!$B$2:$B$501,MATCH($B2782,Items!$A$2:$A$501,0)),"Unknown SKU"))</f>
        <v/>
      </c>
      <c r="D2782" s="14" t="n"/>
      <c r="E2782" s="14" t="n"/>
      <c r="F2782" s="14" t="n"/>
      <c r="G2782" s="14" t="n"/>
      <c r="H2782" s="12" t="str">
        <f>IF(AND(F2782="",G2782=""),"",IF(F2782="",0,F2782)-IF(G2782="",0,G2782))</f>
        <v/>
      </c>
      <c r="I2782" s="14" t="n"/>
      <c r="J2782" s="14" t="n"/>
      <c r="K2782" s="14" t="n"/>
    </row>
    <row r="2783">
      <c r="A2783" s="19" t="n"/>
      <c r="B2783" s="14" t="n"/>
      <c r="C2783" s="12" t="str">
        <f>IF($B2783="","",IFERROR(INDEX(Items!$B$2:$B$501,MATCH($B2783,Items!$A$2:$A$501,0)),"Unknown SKU"))</f>
        <v/>
      </c>
      <c r="D2783" s="14" t="n"/>
      <c r="E2783" s="14" t="n"/>
      <c r="F2783" s="14" t="n"/>
      <c r="G2783" s="14" t="n"/>
      <c r="H2783" s="12" t="str">
        <f>IF(AND(F2783="",G2783=""),"",IF(F2783="",0,F2783)-IF(G2783="",0,G2783))</f>
        <v/>
      </c>
      <c r="I2783" s="14" t="n"/>
      <c r="J2783" s="14" t="n"/>
      <c r="K2783" s="14" t="n"/>
    </row>
    <row r="2784">
      <c r="A2784" s="19" t="n"/>
      <c r="B2784" s="14" t="n"/>
      <c r="C2784" s="12" t="str">
        <f>IF($B2784="","",IFERROR(INDEX(Items!$B$2:$B$501,MATCH($B2784,Items!$A$2:$A$501,0)),"Unknown SKU"))</f>
        <v/>
      </c>
      <c r="D2784" s="14" t="n"/>
      <c r="E2784" s="14" t="n"/>
      <c r="F2784" s="14" t="n"/>
      <c r="G2784" s="14" t="n"/>
      <c r="H2784" s="12" t="str">
        <f>IF(AND(F2784="",G2784=""),"",IF(F2784="",0,F2784)-IF(G2784="",0,G2784))</f>
        <v/>
      </c>
      <c r="I2784" s="14" t="n"/>
      <c r="J2784" s="14" t="n"/>
      <c r="K2784" s="14" t="n"/>
    </row>
    <row r="2785">
      <c r="A2785" s="19" t="n"/>
      <c r="B2785" s="14" t="n"/>
      <c r="C2785" s="12" t="str">
        <f>IF($B2785="","",IFERROR(INDEX(Items!$B$2:$B$501,MATCH($B2785,Items!$A$2:$A$501,0)),"Unknown SKU"))</f>
        <v/>
      </c>
      <c r="D2785" s="14" t="n"/>
      <c r="E2785" s="14" t="n"/>
      <c r="F2785" s="14" t="n"/>
      <c r="G2785" s="14" t="n"/>
      <c r="H2785" s="12" t="str">
        <f>IF(AND(F2785="",G2785=""),"",IF(F2785="",0,F2785)-IF(G2785="",0,G2785))</f>
        <v/>
      </c>
      <c r="I2785" s="14" t="n"/>
      <c r="J2785" s="14" t="n"/>
      <c r="K2785" s="14" t="n"/>
    </row>
    <row r="2786">
      <c r="A2786" s="19" t="n"/>
      <c r="B2786" s="14" t="n"/>
      <c r="C2786" s="12" t="str">
        <f>IF($B2786="","",IFERROR(INDEX(Items!$B$2:$B$501,MATCH($B2786,Items!$A$2:$A$501,0)),"Unknown SKU"))</f>
        <v/>
      </c>
      <c r="D2786" s="14" t="n"/>
      <c r="E2786" s="14" t="n"/>
      <c r="F2786" s="14" t="n"/>
      <c r="G2786" s="14" t="n"/>
      <c r="H2786" s="12" t="str">
        <f>IF(AND(F2786="",G2786=""),"",IF(F2786="",0,F2786)-IF(G2786="",0,G2786))</f>
        <v/>
      </c>
      <c r="I2786" s="14" t="n"/>
      <c r="J2786" s="14" t="n"/>
      <c r="K2786" s="14" t="n"/>
    </row>
    <row r="2787">
      <c r="A2787" s="19" t="n"/>
      <c r="B2787" s="14" t="n"/>
      <c r="C2787" s="12" t="str">
        <f>IF($B2787="","",IFERROR(INDEX(Items!$B$2:$B$501,MATCH($B2787,Items!$A$2:$A$501,0)),"Unknown SKU"))</f>
        <v/>
      </c>
      <c r="D2787" s="14" t="n"/>
      <c r="E2787" s="14" t="n"/>
      <c r="F2787" s="14" t="n"/>
      <c r="G2787" s="14" t="n"/>
      <c r="H2787" s="12" t="str">
        <f>IF(AND(F2787="",G2787=""),"",IF(F2787="",0,F2787)-IF(G2787="",0,G2787))</f>
        <v/>
      </c>
      <c r="I2787" s="14" t="n"/>
      <c r="J2787" s="14" t="n"/>
      <c r="K2787" s="14" t="n"/>
    </row>
    <row r="2788">
      <c r="A2788" s="19" t="n"/>
      <c r="B2788" s="14" t="n"/>
      <c r="C2788" s="12" t="str">
        <f>IF($B2788="","",IFERROR(INDEX(Items!$B$2:$B$501,MATCH($B2788,Items!$A$2:$A$501,0)),"Unknown SKU"))</f>
        <v/>
      </c>
      <c r="D2788" s="14" t="n"/>
      <c r="E2788" s="14" t="n"/>
      <c r="F2788" s="14" t="n"/>
      <c r="G2788" s="14" t="n"/>
      <c r="H2788" s="12" t="str">
        <f>IF(AND(F2788="",G2788=""),"",IF(F2788="",0,F2788)-IF(G2788="",0,G2788))</f>
        <v/>
      </c>
      <c r="I2788" s="14" t="n"/>
      <c r="J2788" s="14" t="n"/>
      <c r="K2788" s="14" t="n"/>
    </row>
    <row r="2789">
      <c r="A2789" s="19" t="n"/>
      <c r="B2789" s="14" t="n"/>
      <c r="C2789" s="12" t="str">
        <f>IF($B2789="","",IFERROR(INDEX(Items!$B$2:$B$501,MATCH($B2789,Items!$A$2:$A$501,0)),"Unknown SKU"))</f>
        <v/>
      </c>
      <c r="D2789" s="14" t="n"/>
      <c r="E2789" s="14" t="n"/>
      <c r="F2789" s="14" t="n"/>
      <c r="G2789" s="14" t="n"/>
      <c r="H2789" s="12" t="str">
        <f>IF(AND(F2789="",G2789=""),"",IF(F2789="",0,F2789)-IF(G2789="",0,G2789))</f>
        <v/>
      </c>
      <c r="I2789" s="14" t="n"/>
      <c r="J2789" s="14" t="n"/>
      <c r="K2789" s="14" t="n"/>
    </row>
    <row r="2790">
      <c r="A2790" s="19" t="n"/>
      <c r="B2790" s="14" t="n"/>
      <c r="C2790" s="12" t="str">
        <f>IF($B2790="","",IFERROR(INDEX(Items!$B$2:$B$501,MATCH($B2790,Items!$A$2:$A$501,0)),"Unknown SKU"))</f>
        <v/>
      </c>
      <c r="D2790" s="14" t="n"/>
      <c r="E2790" s="14" t="n"/>
      <c r="F2790" s="14" t="n"/>
      <c r="G2790" s="14" t="n"/>
      <c r="H2790" s="12" t="str">
        <f>IF(AND(F2790="",G2790=""),"",IF(F2790="",0,F2790)-IF(G2790="",0,G2790))</f>
        <v/>
      </c>
      <c r="I2790" s="14" t="n"/>
      <c r="J2790" s="14" t="n"/>
      <c r="K2790" s="14" t="n"/>
    </row>
    <row r="2791">
      <c r="A2791" s="19" t="n"/>
      <c r="B2791" s="14" t="n"/>
      <c r="C2791" s="12" t="str">
        <f>IF($B2791="","",IFERROR(INDEX(Items!$B$2:$B$501,MATCH($B2791,Items!$A$2:$A$501,0)),"Unknown SKU"))</f>
        <v/>
      </c>
      <c r="D2791" s="14" t="n"/>
      <c r="E2791" s="14" t="n"/>
      <c r="F2791" s="14" t="n"/>
      <c r="G2791" s="14" t="n"/>
      <c r="H2791" s="12" t="str">
        <f>IF(AND(F2791="",G2791=""),"",IF(F2791="",0,F2791)-IF(G2791="",0,G2791))</f>
        <v/>
      </c>
      <c r="I2791" s="14" t="n"/>
      <c r="J2791" s="14" t="n"/>
      <c r="K2791" s="14" t="n"/>
    </row>
    <row r="2792">
      <c r="A2792" s="19" t="n"/>
      <c r="B2792" s="14" t="n"/>
      <c r="C2792" s="12" t="str">
        <f>IF($B2792="","",IFERROR(INDEX(Items!$B$2:$B$501,MATCH($B2792,Items!$A$2:$A$501,0)),"Unknown SKU"))</f>
        <v/>
      </c>
      <c r="D2792" s="14" t="n"/>
      <c r="E2792" s="14" t="n"/>
      <c r="F2792" s="14" t="n"/>
      <c r="G2792" s="14" t="n"/>
      <c r="H2792" s="12" t="str">
        <f>IF(AND(F2792="",G2792=""),"",IF(F2792="",0,F2792)-IF(G2792="",0,G2792))</f>
        <v/>
      </c>
      <c r="I2792" s="14" t="n"/>
      <c r="J2792" s="14" t="n"/>
      <c r="K2792" s="14" t="n"/>
    </row>
    <row r="2793">
      <c r="A2793" s="19" t="n"/>
      <c r="B2793" s="14" t="n"/>
      <c r="C2793" s="12" t="str">
        <f>IF($B2793="","",IFERROR(INDEX(Items!$B$2:$B$501,MATCH($B2793,Items!$A$2:$A$501,0)),"Unknown SKU"))</f>
        <v/>
      </c>
      <c r="D2793" s="14" t="n"/>
      <c r="E2793" s="14" t="n"/>
      <c r="F2793" s="14" t="n"/>
      <c r="G2793" s="14" t="n"/>
      <c r="H2793" s="12" t="str">
        <f>IF(AND(F2793="",G2793=""),"",IF(F2793="",0,F2793)-IF(G2793="",0,G2793))</f>
        <v/>
      </c>
      <c r="I2793" s="14" t="n"/>
      <c r="J2793" s="14" t="n"/>
      <c r="K2793" s="14" t="n"/>
    </row>
    <row r="2794">
      <c r="A2794" s="19" t="n"/>
      <c r="B2794" s="14" t="n"/>
      <c r="C2794" s="12" t="str">
        <f>IF($B2794="","",IFERROR(INDEX(Items!$B$2:$B$501,MATCH($B2794,Items!$A$2:$A$501,0)),"Unknown SKU"))</f>
        <v/>
      </c>
      <c r="D2794" s="14" t="n"/>
      <c r="E2794" s="14" t="n"/>
      <c r="F2794" s="14" t="n"/>
      <c r="G2794" s="14" t="n"/>
      <c r="H2794" s="12" t="str">
        <f>IF(AND(F2794="",G2794=""),"",IF(F2794="",0,F2794)-IF(G2794="",0,G2794))</f>
        <v/>
      </c>
      <c r="I2794" s="14" t="n"/>
      <c r="J2794" s="14" t="n"/>
      <c r="K2794" s="14" t="n"/>
    </row>
    <row r="2795">
      <c r="A2795" s="19" t="n"/>
      <c r="B2795" s="14" t="n"/>
      <c r="C2795" s="12" t="str">
        <f>IF($B2795="","",IFERROR(INDEX(Items!$B$2:$B$501,MATCH($B2795,Items!$A$2:$A$501,0)),"Unknown SKU"))</f>
        <v/>
      </c>
      <c r="D2795" s="14" t="n"/>
      <c r="E2795" s="14" t="n"/>
      <c r="F2795" s="14" t="n"/>
      <c r="G2795" s="14" t="n"/>
      <c r="H2795" s="12" t="str">
        <f>IF(AND(F2795="",G2795=""),"",IF(F2795="",0,F2795)-IF(G2795="",0,G2795))</f>
        <v/>
      </c>
      <c r="I2795" s="14" t="n"/>
      <c r="J2795" s="14" t="n"/>
      <c r="K2795" s="14" t="n"/>
    </row>
    <row r="2796">
      <c r="A2796" s="19" t="n"/>
      <c r="B2796" s="14" t="n"/>
      <c r="C2796" s="12" t="str">
        <f>IF($B2796="","",IFERROR(INDEX(Items!$B$2:$B$501,MATCH($B2796,Items!$A$2:$A$501,0)),"Unknown SKU"))</f>
        <v/>
      </c>
      <c r="D2796" s="14" t="n"/>
      <c r="E2796" s="14" t="n"/>
      <c r="F2796" s="14" t="n"/>
      <c r="G2796" s="14" t="n"/>
      <c r="H2796" s="12" t="str">
        <f>IF(AND(F2796="",G2796=""),"",IF(F2796="",0,F2796)-IF(G2796="",0,G2796))</f>
        <v/>
      </c>
      <c r="I2796" s="14" t="n"/>
      <c r="J2796" s="14" t="n"/>
      <c r="K2796" s="14" t="n"/>
    </row>
    <row r="2797">
      <c r="A2797" s="19" t="n"/>
      <c r="B2797" s="14" t="n"/>
      <c r="C2797" s="12" t="str">
        <f>IF($B2797="","",IFERROR(INDEX(Items!$B$2:$B$501,MATCH($B2797,Items!$A$2:$A$501,0)),"Unknown SKU"))</f>
        <v/>
      </c>
      <c r="D2797" s="14" t="n"/>
      <c r="E2797" s="14" t="n"/>
      <c r="F2797" s="14" t="n"/>
      <c r="G2797" s="14" t="n"/>
      <c r="H2797" s="12" t="str">
        <f>IF(AND(F2797="",G2797=""),"",IF(F2797="",0,F2797)-IF(G2797="",0,G2797))</f>
        <v/>
      </c>
      <c r="I2797" s="14" t="n"/>
      <c r="J2797" s="14" t="n"/>
      <c r="K2797" s="14" t="n"/>
    </row>
    <row r="2798">
      <c r="A2798" s="19" t="n"/>
      <c r="B2798" s="14" t="n"/>
      <c r="C2798" s="12" t="str">
        <f>IF($B2798="","",IFERROR(INDEX(Items!$B$2:$B$501,MATCH($B2798,Items!$A$2:$A$501,0)),"Unknown SKU"))</f>
        <v/>
      </c>
      <c r="D2798" s="14" t="n"/>
      <c r="E2798" s="14" t="n"/>
      <c r="F2798" s="14" t="n"/>
      <c r="G2798" s="14" t="n"/>
      <c r="H2798" s="12" t="str">
        <f>IF(AND(F2798="",G2798=""),"",IF(F2798="",0,F2798)-IF(G2798="",0,G2798))</f>
        <v/>
      </c>
      <c r="I2798" s="14" t="n"/>
      <c r="J2798" s="14" t="n"/>
      <c r="K2798" s="14" t="n"/>
    </row>
    <row r="2799">
      <c r="A2799" s="19" t="n"/>
      <c r="B2799" s="14" t="n"/>
      <c r="C2799" s="12" t="str">
        <f>IF($B2799="","",IFERROR(INDEX(Items!$B$2:$B$501,MATCH($B2799,Items!$A$2:$A$501,0)),"Unknown SKU"))</f>
        <v/>
      </c>
      <c r="D2799" s="14" t="n"/>
      <c r="E2799" s="14" t="n"/>
      <c r="F2799" s="14" t="n"/>
      <c r="G2799" s="14" t="n"/>
      <c r="H2799" s="12" t="str">
        <f>IF(AND(F2799="",G2799=""),"",IF(F2799="",0,F2799)-IF(G2799="",0,G2799))</f>
        <v/>
      </c>
      <c r="I2799" s="14" t="n"/>
      <c r="J2799" s="14" t="n"/>
      <c r="K2799" s="14" t="n"/>
    </row>
    <row r="2800">
      <c r="A2800" s="19" t="n"/>
      <c r="B2800" s="14" t="n"/>
      <c r="C2800" s="12" t="str">
        <f>IF($B2800="","",IFERROR(INDEX(Items!$B$2:$B$501,MATCH($B2800,Items!$A$2:$A$501,0)),"Unknown SKU"))</f>
        <v/>
      </c>
      <c r="D2800" s="14" t="n"/>
      <c r="E2800" s="14" t="n"/>
      <c r="F2800" s="14" t="n"/>
      <c r="G2800" s="14" t="n"/>
      <c r="H2800" s="12" t="str">
        <f>IF(AND(F2800="",G2800=""),"",IF(F2800="",0,F2800)-IF(G2800="",0,G2800))</f>
        <v/>
      </c>
      <c r="I2800" s="14" t="n"/>
      <c r="J2800" s="14" t="n"/>
      <c r="K2800" s="14" t="n"/>
    </row>
    <row r="2801">
      <c r="A2801" s="19" t="n"/>
      <c r="B2801" s="14" t="n"/>
      <c r="C2801" s="12" t="str">
        <f>IF($B2801="","",IFERROR(INDEX(Items!$B$2:$B$501,MATCH($B2801,Items!$A$2:$A$501,0)),"Unknown SKU"))</f>
        <v/>
      </c>
      <c r="D2801" s="14" t="n"/>
      <c r="E2801" s="14" t="n"/>
      <c r="F2801" s="14" t="n"/>
      <c r="G2801" s="14" t="n"/>
      <c r="H2801" s="12" t="str">
        <f>IF(AND(F2801="",G2801=""),"",IF(F2801="",0,F2801)-IF(G2801="",0,G2801))</f>
        <v/>
      </c>
      <c r="I2801" s="14" t="n"/>
      <c r="J2801" s="14" t="n"/>
      <c r="K2801" s="14" t="n"/>
    </row>
    <row r="2802">
      <c r="A2802" s="19" t="n"/>
      <c r="B2802" s="14" t="n"/>
      <c r="C2802" s="12" t="str">
        <f>IF($B2802="","",IFERROR(INDEX(Items!$B$2:$B$501,MATCH($B2802,Items!$A$2:$A$501,0)),"Unknown SKU"))</f>
        <v/>
      </c>
      <c r="D2802" s="14" t="n"/>
      <c r="E2802" s="14" t="n"/>
      <c r="F2802" s="14" t="n"/>
      <c r="G2802" s="14" t="n"/>
      <c r="H2802" s="12" t="str">
        <f>IF(AND(F2802="",G2802=""),"",IF(F2802="",0,F2802)-IF(G2802="",0,G2802))</f>
        <v/>
      </c>
      <c r="I2802" s="14" t="n"/>
      <c r="J2802" s="14" t="n"/>
      <c r="K2802" s="14" t="n"/>
    </row>
    <row r="2803">
      <c r="A2803" s="19" t="n"/>
      <c r="B2803" s="14" t="n"/>
      <c r="C2803" s="12" t="str">
        <f>IF($B2803="","",IFERROR(INDEX(Items!$B$2:$B$501,MATCH($B2803,Items!$A$2:$A$501,0)),"Unknown SKU"))</f>
        <v/>
      </c>
      <c r="D2803" s="14" t="n"/>
      <c r="E2803" s="14" t="n"/>
      <c r="F2803" s="14" t="n"/>
      <c r="G2803" s="14" t="n"/>
      <c r="H2803" s="12" t="str">
        <f>IF(AND(F2803="",G2803=""),"",IF(F2803="",0,F2803)-IF(G2803="",0,G2803))</f>
        <v/>
      </c>
      <c r="I2803" s="14" t="n"/>
      <c r="J2803" s="14" t="n"/>
      <c r="K2803" s="14" t="n"/>
    </row>
    <row r="2804">
      <c r="A2804" s="19" t="n"/>
      <c r="B2804" s="14" t="n"/>
      <c r="C2804" s="12" t="str">
        <f>IF($B2804="","",IFERROR(INDEX(Items!$B$2:$B$501,MATCH($B2804,Items!$A$2:$A$501,0)),"Unknown SKU"))</f>
        <v/>
      </c>
      <c r="D2804" s="14" t="n"/>
      <c r="E2804" s="14" t="n"/>
      <c r="F2804" s="14" t="n"/>
      <c r="G2804" s="14" t="n"/>
      <c r="H2804" s="12" t="str">
        <f>IF(AND(F2804="",G2804=""),"",IF(F2804="",0,F2804)-IF(G2804="",0,G2804))</f>
        <v/>
      </c>
      <c r="I2804" s="14" t="n"/>
      <c r="J2804" s="14" t="n"/>
      <c r="K2804" s="14" t="n"/>
    </row>
    <row r="2805">
      <c r="A2805" s="19" t="n"/>
      <c r="B2805" s="14" t="n"/>
      <c r="C2805" s="12" t="str">
        <f>IF($B2805="","",IFERROR(INDEX(Items!$B$2:$B$501,MATCH($B2805,Items!$A$2:$A$501,0)),"Unknown SKU"))</f>
        <v/>
      </c>
      <c r="D2805" s="14" t="n"/>
      <c r="E2805" s="14" t="n"/>
      <c r="F2805" s="14" t="n"/>
      <c r="G2805" s="14" t="n"/>
      <c r="H2805" s="12" t="str">
        <f>IF(AND(F2805="",G2805=""),"",IF(F2805="",0,F2805)-IF(G2805="",0,G2805))</f>
        <v/>
      </c>
      <c r="I2805" s="14" t="n"/>
      <c r="J2805" s="14" t="n"/>
      <c r="K2805" s="14" t="n"/>
    </row>
    <row r="2806">
      <c r="A2806" s="19" t="n"/>
      <c r="B2806" s="14" t="n"/>
      <c r="C2806" s="12" t="str">
        <f>IF($B2806="","",IFERROR(INDEX(Items!$B$2:$B$501,MATCH($B2806,Items!$A$2:$A$501,0)),"Unknown SKU"))</f>
        <v/>
      </c>
      <c r="D2806" s="14" t="n"/>
      <c r="E2806" s="14" t="n"/>
      <c r="F2806" s="14" t="n"/>
      <c r="G2806" s="14" t="n"/>
      <c r="H2806" s="12" t="str">
        <f>IF(AND(F2806="",G2806=""),"",IF(F2806="",0,F2806)-IF(G2806="",0,G2806))</f>
        <v/>
      </c>
      <c r="I2806" s="14" t="n"/>
      <c r="J2806" s="14" t="n"/>
      <c r="K2806" s="14" t="n"/>
    </row>
    <row r="2807">
      <c r="A2807" s="19" t="n"/>
      <c r="B2807" s="14" t="n"/>
      <c r="C2807" s="12" t="str">
        <f>IF($B2807="","",IFERROR(INDEX(Items!$B$2:$B$501,MATCH($B2807,Items!$A$2:$A$501,0)),"Unknown SKU"))</f>
        <v/>
      </c>
      <c r="D2807" s="14" t="n"/>
      <c r="E2807" s="14" t="n"/>
      <c r="F2807" s="14" t="n"/>
      <c r="G2807" s="14" t="n"/>
      <c r="H2807" s="12" t="str">
        <f>IF(AND(F2807="",G2807=""),"",IF(F2807="",0,F2807)-IF(G2807="",0,G2807))</f>
        <v/>
      </c>
      <c r="I2807" s="14" t="n"/>
      <c r="J2807" s="14" t="n"/>
      <c r="K2807" s="14" t="n"/>
    </row>
    <row r="2808">
      <c r="A2808" s="19" t="n"/>
      <c r="B2808" s="14" t="n"/>
      <c r="C2808" s="12" t="str">
        <f>IF($B2808="","",IFERROR(INDEX(Items!$B$2:$B$501,MATCH($B2808,Items!$A$2:$A$501,0)),"Unknown SKU"))</f>
        <v/>
      </c>
      <c r="D2808" s="14" t="n"/>
      <c r="E2808" s="14" t="n"/>
      <c r="F2808" s="14" t="n"/>
      <c r="G2808" s="14" t="n"/>
      <c r="H2808" s="12" t="str">
        <f>IF(AND(F2808="",G2808=""),"",IF(F2808="",0,F2808)-IF(G2808="",0,G2808))</f>
        <v/>
      </c>
      <c r="I2808" s="14" t="n"/>
      <c r="J2808" s="14" t="n"/>
      <c r="K2808" s="14" t="n"/>
    </row>
    <row r="2809">
      <c r="A2809" s="19" t="n"/>
      <c r="B2809" s="14" t="n"/>
      <c r="C2809" s="12" t="str">
        <f>IF($B2809="","",IFERROR(INDEX(Items!$B$2:$B$501,MATCH($B2809,Items!$A$2:$A$501,0)),"Unknown SKU"))</f>
        <v/>
      </c>
      <c r="D2809" s="14" t="n"/>
      <c r="E2809" s="14" t="n"/>
      <c r="F2809" s="14" t="n"/>
      <c r="G2809" s="14" t="n"/>
      <c r="H2809" s="12" t="str">
        <f>IF(AND(F2809="",G2809=""),"",IF(F2809="",0,F2809)-IF(G2809="",0,G2809))</f>
        <v/>
      </c>
      <c r="I2809" s="14" t="n"/>
      <c r="J2809" s="14" t="n"/>
      <c r="K2809" s="14" t="n"/>
    </row>
    <row r="2810">
      <c r="A2810" s="19" t="n"/>
      <c r="B2810" s="14" t="n"/>
      <c r="C2810" s="12" t="str">
        <f>IF($B2810="","",IFERROR(INDEX(Items!$B$2:$B$501,MATCH($B2810,Items!$A$2:$A$501,0)),"Unknown SKU"))</f>
        <v/>
      </c>
      <c r="D2810" s="14" t="n"/>
      <c r="E2810" s="14" t="n"/>
      <c r="F2810" s="14" t="n"/>
      <c r="G2810" s="14" t="n"/>
      <c r="H2810" s="12" t="str">
        <f>IF(AND(F2810="",G2810=""),"",IF(F2810="",0,F2810)-IF(G2810="",0,G2810))</f>
        <v/>
      </c>
      <c r="I2810" s="14" t="n"/>
      <c r="J2810" s="14" t="n"/>
      <c r="K2810" s="14" t="n"/>
    </row>
    <row r="2811">
      <c r="A2811" s="19" t="n"/>
      <c r="B2811" s="14" t="n"/>
      <c r="C2811" s="12" t="str">
        <f>IF($B2811="","",IFERROR(INDEX(Items!$B$2:$B$501,MATCH($B2811,Items!$A$2:$A$501,0)),"Unknown SKU"))</f>
        <v/>
      </c>
      <c r="D2811" s="14" t="n"/>
      <c r="E2811" s="14" t="n"/>
      <c r="F2811" s="14" t="n"/>
      <c r="G2811" s="14" t="n"/>
      <c r="H2811" s="12" t="str">
        <f>IF(AND(F2811="",G2811=""),"",IF(F2811="",0,F2811)-IF(G2811="",0,G2811))</f>
        <v/>
      </c>
      <c r="I2811" s="14" t="n"/>
      <c r="J2811" s="14" t="n"/>
      <c r="K2811" s="14" t="n"/>
    </row>
    <row r="2812">
      <c r="A2812" s="19" t="n"/>
      <c r="B2812" s="14" t="n"/>
      <c r="C2812" s="12" t="str">
        <f>IF($B2812="","",IFERROR(INDEX(Items!$B$2:$B$501,MATCH($B2812,Items!$A$2:$A$501,0)),"Unknown SKU"))</f>
        <v/>
      </c>
      <c r="D2812" s="14" t="n"/>
      <c r="E2812" s="14" t="n"/>
      <c r="F2812" s="14" t="n"/>
      <c r="G2812" s="14" t="n"/>
      <c r="H2812" s="12" t="str">
        <f>IF(AND(F2812="",G2812=""),"",IF(F2812="",0,F2812)-IF(G2812="",0,G2812))</f>
        <v/>
      </c>
      <c r="I2812" s="14" t="n"/>
      <c r="J2812" s="14" t="n"/>
      <c r="K2812" s="14" t="n"/>
    </row>
    <row r="2813">
      <c r="A2813" s="19" t="n"/>
      <c r="B2813" s="14" t="n"/>
      <c r="C2813" s="12" t="str">
        <f>IF($B2813="","",IFERROR(INDEX(Items!$B$2:$B$501,MATCH($B2813,Items!$A$2:$A$501,0)),"Unknown SKU"))</f>
        <v/>
      </c>
      <c r="D2813" s="14" t="n"/>
      <c r="E2813" s="14" t="n"/>
      <c r="F2813" s="14" t="n"/>
      <c r="G2813" s="14" t="n"/>
      <c r="H2813" s="12" t="str">
        <f>IF(AND(F2813="",G2813=""),"",IF(F2813="",0,F2813)-IF(G2813="",0,G2813))</f>
        <v/>
      </c>
      <c r="I2813" s="14" t="n"/>
      <c r="J2813" s="14" t="n"/>
      <c r="K2813" s="14" t="n"/>
    </row>
    <row r="2814">
      <c r="A2814" s="19" t="n"/>
      <c r="B2814" s="14" t="n"/>
      <c r="C2814" s="12" t="str">
        <f>IF($B2814="","",IFERROR(INDEX(Items!$B$2:$B$501,MATCH($B2814,Items!$A$2:$A$501,0)),"Unknown SKU"))</f>
        <v/>
      </c>
      <c r="D2814" s="14" t="n"/>
      <c r="E2814" s="14" t="n"/>
      <c r="F2814" s="14" t="n"/>
      <c r="G2814" s="14" t="n"/>
      <c r="H2814" s="12" t="str">
        <f>IF(AND(F2814="",G2814=""),"",IF(F2814="",0,F2814)-IF(G2814="",0,G2814))</f>
        <v/>
      </c>
      <c r="I2814" s="14" t="n"/>
      <c r="J2814" s="14" t="n"/>
      <c r="K2814" s="14" t="n"/>
    </row>
    <row r="2815">
      <c r="A2815" s="19" t="n"/>
      <c r="B2815" s="14" t="n"/>
      <c r="C2815" s="12" t="str">
        <f>IF($B2815="","",IFERROR(INDEX(Items!$B$2:$B$501,MATCH($B2815,Items!$A$2:$A$501,0)),"Unknown SKU"))</f>
        <v/>
      </c>
      <c r="D2815" s="14" t="n"/>
      <c r="E2815" s="14" t="n"/>
      <c r="F2815" s="14" t="n"/>
      <c r="G2815" s="14" t="n"/>
      <c r="H2815" s="12" t="str">
        <f>IF(AND(F2815="",G2815=""),"",IF(F2815="",0,F2815)-IF(G2815="",0,G2815))</f>
        <v/>
      </c>
      <c r="I2815" s="14" t="n"/>
      <c r="J2815" s="14" t="n"/>
      <c r="K2815" s="14" t="n"/>
    </row>
    <row r="2816">
      <c r="A2816" s="19" t="n"/>
      <c r="B2816" s="14" t="n"/>
      <c r="C2816" s="12" t="str">
        <f>IF($B2816="","",IFERROR(INDEX(Items!$B$2:$B$501,MATCH($B2816,Items!$A$2:$A$501,0)),"Unknown SKU"))</f>
        <v/>
      </c>
      <c r="D2816" s="14" t="n"/>
      <c r="E2816" s="14" t="n"/>
      <c r="F2816" s="14" t="n"/>
      <c r="G2816" s="14" t="n"/>
      <c r="H2816" s="12" t="str">
        <f>IF(AND(F2816="",G2816=""),"",IF(F2816="",0,F2816)-IF(G2816="",0,G2816))</f>
        <v/>
      </c>
      <c r="I2816" s="14" t="n"/>
      <c r="J2816" s="14" t="n"/>
      <c r="K2816" s="14" t="n"/>
    </row>
    <row r="2817">
      <c r="A2817" s="19" t="n"/>
      <c r="B2817" s="14" t="n"/>
      <c r="C2817" s="12" t="str">
        <f>IF($B2817="","",IFERROR(INDEX(Items!$B$2:$B$501,MATCH($B2817,Items!$A$2:$A$501,0)),"Unknown SKU"))</f>
        <v/>
      </c>
      <c r="D2817" s="14" t="n"/>
      <c r="E2817" s="14" t="n"/>
      <c r="F2817" s="14" t="n"/>
      <c r="G2817" s="14" t="n"/>
      <c r="H2817" s="12" t="str">
        <f>IF(AND(F2817="",G2817=""),"",IF(F2817="",0,F2817)-IF(G2817="",0,G2817))</f>
        <v/>
      </c>
      <c r="I2817" s="14" t="n"/>
      <c r="J2817" s="14" t="n"/>
      <c r="K2817" s="14" t="n"/>
    </row>
    <row r="2818">
      <c r="A2818" s="19" t="n"/>
      <c r="B2818" s="14" t="n"/>
      <c r="C2818" s="12" t="str">
        <f>IF($B2818="","",IFERROR(INDEX(Items!$B$2:$B$501,MATCH($B2818,Items!$A$2:$A$501,0)),"Unknown SKU"))</f>
        <v/>
      </c>
      <c r="D2818" s="14" t="n"/>
      <c r="E2818" s="14" t="n"/>
      <c r="F2818" s="14" t="n"/>
      <c r="G2818" s="14" t="n"/>
      <c r="H2818" s="12" t="str">
        <f>IF(AND(F2818="",G2818=""),"",IF(F2818="",0,F2818)-IF(G2818="",0,G2818))</f>
        <v/>
      </c>
      <c r="I2818" s="14" t="n"/>
      <c r="J2818" s="14" t="n"/>
      <c r="K2818" s="14" t="n"/>
    </row>
    <row r="2819">
      <c r="A2819" s="19" t="n"/>
      <c r="B2819" s="14" t="n"/>
      <c r="C2819" s="12" t="str">
        <f>IF($B2819="","",IFERROR(INDEX(Items!$B$2:$B$501,MATCH($B2819,Items!$A$2:$A$501,0)),"Unknown SKU"))</f>
        <v/>
      </c>
      <c r="D2819" s="14" t="n"/>
      <c r="E2819" s="14" t="n"/>
      <c r="F2819" s="14" t="n"/>
      <c r="G2819" s="14" t="n"/>
      <c r="H2819" s="12" t="str">
        <f>IF(AND(F2819="",G2819=""),"",IF(F2819="",0,F2819)-IF(G2819="",0,G2819))</f>
        <v/>
      </c>
      <c r="I2819" s="14" t="n"/>
      <c r="J2819" s="14" t="n"/>
      <c r="K2819" s="14" t="n"/>
    </row>
    <row r="2820">
      <c r="A2820" s="19" t="n"/>
      <c r="B2820" s="14" t="n"/>
      <c r="C2820" s="12" t="str">
        <f>IF($B2820="","",IFERROR(INDEX(Items!$B$2:$B$501,MATCH($B2820,Items!$A$2:$A$501,0)),"Unknown SKU"))</f>
        <v/>
      </c>
      <c r="D2820" s="14" t="n"/>
      <c r="E2820" s="14" t="n"/>
      <c r="F2820" s="14" t="n"/>
      <c r="G2820" s="14" t="n"/>
      <c r="H2820" s="12" t="str">
        <f>IF(AND(F2820="",G2820=""),"",IF(F2820="",0,F2820)-IF(G2820="",0,G2820))</f>
        <v/>
      </c>
      <c r="I2820" s="14" t="n"/>
      <c r="J2820" s="14" t="n"/>
      <c r="K2820" s="14" t="n"/>
    </row>
    <row r="2821">
      <c r="A2821" s="19" t="n"/>
      <c r="B2821" s="14" t="n"/>
      <c r="C2821" s="12" t="str">
        <f>IF($B2821="","",IFERROR(INDEX(Items!$B$2:$B$501,MATCH($B2821,Items!$A$2:$A$501,0)),"Unknown SKU"))</f>
        <v/>
      </c>
      <c r="D2821" s="14" t="n"/>
      <c r="E2821" s="14" t="n"/>
      <c r="F2821" s="14" t="n"/>
      <c r="G2821" s="14" t="n"/>
      <c r="H2821" s="12" t="str">
        <f>IF(AND(F2821="",G2821=""),"",IF(F2821="",0,F2821)-IF(G2821="",0,G2821))</f>
        <v/>
      </c>
      <c r="I2821" s="14" t="n"/>
      <c r="J2821" s="14" t="n"/>
      <c r="K2821" s="14" t="n"/>
    </row>
    <row r="2822">
      <c r="A2822" s="19" t="n"/>
      <c r="B2822" s="14" t="n"/>
      <c r="C2822" s="12" t="str">
        <f>IF($B2822="","",IFERROR(INDEX(Items!$B$2:$B$501,MATCH($B2822,Items!$A$2:$A$501,0)),"Unknown SKU"))</f>
        <v/>
      </c>
      <c r="D2822" s="14" t="n"/>
      <c r="E2822" s="14" t="n"/>
      <c r="F2822" s="14" t="n"/>
      <c r="G2822" s="14" t="n"/>
      <c r="H2822" s="12" t="str">
        <f>IF(AND(F2822="",G2822=""),"",IF(F2822="",0,F2822)-IF(G2822="",0,G2822))</f>
        <v/>
      </c>
      <c r="I2822" s="14" t="n"/>
      <c r="J2822" s="14" t="n"/>
      <c r="K2822" s="14" t="n"/>
    </row>
    <row r="2823">
      <c r="A2823" s="19" t="n"/>
      <c r="B2823" s="14" t="n"/>
      <c r="C2823" s="12" t="str">
        <f>IF($B2823="","",IFERROR(INDEX(Items!$B$2:$B$501,MATCH($B2823,Items!$A$2:$A$501,0)),"Unknown SKU"))</f>
        <v/>
      </c>
      <c r="D2823" s="14" t="n"/>
      <c r="E2823" s="14" t="n"/>
      <c r="F2823" s="14" t="n"/>
      <c r="G2823" s="14" t="n"/>
      <c r="H2823" s="12" t="str">
        <f>IF(AND(F2823="",G2823=""),"",IF(F2823="",0,F2823)-IF(G2823="",0,G2823))</f>
        <v/>
      </c>
      <c r="I2823" s="14" t="n"/>
      <c r="J2823" s="14" t="n"/>
      <c r="K2823" s="14" t="n"/>
    </row>
    <row r="2824">
      <c r="A2824" s="19" t="n"/>
      <c r="B2824" s="14" t="n"/>
      <c r="C2824" s="12" t="str">
        <f>IF($B2824="","",IFERROR(INDEX(Items!$B$2:$B$501,MATCH($B2824,Items!$A$2:$A$501,0)),"Unknown SKU"))</f>
        <v/>
      </c>
      <c r="D2824" s="14" t="n"/>
      <c r="E2824" s="14" t="n"/>
      <c r="F2824" s="14" t="n"/>
      <c r="G2824" s="14" t="n"/>
      <c r="H2824" s="12" t="str">
        <f>IF(AND(F2824="",G2824=""),"",IF(F2824="",0,F2824)-IF(G2824="",0,G2824))</f>
        <v/>
      </c>
      <c r="I2824" s="14" t="n"/>
      <c r="J2824" s="14" t="n"/>
      <c r="K2824" s="14" t="n"/>
    </row>
    <row r="2825">
      <c r="A2825" s="19" t="n"/>
      <c r="B2825" s="14" t="n"/>
      <c r="C2825" s="12" t="str">
        <f>IF($B2825="","",IFERROR(INDEX(Items!$B$2:$B$501,MATCH($B2825,Items!$A$2:$A$501,0)),"Unknown SKU"))</f>
        <v/>
      </c>
      <c r="D2825" s="14" t="n"/>
      <c r="E2825" s="14" t="n"/>
      <c r="F2825" s="14" t="n"/>
      <c r="G2825" s="14" t="n"/>
      <c r="H2825" s="12" t="str">
        <f>IF(AND(F2825="",G2825=""),"",IF(F2825="",0,F2825)-IF(G2825="",0,G2825))</f>
        <v/>
      </c>
      <c r="I2825" s="14" t="n"/>
      <c r="J2825" s="14" t="n"/>
      <c r="K2825" s="14" t="n"/>
    </row>
    <row r="2826">
      <c r="A2826" s="19" t="n"/>
      <c r="B2826" s="14" t="n"/>
      <c r="C2826" s="12" t="str">
        <f>IF($B2826="","",IFERROR(INDEX(Items!$B$2:$B$501,MATCH($B2826,Items!$A$2:$A$501,0)),"Unknown SKU"))</f>
        <v/>
      </c>
      <c r="D2826" s="14" t="n"/>
      <c r="E2826" s="14" t="n"/>
      <c r="F2826" s="14" t="n"/>
      <c r="G2826" s="14" t="n"/>
      <c r="H2826" s="12" t="str">
        <f>IF(AND(F2826="",G2826=""),"",IF(F2826="",0,F2826)-IF(G2826="",0,G2826))</f>
        <v/>
      </c>
      <c r="I2826" s="14" t="n"/>
      <c r="J2826" s="14" t="n"/>
      <c r="K2826" s="14" t="n"/>
    </row>
    <row r="2827">
      <c r="A2827" s="19" t="n"/>
      <c r="B2827" s="14" t="n"/>
      <c r="C2827" s="12" t="str">
        <f>IF($B2827="","",IFERROR(INDEX(Items!$B$2:$B$501,MATCH($B2827,Items!$A$2:$A$501,0)),"Unknown SKU"))</f>
        <v/>
      </c>
      <c r="D2827" s="14" t="n"/>
      <c r="E2827" s="14" t="n"/>
      <c r="F2827" s="14" t="n"/>
      <c r="G2827" s="14" t="n"/>
      <c r="H2827" s="12" t="str">
        <f>IF(AND(F2827="",G2827=""),"",IF(F2827="",0,F2827)-IF(G2827="",0,G2827))</f>
        <v/>
      </c>
      <c r="I2827" s="14" t="n"/>
      <c r="J2827" s="14" t="n"/>
      <c r="K2827" s="14" t="n"/>
    </row>
    <row r="2828">
      <c r="A2828" s="19" t="n"/>
      <c r="B2828" s="14" t="n"/>
      <c r="C2828" s="12" t="str">
        <f>IF($B2828="","",IFERROR(INDEX(Items!$B$2:$B$501,MATCH($B2828,Items!$A$2:$A$501,0)),"Unknown SKU"))</f>
        <v/>
      </c>
      <c r="D2828" s="14" t="n"/>
      <c r="E2828" s="14" t="n"/>
      <c r="F2828" s="14" t="n"/>
      <c r="G2828" s="14" t="n"/>
      <c r="H2828" s="12" t="str">
        <f>IF(AND(F2828="",G2828=""),"",IF(F2828="",0,F2828)-IF(G2828="",0,G2828))</f>
        <v/>
      </c>
      <c r="I2828" s="14" t="n"/>
      <c r="J2828" s="14" t="n"/>
      <c r="K2828" s="14" t="n"/>
    </row>
    <row r="2829">
      <c r="A2829" s="19" t="n"/>
      <c r="B2829" s="14" t="n"/>
      <c r="C2829" s="12" t="str">
        <f>IF($B2829="","",IFERROR(INDEX(Items!$B$2:$B$501,MATCH($B2829,Items!$A$2:$A$501,0)),"Unknown SKU"))</f>
        <v/>
      </c>
      <c r="D2829" s="14" t="n"/>
      <c r="E2829" s="14" t="n"/>
      <c r="F2829" s="14" t="n"/>
      <c r="G2829" s="14" t="n"/>
      <c r="H2829" s="12" t="str">
        <f>IF(AND(F2829="",G2829=""),"",IF(F2829="",0,F2829)-IF(G2829="",0,G2829))</f>
        <v/>
      </c>
      <c r="I2829" s="14" t="n"/>
      <c r="J2829" s="14" t="n"/>
      <c r="K2829" s="14" t="n"/>
    </row>
    <row r="2830">
      <c r="A2830" s="19" t="n"/>
      <c r="B2830" s="14" t="n"/>
      <c r="C2830" s="12" t="str">
        <f>IF($B2830="","",IFERROR(INDEX(Items!$B$2:$B$501,MATCH($B2830,Items!$A$2:$A$501,0)),"Unknown SKU"))</f>
        <v/>
      </c>
      <c r="D2830" s="14" t="n"/>
      <c r="E2830" s="14" t="n"/>
      <c r="F2830" s="14" t="n"/>
      <c r="G2830" s="14" t="n"/>
      <c r="H2830" s="12" t="str">
        <f>IF(AND(F2830="",G2830=""),"",IF(F2830="",0,F2830)-IF(G2830="",0,G2830))</f>
        <v/>
      </c>
      <c r="I2830" s="14" t="n"/>
      <c r="J2830" s="14" t="n"/>
      <c r="K2830" s="14" t="n"/>
    </row>
    <row r="2831">
      <c r="A2831" s="19" t="n"/>
      <c r="B2831" s="14" t="n"/>
      <c r="C2831" s="12" t="str">
        <f>IF($B2831="","",IFERROR(INDEX(Items!$B$2:$B$501,MATCH($B2831,Items!$A$2:$A$501,0)),"Unknown SKU"))</f>
        <v/>
      </c>
      <c r="D2831" s="14" t="n"/>
      <c r="E2831" s="14" t="n"/>
      <c r="F2831" s="14" t="n"/>
      <c r="G2831" s="14" t="n"/>
      <c r="H2831" s="12" t="str">
        <f>IF(AND(F2831="",G2831=""),"",IF(F2831="",0,F2831)-IF(G2831="",0,G2831))</f>
        <v/>
      </c>
      <c r="I2831" s="14" t="n"/>
      <c r="J2831" s="14" t="n"/>
      <c r="K2831" s="14" t="n"/>
    </row>
    <row r="2832">
      <c r="A2832" s="19" t="n"/>
      <c r="B2832" s="14" t="n"/>
      <c r="C2832" s="12" t="str">
        <f>IF($B2832="","",IFERROR(INDEX(Items!$B$2:$B$501,MATCH($B2832,Items!$A$2:$A$501,0)),"Unknown SKU"))</f>
        <v/>
      </c>
      <c r="D2832" s="14" t="n"/>
      <c r="E2832" s="14" t="n"/>
      <c r="F2832" s="14" t="n"/>
      <c r="G2832" s="14" t="n"/>
      <c r="H2832" s="12" t="str">
        <f>IF(AND(F2832="",G2832=""),"",IF(F2832="",0,F2832)-IF(G2832="",0,G2832))</f>
        <v/>
      </c>
      <c r="I2832" s="14" t="n"/>
      <c r="J2832" s="14" t="n"/>
      <c r="K2832" s="14" t="n"/>
    </row>
    <row r="2833">
      <c r="A2833" s="19" t="n"/>
      <c r="B2833" s="14" t="n"/>
      <c r="C2833" s="12" t="str">
        <f>IF($B2833="","",IFERROR(INDEX(Items!$B$2:$B$501,MATCH($B2833,Items!$A$2:$A$501,0)),"Unknown SKU"))</f>
        <v/>
      </c>
      <c r="D2833" s="14" t="n"/>
      <c r="E2833" s="14" t="n"/>
      <c r="F2833" s="14" t="n"/>
      <c r="G2833" s="14" t="n"/>
      <c r="H2833" s="12" t="str">
        <f>IF(AND(F2833="",G2833=""),"",IF(F2833="",0,F2833)-IF(G2833="",0,G2833))</f>
        <v/>
      </c>
      <c r="I2833" s="14" t="n"/>
      <c r="J2833" s="14" t="n"/>
      <c r="K2833" s="14" t="n"/>
    </row>
    <row r="2834">
      <c r="A2834" s="19" t="n"/>
      <c r="B2834" s="14" t="n"/>
      <c r="C2834" s="12" t="str">
        <f>IF($B2834="","",IFERROR(INDEX(Items!$B$2:$B$501,MATCH($B2834,Items!$A$2:$A$501,0)),"Unknown SKU"))</f>
        <v/>
      </c>
      <c r="D2834" s="14" t="n"/>
      <c r="E2834" s="14" t="n"/>
      <c r="F2834" s="14" t="n"/>
      <c r="G2834" s="14" t="n"/>
      <c r="H2834" s="12" t="str">
        <f>IF(AND(F2834="",G2834=""),"",IF(F2834="",0,F2834)-IF(G2834="",0,G2834))</f>
        <v/>
      </c>
      <c r="I2834" s="14" t="n"/>
      <c r="J2834" s="14" t="n"/>
      <c r="K2834" s="14" t="n"/>
    </row>
    <row r="2835">
      <c r="A2835" s="19" t="n"/>
      <c r="B2835" s="14" t="n"/>
      <c r="C2835" s="12" t="str">
        <f>IF($B2835="","",IFERROR(INDEX(Items!$B$2:$B$501,MATCH($B2835,Items!$A$2:$A$501,0)),"Unknown SKU"))</f>
        <v/>
      </c>
      <c r="D2835" s="14" t="n"/>
      <c r="E2835" s="14" t="n"/>
      <c r="F2835" s="14" t="n"/>
      <c r="G2835" s="14" t="n"/>
      <c r="H2835" s="12" t="str">
        <f>IF(AND(F2835="",G2835=""),"",IF(F2835="",0,F2835)-IF(G2835="",0,G2835))</f>
        <v/>
      </c>
      <c r="I2835" s="14" t="n"/>
      <c r="J2835" s="14" t="n"/>
      <c r="K2835" s="14" t="n"/>
    </row>
    <row r="2836">
      <c r="A2836" s="19" t="n"/>
      <c r="B2836" s="14" t="n"/>
      <c r="C2836" s="12" t="str">
        <f>IF($B2836="","",IFERROR(INDEX(Items!$B$2:$B$501,MATCH($B2836,Items!$A$2:$A$501,0)),"Unknown SKU"))</f>
        <v/>
      </c>
      <c r="D2836" s="14" t="n"/>
      <c r="E2836" s="14" t="n"/>
      <c r="F2836" s="14" t="n"/>
      <c r="G2836" s="14" t="n"/>
      <c r="H2836" s="12" t="str">
        <f>IF(AND(F2836="",G2836=""),"",IF(F2836="",0,F2836)-IF(G2836="",0,G2836))</f>
        <v/>
      </c>
      <c r="I2836" s="14" t="n"/>
      <c r="J2836" s="14" t="n"/>
      <c r="K2836" s="14" t="n"/>
    </row>
    <row r="2837">
      <c r="A2837" s="19" t="n"/>
      <c r="B2837" s="14" t="n"/>
      <c r="C2837" s="12" t="str">
        <f>IF($B2837="","",IFERROR(INDEX(Items!$B$2:$B$501,MATCH($B2837,Items!$A$2:$A$501,0)),"Unknown SKU"))</f>
        <v/>
      </c>
      <c r="D2837" s="14" t="n"/>
      <c r="E2837" s="14" t="n"/>
      <c r="F2837" s="14" t="n"/>
      <c r="G2837" s="14" t="n"/>
      <c r="H2837" s="12" t="str">
        <f>IF(AND(F2837="",G2837=""),"",IF(F2837="",0,F2837)-IF(G2837="",0,G2837))</f>
        <v/>
      </c>
      <c r="I2837" s="14" t="n"/>
      <c r="J2837" s="14" t="n"/>
      <c r="K2837" s="14" t="n"/>
    </row>
    <row r="2838">
      <c r="A2838" s="19" t="n"/>
      <c r="B2838" s="14" t="n"/>
      <c r="C2838" s="12" t="str">
        <f>IF($B2838="","",IFERROR(INDEX(Items!$B$2:$B$501,MATCH($B2838,Items!$A$2:$A$501,0)),"Unknown SKU"))</f>
        <v/>
      </c>
      <c r="D2838" s="14" t="n"/>
      <c r="E2838" s="14" t="n"/>
      <c r="F2838" s="14" t="n"/>
      <c r="G2838" s="14" t="n"/>
      <c r="H2838" s="12" t="str">
        <f>IF(AND(F2838="",G2838=""),"",IF(F2838="",0,F2838)-IF(G2838="",0,G2838))</f>
        <v/>
      </c>
      <c r="I2838" s="14" t="n"/>
      <c r="J2838" s="14" t="n"/>
      <c r="K2838" s="14" t="n"/>
    </row>
    <row r="2839">
      <c r="A2839" s="19" t="n"/>
      <c r="B2839" s="14" t="n"/>
      <c r="C2839" s="12" t="str">
        <f>IF($B2839="","",IFERROR(INDEX(Items!$B$2:$B$501,MATCH($B2839,Items!$A$2:$A$501,0)),"Unknown SKU"))</f>
        <v/>
      </c>
      <c r="D2839" s="14" t="n"/>
      <c r="E2839" s="14" t="n"/>
      <c r="F2839" s="14" t="n"/>
      <c r="G2839" s="14" t="n"/>
      <c r="H2839" s="12" t="str">
        <f>IF(AND(F2839="",G2839=""),"",IF(F2839="",0,F2839)-IF(G2839="",0,G2839))</f>
        <v/>
      </c>
      <c r="I2839" s="14" t="n"/>
      <c r="J2839" s="14" t="n"/>
      <c r="K2839" s="14" t="n"/>
    </row>
    <row r="2840">
      <c r="A2840" s="19" t="n"/>
      <c r="B2840" s="14" t="n"/>
      <c r="C2840" s="12" t="str">
        <f>IF($B2840="","",IFERROR(INDEX(Items!$B$2:$B$501,MATCH($B2840,Items!$A$2:$A$501,0)),"Unknown SKU"))</f>
        <v/>
      </c>
      <c r="D2840" s="14" t="n"/>
      <c r="E2840" s="14" t="n"/>
      <c r="F2840" s="14" t="n"/>
      <c r="G2840" s="14" t="n"/>
      <c r="H2840" s="12" t="str">
        <f>IF(AND(F2840="",G2840=""),"",IF(F2840="",0,F2840)-IF(G2840="",0,G2840))</f>
        <v/>
      </c>
      <c r="I2840" s="14" t="n"/>
      <c r="J2840" s="14" t="n"/>
      <c r="K2840" s="14" t="n"/>
    </row>
    <row r="2841">
      <c r="A2841" s="19" t="n"/>
      <c r="B2841" s="14" t="n"/>
      <c r="C2841" s="12" t="str">
        <f>IF($B2841="","",IFERROR(INDEX(Items!$B$2:$B$501,MATCH($B2841,Items!$A$2:$A$501,0)),"Unknown SKU"))</f>
        <v/>
      </c>
      <c r="D2841" s="14" t="n"/>
      <c r="E2841" s="14" t="n"/>
      <c r="F2841" s="14" t="n"/>
      <c r="G2841" s="14" t="n"/>
      <c r="H2841" s="12" t="str">
        <f>IF(AND(F2841="",G2841=""),"",IF(F2841="",0,F2841)-IF(G2841="",0,G2841))</f>
        <v/>
      </c>
      <c r="I2841" s="14" t="n"/>
      <c r="J2841" s="14" t="n"/>
      <c r="K2841" s="14" t="n"/>
    </row>
    <row r="2842">
      <c r="A2842" s="19" t="n"/>
      <c r="B2842" s="14" t="n"/>
      <c r="C2842" s="12" t="str">
        <f>IF($B2842="","",IFERROR(INDEX(Items!$B$2:$B$501,MATCH($B2842,Items!$A$2:$A$501,0)),"Unknown SKU"))</f>
        <v/>
      </c>
      <c r="D2842" s="14" t="n"/>
      <c r="E2842" s="14" t="n"/>
      <c r="F2842" s="14" t="n"/>
      <c r="G2842" s="14" t="n"/>
      <c r="H2842" s="12" t="str">
        <f>IF(AND(F2842="",G2842=""),"",IF(F2842="",0,F2842)-IF(G2842="",0,G2842))</f>
        <v/>
      </c>
      <c r="I2842" s="14" t="n"/>
      <c r="J2842" s="14" t="n"/>
      <c r="K2842" s="14" t="n"/>
    </row>
    <row r="2843">
      <c r="A2843" s="19" t="n"/>
      <c r="B2843" s="14" t="n"/>
      <c r="C2843" s="12" t="str">
        <f>IF($B2843="","",IFERROR(INDEX(Items!$B$2:$B$501,MATCH($B2843,Items!$A$2:$A$501,0)),"Unknown SKU"))</f>
        <v/>
      </c>
      <c r="D2843" s="14" t="n"/>
      <c r="E2843" s="14" t="n"/>
      <c r="F2843" s="14" t="n"/>
      <c r="G2843" s="14" t="n"/>
      <c r="H2843" s="12" t="str">
        <f>IF(AND(F2843="",G2843=""),"",IF(F2843="",0,F2843)-IF(G2843="",0,G2843))</f>
        <v/>
      </c>
      <c r="I2843" s="14" t="n"/>
      <c r="J2843" s="14" t="n"/>
      <c r="K2843" s="14" t="n"/>
    </row>
    <row r="2844">
      <c r="A2844" s="19" t="n"/>
      <c r="B2844" s="14" t="n"/>
      <c r="C2844" s="12" t="str">
        <f>IF($B2844="","",IFERROR(INDEX(Items!$B$2:$B$501,MATCH($B2844,Items!$A$2:$A$501,0)),"Unknown SKU"))</f>
        <v/>
      </c>
      <c r="D2844" s="14" t="n"/>
      <c r="E2844" s="14" t="n"/>
      <c r="F2844" s="14" t="n"/>
      <c r="G2844" s="14" t="n"/>
      <c r="H2844" s="12" t="str">
        <f>IF(AND(F2844="",G2844=""),"",IF(F2844="",0,F2844)-IF(G2844="",0,G2844))</f>
        <v/>
      </c>
      <c r="I2844" s="14" t="n"/>
      <c r="J2844" s="14" t="n"/>
      <c r="K2844" s="14" t="n"/>
    </row>
    <row r="2845">
      <c r="A2845" s="19" t="n"/>
      <c r="B2845" s="14" t="n"/>
      <c r="C2845" s="12" t="str">
        <f>IF($B2845="","",IFERROR(INDEX(Items!$B$2:$B$501,MATCH($B2845,Items!$A$2:$A$501,0)),"Unknown SKU"))</f>
        <v/>
      </c>
      <c r="D2845" s="14" t="n"/>
      <c r="E2845" s="14" t="n"/>
      <c r="F2845" s="14" t="n"/>
      <c r="G2845" s="14" t="n"/>
      <c r="H2845" s="12" t="str">
        <f>IF(AND(F2845="",G2845=""),"",IF(F2845="",0,F2845)-IF(G2845="",0,G2845))</f>
        <v/>
      </c>
      <c r="I2845" s="14" t="n"/>
      <c r="J2845" s="14" t="n"/>
      <c r="K2845" s="14" t="n"/>
    </row>
    <row r="2846">
      <c r="A2846" s="19" t="n"/>
      <c r="B2846" s="14" t="n"/>
      <c r="C2846" s="12" t="str">
        <f>IF($B2846="","",IFERROR(INDEX(Items!$B$2:$B$501,MATCH($B2846,Items!$A$2:$A$501,0)),"Unknown SKU"))</f>
        <v/>
      </c>
      <c r="D2846" s="14" t="n"/>
      <c r="E2846" s="14" t="n"/>
      <c r="F2846" s="14" t="n"/>
      <c r="G2846" s="14" t="n"/>
      <c r="H2846" s="12" t="str">
        <f>IF(AND(F2846="",G2846=""),"",IF(F2846="",0,F2846)-IF(G2846="",0,G2846))</f>
        <v/>
      </c>
      <c r="I2846" s="14" t="n"/>
      <c r="J2846" s="14" t="n"/>
      <c r="K2846" s="14" t="n"/>
    </row>
    <row r="2847">
      <c r="A2847" s="19" t="n"/>
      <c r="B2847" s="14" t="n"/>
      <c r="C2847" s="12" t="str">
        <f>IF($B2847="","",IFERROR(INDEX(Items!$B$2:$B$501,MATCH($B2847,Items!$A$2:$A$501,0)),"Unknown SKU"))</f>
        <v/>
      </c>
      <c r="D2847" s="14" t="n"/>
      <c r="E2847" s="14" t="n"/>
      <c r="F2847" s="14" t="n"/>
      <c r="G2847" s="14" t="n"/>
      <c r="H2847" s="12" t="str">
        <f>IF(AND(F2847="",G2847=""),"",IF(F2847="",0,F2847)-IF(G2847="",0,G2847))</f>
        <v/>
      </c>
      <c r="I2847" s="14" t="n"/>
      <c r="J2847" s="14" t="n"/>
      <c r="K2847" s="14" t="n"/>
    </row>
    <row r="2848">
      <c r="A2848" s="19" t="n"/>
      <c r="B2848" s="14" t="n"/>
      <c r="C2848" s="12" t="str">
        <f>IF($B2848="","",IFERROR(INDEX(Items!$B$2:$B$501,MATCH($B2848,Items!$A$2:$A$501,0)),"Unknown SKU"))</f>
        <v/>
      </c>
      <c r="D2848" s="14" t="n"/>
      <c r="E2848" s="14" t="n"/>
      <c r="F2848" s="14" t="n"/>
      <c r="G2848" s="14" t="n"/>
      <c r="H2848" s="12" t="str">
        <f>IF(AND(F2848="",G2848=""),"",IF(F2848="",0,F2848)-IF(G2848="",0,G2848))</f>
        <v/>
      </c>
      <c r="I2848" s="14" t="n"/>
      <c r="J2848" s="14" t="n"/>
      <c r="K2848" s="14" t="n"/>
    </row>
    <row r="2849">
      <c r="A2849" s="19" t="n"/>
      <c r="B2849" s="14" t="n"/>
      <c r="C2849" s="12" t="str">
        <f>IF($B2849="","",IFERROR(INDEX(Items!$B$2:$B$501,MATCH($B2849,Items!$A$2:$A$501,0)),"Unknown SKU"))</f>
        <v/>
      </c>
      <c r="D2849" s="14" t="n"/>
      <c r="E2849" s="14" t="n"/>
      <c r="F2849" s="14" t="n"/>
      <c r="G2849" s="14" t="n"/>
      <c r="H2849" s="12" t="str">
        <f>IF(AND(F2849="",G2849=""),"",IF(F2849="",0,F2849)-IF(G2849="",0,G2849))</f>
        <v/>
      </c>
      <c r="I2849" s="14" t="n"/>
      <c r="J2849" s="14" t="n"/>
      <c r="K2849" s="14" t="n"/>
    </row>
    <row r="2850">
      <c r="A2850" s="19" t="n"/>
      <c r="B2850" s="14" t="n"/>
      <c r="C2850" s="12" t="str">
        <f>IF($B2850="","",IFERROR(INDEX(Items!$B$2:$B$501,MATCH($B2850,Items!$A$2:$A$501,0)),"Unknown SKU"))</f>
        <v/>
      </c>
      <c r="D2850" s="14" t="n"/>
      <c r="E2850" s="14" t="n"/>
      <c r="F2850" s="14" t="n"/>
      <c r="G2850" s="14" t="n"/>
      <c r="H2850" s="12" t="str">
        <f>IF(AND(F2850="",G2850=""),"",IF(F2850="",0,F2850)-IF(G2850="",0,G2850))</f>
        <v/>
      </c>
      <c r="I2850" s="14" t="n"/>
      <c r="J2850" s="14" t="n"/>
      <c r="K2850" s="14" t="n"/>
    </row>
    <row r="2851">
      <c r="A2851" s="19" t="n"/>
      <c r="B2851" s="14" t="n"/>
      <c r="C2851" s="12" t="str">
        <f>IF($B2851="","",IFERROR(INDEX(Items!$B$2:$B$501,MATCH($B2851,Items!$A$2:$A$501,0)),"Unknown SKU"))</f>
        <v/>
      </c>
      <c r="D2851" s="14" t="n"/>
      <c r="E2851" s="14" t="n"/>
      <c r="F2851" s="14" t="n"/>
      <c r="G2851" s="14" t="n"/>
      <c r="H2851" s="12" t="str">
        <f>IF(AND(F2851="",G2851=""),"",IF(F2851="",0,F2851)-IF(G2851="",0,G2851))</f>
        <v/>
      </c>
      <c r="I2851" s="14" t="n"/>
      <c r="J2851" s="14" t="n"/>
      <c r="K2851" s="14" t="n"/>
    </row>
    <row r="2852">
      <c r="A2852" s="19" t="n"/>
      <c r="B2852" s="14" t="n"/>
      <c r="C2852" s="12" t="str">
        <f>IF($B2852="","",IFERROR(INDEX(Items!$B$2:$B$501,MATCH($B2852,Items!$A$2:$A$501,0)),"Unknown SKU"))</f>
        <v/>
      </c>
      <c r="D2852" s="14" t="n"/>
      <c r="E2852" s="14" t="n"/>
      <c r="F2852" s="14" t="n"/>
      <c r="G2852" s="14" t="n"/>
      <c r="H2852" s="12" t="str">
        <f>IF(AND(F2852="",G2852=""),"",IF(F2852="",0,F2852)-IF(G2852="",0,G2852))</f>
        <v/>
      </c>
      <c r="I2852" s="14" t="n"/>
      <c r="J2852" s="14" t="n"/>
      <c r="K2852" s="14" t="n"/>
    </row>
    <row r="2853">
      <c r="A2853" s="19" t="n"/>
      <c r="B2853" s="14" t="n"/>
      <c r="C2853" s="12" t="str">
        <f>IF($B2853="","",IFERROR(INDEX(Items!$B$2:$B$501,MATCH($B2853,Items!$A$2:$A$501,0)),"Unknown SKU"))</f>
        <v/>
      </c>
      <c r="D2853" s="14" t="n"/>
      <c r="E2853" s="14" t="n"/>
      <c r="F2853" s="14" t="n"/>
      <c r="G2853" s="14" t="n"/>
      <c r="H2853" s="12" t="str">
        <f>IF(AND(F2853="",G2853=""),"",IF(F2853="",0,F2853)-IF(G2853="",0,G2853))</f>
        <v/>
      </c>
      <c r="I2853" s="14" t="n"/>
      <c r="J2853" s="14" t="n"/>
      <c r="K2853" s="14" t="n"/>
    </row>
    <row r="2854">
      <c r="A2854" s="19" t="n"/>
      <c r="B2854" s="14" t="n"/>
      <c r="C2854" s="12" t="str">
        <f>IF($B2854="","",IFERROR(INDEX(Items!$B$2:$B$501,MATCH($B2854,Items!$A$2:$A$501,0)),"Unknown SKU"))</f>
        <v/>
      </c>
      <c r="D2854" s="14" t="n"/>
      <c r="E2854" s="14" t="n"/>
      <c r="F2854" s="14" t="n"/>
      <c r="G2854" s="14" t="n"/>
      <c r="H2854" s="12" t="str">
        <f>IF(AND(F2854="",G2854=""),"",IF(F2854="",0,F2854)-IF(G2854="",0,G2854))</f>
        <v/>
      </c>
      <c r="I2854" s="14" t="n"/>
      <c r="J2854" s="14" t="n"/>
      <c r="K2854" s="14" t="n"/>
    </row>
    <row r="2855">
      <c r="A2855" s="19" t="n"/>
      <c r="B2855" s="14" t="n"/>
      <c r="C2855" s="12" t="str">
        <f>IF($B2855="","",IFERROR(INDEX(Items!$B$2:$B$501,MATCH($B2855,Items!$A$2:$A$501,0)),"Unknown SKU"))</f>
        <v/>
      </c>
      <c r="D2855" s="14" t="n"/>
      <c r="E2855" s="14" t="n"/>
      <c r="F2855" s="14" t="n"/>
      <c r="G2855" s="14" t="n"/>
      <c r="H2855" s="12" t="str">
        <f>IF(AND(F2855="",G2855=""),"",IF(F2855="",0,F2855)-IF(G2855="",0,G2855))</f>
        <v/>
      </c>
      <c r="I2855" s="14" t="n"/>
      <c r="J2855" s="14" t="n"/>
      <c r="K2855" s="14" t="n"/>
    </row>
    <row r="2856">
      <c r="A2856" s="19" t="n"/>
      <c r="B2856" s="14" t="n"/>
      <c r="C2856" s="12" t="str">
        <f>IF($B2856="","",IFERROR(INDEX(Items!$B$2:$B$501,MATCH($B2856,Items!$A$2:$A$501,0)),"Unknown SKU"))</f>
        <v/>
      </c>
      <c r="D2856" s="14" t="n"/>
      <c r="E2856" s="14" t="n"/>
      <c r="F2856" s="14" t="n"/>
      <c r="G2856" s="14" t="n"/>
      <c r="H2856" s="12" t="str">
        <f>IF(AND(F2856="",G2856=""),"",IF(F2856="",0,F2856)-IF(G2856="",0,G2856))</f>
        <v/>
      </c>
      <c r="I2856" s="14" t="n"/>
      <c r="J2856" s="14" t="n"/>
      <c r="K2856" s="14" t="n"/>
    </row>
    <row r="2857">
      <c r="A2857" s="19" t="n"/>
      <c r="B2857" s="14" t="n"/>
      <c r="C2857" s="12" t="str">
        <f>IF($B2857="","",IFERROR(INDEX(Items!$B$2:$B$501,MATCH($B2857,Items!$A$2:$A$501,0)),"Unknown SKU"))</f>
        <v/>
      </c>
      <c r="D2857" s="14" t="n"/>
      <c r="E2857" s="14" t="n"/>
      <c r="F2857" s="14" t="n"/>
      <c r="G2857" s="14" t="n"/>
      <c r="H2857" s="12" t="str">
        <f>IF(AND(F2857="",G2857=""),"",IF(F2857="",0,F2857)-IF(G2857="",0,G2857))</f>
        <v/>
      </c>
      <c r="I2857" s="14" t="n"/>
      <c r="J2857" s="14" t="n"/>
      <c r="K2857" s="14" t="n"/>
    </row>
    <row r="2858">
      <c r="A2858" s="19" t="n"/>
      <c r="B2858" s="14" t="n"/>
      <c r="C2858" s="12" t="str">
        <f>IF($B2858="","",IFERROR(INDEX(Items!$B$2:$B$501,MATCH($B2858,Items!$A$2:$A$501,0)),"Unknown SKU"))</f>
        <v/>
      </c>
      <c r="D2858" s="14" t="n"/>
      <c r="E2858" s="14" t="n"/>
      <c r="F2858" s="14" t="n"/>
      <c r="G2858" s="14" t="n"/>
      <c r="H2858" s="12" t="str">
        <f>IF(AND(F2858="",G2858=""),"",IF(F2858="",0,F2858)-IF(G2858="",0,G2858))</f>
        <v/>
      </c>
      <c r="I2858" s="14" t="n"/>
      <c r="J2858" s="14" t="n"/>
      <c r="K2858" s="14" t="n"/>
    </row>
    <row r="2859">
      <c r="A2859" s="19" t="n"/>
      <c r="B2859" s="14" t="n"/>
      <c r="C2859" s="12" t="str">
        <f>IF($B2859="","",IFERROR(INDEX(Items!$B$2:$B$501,MATCH($B2859,Items!$A$2:$A$501,0)),"Unknown SKU"))</f>
        <v/>
      </c>
      <c r="D2859" s="14" t="n"/>
      <c r="E2859" s="14" t="n"/>
      <c r="F2859" s="14" t="n"/>
      <c r="G2859" s="14" t="n"/>
      <c r="H2859" s="12" t="str">
        <f>IF(AND(F2859="",G2859=""),"",IF(F2859="",0,F2859)-IF(G2859="",0,G2859))</f>
        <v/>
      </c>
      <c r="I2859" s="14" t="n"/>
      <c r="J2859" s="14" t="n"/>
      <c r="K2859" s="14" t="n"/>
    </row>
    <row r="2860">
      <c r="A2860" s="19" t="n"/>
      <c r="B2860" s="14" t="n"/>
      <c r="C2860" s="12" t="str">
        <f>IF($B2860="","",IFERROR(INDEX(Items!$B$2:$B$501,MATCH($B2860,Items!$A$2:$A$501,0)),"Unknown SKU"))</f>
        <v/>
      </c>
      <c r="D2860" s="14" t="n"/>
      <c r="E2860" s="14" t="n"/>
      <c r="F2860" s="14" t="n"/>
      <c r="G2860" s="14" t="n"/>
      <c r="H2860" s="12" t="str">
        <f>IF(AND(F2860="",G2860=""),"",IF(F2860="",0,F2860)-IF(G2860="",0,G2860))</f>
        <v/>
      </c>
      <c r="I2860" s="14" t="n"/>
      <c r="J2860" s="14" t="n"/>
      <c r="K2860" s="14" t="n"/>
    </row>
    <row r="2861">
      <c r="A2861" s="19" t="n"/>
      <c r="B2861" s="14" t="n"/>
      <c r="C2861" s="12" t="str">
        <f>IF($B2861="","",IFERROR(INDEX(Items!$B$2:$B$501,MATCH($B2861,Items!$A$2:$A$501,0)),"Unknown SKU"))</f>
        <v/>
      </c>
      <c r="D2861" s="14" t="n"/>
      <c r="E2861" s="14" t="n"/>
      <c r="F2861" s="14" t="n"/>
      <c r="G2861" s="14" t="n"/>
      <c r="H2861" s="12" t="str">
        <f>IF(AND(F2861="",G2861=""),"",IF(F2861="",0,F2861)-IF(G2861="",0,G2861))</f>
        <v/>
      </c>
      <c r="I2861" s="14" t="n"/>
      <c r="J2861" s="14" t="n"/>
      <c r="K2861" s="14" t="n"/>
    </row>
    <row r="2862">
      <c r="A2862" s="19" t="n"/>
      <c r="B2862" s="14" t="n"/>
      <c r="C2862" s="12" t="str">
        <f>IF($B2862="","",IFERROR(INDEX(Items!$B$2:$B$501,MATCH($B2862,Items!$A$2:$A$501,0)),"Unknown SKU"))</f>
        <v/>
      </c>
      <c r="D2862" s="14" t="n"/>
      <c r="E2862" s="14" t="n"/>
      <c r="F2862" s="14" t="n"/>
      <c r="G2862" s="14" t="n"/>
      <c r="H2862" s="12" t="str">
        <f>IF(AND(F2862="",G2862=""),"",IF(F2862="",0,F2862)-IF(G2862="",0,G2862))</f>
        <v/>
      </c>
      <c r="I2862" s="14" t="n"/>
      <c r="J2862" s="14" t="n"/>
      <c r="K2862" s="14" t="n"/>
    </row>
    <row r="2863">
      <c r="A2863" s="19" t="n"/>
      <c r="B2863" s="14" t="n"/>
      <c r="C2863" s="12" t="str">
        <f>IF($B2863="","",IFERROR(INDEX(Items!$B$2:$B$501,MATCH($B2863,Items!$A$2:$A$501,0)),"Unknown SKU"))</f>
        <v/>
      </c>
      <c r="D2863" s="14" t="n"/>
      <c r="E2863" s="14" t="n"/>
      <c r="F2863" s="14" t="n"/>
      <c r="G2863" s="14" t="n"/>
      <c r="H2863" s="12" t="str">
        <f>IF(AND(F2863="",G2863=""),"",IF(F2863="",0,F2863)-IF(G2863="",0,G2863))</f>
        <v/>
      </c>
      <c r="I2863" s="14" t="n"/>
      <c r="J2863" s="14" t="n"/>
      <c r="K2863" s="14" t="n"/>
    </row>
    <row r="2864">
      <c r="A2864" s="19" t="n"/>
      <c r="B2864" s="14" t="n"/>
      <c r="C2864" s="12" t="str">
        <f>IF($B2864="","",IFERROR(INDEX(Items!$B$2:$B$501,MATCH($B2864,Items!$A$2:$A$501,0)),"Unknown SKU"))</f>
        <v/>
      </c>
      <c r="D2864" s="14" t="n"/>
      <c r="E2864" s="14" t="n"/>
      <c r="F2864" s="14" t="n"/>
      <c r="G2864" s="14" t="n"/>
      <c r="H2864" s="12" t="str">
        <f>IF(AND(F2864="",G2864=""),"",IF(F2864="",0,F2864)-IF(G2864="",0,G2864))</f>
        <v/>
      </c>
      <c r="I2864" s="14" t="n"/>
      <c r="J2864" s="14" t="n"/>
      <c r="K2864" s="14" t="n"/>
    </row>
    <row r="2865">
      <c r="A2865" s="19" t="n"/>
      <c r="B2865" s="14" t="n"/>
      <c r="C2865" s="12" t="str">
        <f>IF($B2865="","",IFERROR(INDEX(Items!$B$2:$B$501,MATCH($B2865,Items!$A$2:$A$501,0)),"Unknown SKU"))</f>
        <v/>
      </c>
      <c r="D2865" s="14" t="n"/>
      <c r="E2865" s="14" t="n"/>
      <c r="F2865" s="14" t="n"/>
      <c r="G2865" s="14" t="n"/>
      <c r="H2865" s="12" t="str">
        <f>IF(AND(F2865="",G2865=""),"",IF(F2865="",0,F2865)-IF(G2865="",0,G2865))</f>
        <v/>
      </c>
      <c r="I2865" s="14" t="n"/>
      <c r="J2865" s="14" t="n"/>
      <c r="K2865" s="14" t="n"/>
    </row>
    <row r="2866">
      <c r="A2866" s="19" t="n"/>
      <c r="B2866" s="14" t="n"/>
      <c r="C2866" s="12" t="str">
        <f>IF($B2866="","",IFERROR(INDEX(Items!$B$2:$B$501,MATCH($B2866,Items!$A$2:$A$501,0)),"Unknown SKU"))</f>
        <v/>
      </c>
      <c r="D2866" s="14" t="n"/>
      <c r="E2866" s="14" t="n"/>
      <c r="F2866" s="14" t="n"/>
      <c r="G2866" s="14" t="n"/>
      <c r="H2866" s="12" t="str">
        <f>IF(AND(F2866="",G2866=""),"",IF(F2866="",0,F2866)-IF(G2866="",0,G2866))</f>
        <v/>
      </c>
      <c r="I2866" s="14" t="n"/>
      <c r="J2866" s="14" t="n"/>
      <c r="K2866" s="14" t="n"/>
    </row>
    <row r="2867">
      <c r="A2867" s="19" t="n"/>
      <c r="B2867" s="14" t="n"/>
      <c r="C2867" s="12" t="str">
        <f>IF($B2867="","",IFERROR(INDEX(Items!$B$2:$B$501,MATCH($B2867,Items!$A$2:$A$501,0)),"Unknown SKU"))</f>
        <v/>
      </c>
      <c r="D2867" s="14" t="n"/>
      <c r="E2867" s="14" t="n"/>
      <c r="F2867" s="14" t="n"/>
      <c r="G2867" s="14" t="n"/>
      <c r="H2867" s="12" t="str">
        <f>IF(AND(F2867="",G2867=""),"",IF(F2867="",0,F2867)-IF(G2867="",0,G2867))</f>
        <v/>
      </c>
      <c r="I2867" s="14" t="n"/>
      <c r="J2867" s="14" t="n"/>
      <c r="K2867" s="14" t="n"/>
    </row>
    <row r="2868">
      <c r="A2868" s="19" t="n"/>
      <c r="B2868" s="14" t="n"/>
      <c r="C2868" s="12" t="str">
        <f>IF($B2868="","",IFERROR(INDEX(Items!$B$2:$B$501,MATCH($B2868,Items!$A$2:$A$501,0)),"Unknown SKU"))</f>
        <v/>
      </c>
      <c r="D2868" s="14" t="n"/>
      <c r="E2868" s="14" t="n"/>
      <c r="F2868" s="14" t="n"/>
      <c r="G2868" s="14" t="n"/>
      <c r="H2868" s="12" t="str">
        <f>IF(AND(F2868="",G2868=""),"",IF(F2868="",0,F2868)-IF(G2868="",0,G2868))</f>
        <v/>
      </c>
      <c r="I2868" s="14" t="n"/>
      <c r="J2868" s="14" t="n"/>
      <c r="K2868" s="14" t="n"/>
    </row>
    <row r="2869">
      <c r="A2869" s="19" t="n"/>
      <c r="B2869" s="14" t="n"/>
      <c r="C2869" s="12" t="str">
        <f>IF($B2869="","",IFERROR(INDEX(Items!$B$2:$B$501,MATCH($B2869,Items!$A$2:$A$501,0)),"Unknown SKU"))</f>
        <v/>
      </c>
      <c r="D2869" s="14" t="n"/>
      <c r="E2869" s="14" t="n"/>
      <c r="F2869" s="14" t="n"/>
      <c r="G2869" s="14" t="n"/>
      <c r="H2869" s="12" t="str">
        <f>IF(AND(F2869="",G2869=""),"",IF(F2869="",0,F2869)-IF(G2869="",0,G2869))</f>
        <v/>
      </c>
      <c r="I2869" s="14" t="n"/>
      <c r="J2869" s="14" t="n"/>
      <c r="K2869" s="14" t="n"/>
    </row>
    <row r="2870">
      <c r="A2870" s="19" t="n"/>
      <c r="B2870" s="14" t="n"/>
      <c r="C2870" s="12" t="str">
        <f>IF($B2870="","",IFERROR(INDEX(Items!$B$2:$B$501,MATCH($B2870,Items!$A$2:$A$501,0)),"Unknown SKU"))</f>
        <v/>
      </c>
      <c r="D2870" s="14" t="n"/>
      <c r="E2870" s="14" t="n"/>
      <c r="F2870" s="14" t="n"/>
      <c r="G2870" s="14" t="n"/>
      <c r="H2870" s="12" t="str">
        <f>IF(AND(F2870="",G2870=""),"",IF(F2870="",0,F2870)-IF(G2870="",0,G2870))</f>
        <v/>
      </c>
      <c r="I2870" s="14" t="n"/>
      <c r="J2870" s="14" t="n"/>
      <c r="K2870" s="14" t="n"/>
    </row>
    <row r="2871">
      <c r="A2871" s="19" t="n"/>
      <c r="B2871" s="14" t="n"/>
      <c r="C2871" s="12" t="str">
        <f>IF($B2871="","",IFERROR(INDEX(Items!$B$2:$B$501,MATCH($B2871,Items!$A$2:$A$501,0)),"Unknown SKU"))</f>
        <v/>
      </c>
      <c r="D2871" s="14" t="n"/>
      <c r="E2871" s="14" t="n"/>
      <c r="F2871" s="14" t="n"/>
      <c r="G2871" s="14" t="n"/>
      <c r="H2871" s="12" t="str">
        <f>IF(AND(F2871="",G2871=""),"",IF(F2871="",0,F2871)-IF(G2871="",0,G2871))</f>
        <v/>
      </c>
      <c r="I2871" s="14" t="n"/>
      <c r="J2871" s="14" t="n"/>
      <c r="K2871" s="14" t="n"/>
    </row>
    <row r="2872">
      <c r="A2872" s="19" t="n"/>
      <c r="B2872" s="14" t="n"/>
      <c r="C2872" s="12" t="str">
        <f>IF($B2872="","",IFERROR(INDEX(Items!$B$2:$B$501,MATCH($B2872,Items!$A$2:$A$501,0)),"Unknown SKU"))</f>
        <v/>
      </c>
      <c r="D2872" s="14" t="n"/>
      <c r="E2872" s="14" t="n"/>
      <c r="F2872" s="14" t="n"/>
      <c r="G2872" s="14" t="n"/>
      <c r="H2872" s="12" t="str">
        <f>IF(AND(F2872="",G2872=""),"",IF(F2872="",0,F2872)-IF(G2872="",0,G2872))</f>
        <v/>
      </c>
      <c r="I2872" s="14" t="n"/>
      <c r="J2872" s="14" t="n"/>
      <c r="K2872" s="14" t="n"/>
    </row>
    <row r="2873">
      <c r="A2873" s="19" t="n"/>
      <c r="B2873" s="14" t="n"/>
      <c r="C2873" s="12" t="str">
        <f>IF($B2873="","",IFERROR(INDEX(Items!$B$2:$B$501,MATCH($B2873,Items!$A$2:$A$501,0)),"Unknown SKU"))</f>
        <v/>
      </c>
      <c r="D2873" s="14" t="n"/>
      <c r="E2873" s="14" t="n"/>
      <c r="F2873" s="14" t="n"/>
      <c r="G2873" s="14" t="n"/>
      <c r="H2873" s="12" t="str">
        <f>IF(AND(F2873="",G2873=""),"",IF(F2873="",0,F2873)-IF(G2873="",0,G2873))</f>
        <v/>
      </c>
      <c r="I2873" s="14" t="n"/>
      <c r="J2873" s="14" t="n"/>
      <c r="K2873" s="14" t="n"/>
    </row>
    <row r="2874">
      <c r="A2874" s="19" t="n"/>
      <c r="B2874" s="14" t="n"/>
      <c r="C2874" s="12" t="str">
        <f>IF($B2874="","",IFERROR(INDEX(Items!$B$2:$B$501,MATCH($B2874,Items!$A$2:$A$501,0)),"Unknown SKU"))</f>
        <v/>
      </c>
      <c r="D2874" s="14" t="n"/>
      <c r="E2874" s="14" t="n"/>
      <c r="F2874" s="14" t="n"/>
      <c r="G2874" s="14" t="n"/>
      <c r="H2874" s="12" t="str">
        <f>IF(AND(F2874="",G2874=""),"",IF(F2874="",0,F2874)-IF(G2874="",0,G2874))</f>
        <v/>
      </c>
      <c r="I2874" s="14" t="n"/>
      <c r="J2874" s="14" t="n"/>
      <c r="K2874" s="14" t="n"/>
    </row>
    <row r="2875">
      <c r="A2875" s="19" t="n"/>
      <c r="B2875" s="14" t="n"/>
      <c r="C2875" s="12" t="str">
        <f>IF($B2875="","",IFERROR(INDEX(Items!$B$2:$B$501,MATCH($B2875,Items!$A$2:$A$501,0)),"Unknown SKU"))</f>
        <v/>
      </c>
      <c r="D2875" s="14" t="n"/>
      <c r="E2875" s="14" t="n"/>
      <c r="F2875" s="14" t="n"/>
      <c r="G2875" s="14" t="n"/>
      <c r="H2875" s="12" t="str">
        <f>IF(AND(F2875="",G2875=""),"",IF(F2875="",0,F2875)-IF(G2875="",0,G2875))</f>
        <v/>
      </c>
      <c r="I2875" s="14" t="n"/>
      <c r="J2875" s="14" t="n"/>
      <c r="K2875" s="14" t="n"/>
    </row>
    <row r="2876">
      <c r="A2876" s="19" t="n"/>
      <c r="B2876" s="14" t="n"/>
      <c r="C2876" s="12" t="str">
        <f>IF($B2876="","",IFERROR(INDEX(Items!$B$2:$B$501,MATCH($B2876,Items!$A$2:$A$501,0)),"Unknown SKU"))</f>
        <v/>
      </c>
      <c r="D2876" s="14" t="n"/>
      <c r="E2876" s="14" t="n"/>
      <c r="F2876" s="14" t="n"/>
      <c r="G2876" s="14" t="n"/>
      <c r="H2876" s="12" t="str">
        <f>IF(AND(F2876="",G2876=""),"",IF(F2876="",0,F2876)-IF(G2876="",0,G2876))</f>
        <v/>
      </c>
      <c r="I2876" s="14" t="n"/>
      <c r="J2876" s="14" t="n"/>
      <c r="K2876" s="14" t="n"/>
    </row>
    <row r="2877">
      <c r="A2877" s="19" t="n"/>
      <c r="B2877" s="14" t="n"/>
      <c r="C2877" s="12" t="str">
        <f>IF($B2877="","",IFERROR(INDEX(Items!$B$2:$B$501,MATCH($B2877,Items!$A$2:$A$501,0)),"Unknown SKU"))</f>
        <v/>
      </c>
      <c r="D2877" s="14" t="n"/>
      <c r="E2877" s="14" t="n"/>
      <c r="F2877" s="14" t="n"/>
      <c r="G2877" s="14" t="n"/>
      <c r="H2877" s="12" t="str">
        <f>IF(AND(F2877="",G2877=""),"",IF(F2877="",0,F2877)-IF(G2877="",0,G2877))</f>
        <v/>
      </c>
      <c r="I2877" s="14" t="n"/>
      <c r="J2877" s="14" t="n"/>
      <c r="K2877" s="14" t="n"/>
    </row>
    <row r="2878">
      <c r="A2878" s="19" t="n"/>
      <c r="B2878" s="14" t="n"/>
      <c r="C2878" s="12" t="str">
        <f>IF($B2878="","",IFERROR(INDEX(Items!$B$2:$B$501,MATCH($B2878,Items!$A$2:$A$501,0)),"Unknown SKU"))</f>
        <v/>
      </c>
      <c r="D2878" s="14" t="n"/>
      <c r="E2878" s="14" t="n"/>
      <c r="F2878" s="14" t="n"/>
      <c r="G2878" s="14" t="n"/>
      <c r="H2878" s="12" t="str">
        <f>IF(AND(F2878="",G2878=""),"",IF(F2878="",0,F2878)-IF(G2878="",0,G2878))</f>
        <v/>
      </c>
      <c r="I2878" s="14" t="n"/>
      <c r="J2878" s="14" t="n"/>
      <c r="K2878" s="14" t="n"/>
    </row>
    <row r="2879">
      <c r="A2879" s="19" t="n"/>
      <c r="B2879" s="14" t="n"/>
      <c r="C2879" s="12" t="str">
        <f>IF($B2879="","",IFERROR(INDEX(Items!$B$2:$B$501,MATCH($B2879,Items!$A$2:$A$501,0)),"Unknown SKU"))</f>
        <v/>
      </c>
      <c r="D2879" s="14" t="n"/>
      <c r="E2879" s="14" t="n"/>
      <c r="F2879" s="14" t="n"/>
      <c r="G2879" s="14" t="n"/>
      <c r="H2879" s="12" t="str">
        <f>IF(AND(F2879="",G2879=""),"",IF(F2879="",0,F2879)-IF(G2879="",0,G2879))</f>
        <v/>
      </c>
      <c r="I2879" s="14" t="n"/>
      <c r="J2879" s="14" t="n"/>
      <c r="K2879" s="14" t="n"/>
    </row>
    <row r="2880">
      <c r="A2880" s="19" t="n"/>
      <c r="B2880" s="14" t="n"/>
      <c r="C2880" s="12" t="str">
        <f>IF($B2880="","",IFERROR(INDEX(Items!$B$2:$B$501,MATCH($B2880,Items!$A$2:$A$501,0)),"Unknown SKU"))</f>
        <v/>
      </c>
      <c r="D2880" s="14" t="n"/>
      <c r="E2880" s="14" t="n"/>
      <c r="F2880" s="14" t="n"/>
      <c r="G2880" s="14" t="n"/>
      <c r="H2880" s="12" t="str">
        <f>IF(AND(F2880="",G2880=""),"",IF(F2880="",0,F2880)-IF(G2880="",0,G2880))</f>
        <v/>
      </c>
      <c r="I2880" s="14" t="n"/>
      <c r="J2880" s="14" t="n"/>
      <c r="K2880" s="14" t="n"/>
    </row>
    <row r="2881">
      <c r="A2881" s="19" t="n"/>
      <c r="B2881" s="14" t="n"/>
      <c r="C2881" s="12" t="str">
        <f>IF($B2881="","",IFERROR(INDEX(Items!$B$2:$B$501,MATCH($B2881,Items!$A$2:$A$501,0)),"Unknown SKU"))</f>
        <v/>
      </c>
      <c r="D2881" s="14" t="n"/>
      <c r="E2881" s="14" t="n"/>
      <c r="F2881" s="14" t="n"/>
      <c r="G2881" s="14" t="n"/>
      <c r="H2881" s="12" t="str">
        <f>IF(AND(F2881="",G2881=""),"",IF(F2881="",0,F2881)-IF(G2881="",0,G2881))</f>
        <v/>
      </c>
      <c r="I2881" s="14" t="n"/>
      <c r="J2881" s="14" t="n"/>
      <c r="K2881" s="14" t="n"/>
    </row>
    <row r="2882">
      <c r="A2882" s="19" t="n"/>
      <c r="B2882" s="14" t="n"/>
      <c r="C2882" s="12" t="str">
        <f>IF($B2882="","",IFERROR(INDEX(Items!$B$2:$B$501,MATCH($B2882,Items!$A$2:$A$501,0)),"Unknown SKU"))</f>
        <v/>
      </c>
      <c r="D2882" s="14" t="n"/>
      <c r="E2882" s="14" t="n"/>
      <c r="F2882" s="14" t="n"/>
      <c r="G2882" s="14" t="n"/>
      <c r="H2882" s="12" t="str">
        <f>IF(AND(F2882="",G2882=""),"",IF(F2882="",0,F2882)-IF(G2882="",0,G2882))</f>
        <v/>
      </c>
      <c r="I2882" s="14" t="n"/>
      <c r="J2882" s="14" t="n"/>
      <c r="K2882" s="14" t="n"/>
    </row>
    <row r="2883">
      <c r="A2883" s="19" t="n"/>
      <c r="B2883" s="14" t="n"/>
      <c r="C2883" s="12" t="str">
        <f>IF($B2883="","",IFERROR(INDEX(Items!$B$2:$B$501,MATCH($B2883,Items!$A$2:$A$501,0)),"Unknown SKU"))</f>
        <v/>
      </c>
      <c r="D2883" s="14" t="n"/>
      <c r="E2883" s="14" t="n"/>
      <c r="F2883" s="14" t="n"/>
      <c r="G2883" s="14" t="n"/>
      <c r="H2883" s="12" t="str">
        <f>IF(AND(F2883="",G2883=""),"",IF(F2883="",0,F2883)-IF(G2883="",0,G2883))</f>
        <v/>
      </c>
      <c r="I2883" s="14" t="n"/>
      <c r="J2883" s="14" t="n"/>
      <c r="K2883" s="14" t="n"/>
    </row>
    <row r="2884">
      <c r="A2884" s="19" t="n"/>
      <c r="B2884" s="14" t="n"/>
      <c r="C2884" s="12" t="str">
        <f>IF($B2884="","",IFERROR(INDEX(Items!$B$2:$B$501,MATCH($B2884,Items!$A$2:$A$501,0)),"Unknown SKU"))</f>
        <v/>
      </c>
      <c r="D2884" s="14" t="n"/>
      <c r="E2884" s="14" t="n"/>
      <c r="F2884" s="14" t="n"/>
      <c r="G2884" s="14" t="n"/>
      <c r="H2884" s="12" t="str">
        <f>IF(AND(F2884="",G2884=""),"",IF(F2884="",0,F2884)-IF(G2884="",0,G2884))</f>
        <v/>
      </c>
      <c r="I2884" s="14" t="n"/>
      <c r="J2884" s="14" t="n"/>
      <c r="K2884" s="14" t="n"/>
    </row>
    <row r="2885">
      <c r="A2885" s="19" t="n"/>
      <c r="B2885" s="14" t="n"/>
      <c r="C2885" s="12" t="str">
        <f>IF($B2885="","",IFERROR(INDEX(Items!$B$2:$B$501,MATCH($B2885,Items!$A$2:$A$501,0)),"Unknown SKU"))</f>
        <v/>
      </c>
      <c r="D2885" s="14" t="n"/>
      <c r="E2885" s="14" t="n"/>
      <c r="F2885" s="14" t="n"/>
      <c r="G2885" s="14" t="n"/>
      <c r="H2885" s="12" t="str">
        <f>IF(AND(F2885="",G2885=""),"",IF(F2885="",0,F2885)-IF(G2885="",0,G2885))</f>
        <v/>
      </c>
      <c r="I2885" s="14" t="n"/>
      <c r="J2885" s="14" t="n"/>
      <c r="K2885" s="14" t="n"/>
    </row>
    <row r="2886">
      <c r="A2886" s="19" t="n"/>
      <c r="B2886" s="14" t="n"/>
      <c r="C2886" s="12" t="str">
        <f>IF($B2886="","",IFERROR(INDEX(Items!$B$2:$B$501,MATCH($B2886,Items!$A$2:$A$501,0)),"Unknown SKU"))</f>
        <v/>
      </c>
      <c r="D2886" s="14" t="n"/>
      <c r="E2886" s="14" t="n"/>
      <c r="F2886" s="14" t="n"/>
      <c r="G2886" s="14" t="n"/>
      <c r="H2886" s="12" t="str">
        <f>IF(AND(F2886="",G2886=""),"",IF(F2886="",0,F2886)-IF(G2886="",0,G2886))</f>
        <v/>
      </c>
      <c r="I2886" s="14" t="n"/>
      <c r="J2886" s="14" t="n"/>
      <c r="K2886" s="14" t="n"/>
    </row>
    <row r="2887">
      <c r="A2887" s="19" t="n"/>
      <c r="B2887" s="14" t="n"/>
      <c r="C2887" s="12" t="str">
        <f>IF($B2887="","",IFERROR(INDEX(Items!$B$2:$B$501,MATCH($B2887,Items!$A$2:$A$501,0)),"Unknown SKU"))</f>
        <v/>
      </c>
      <c r="D2887" s="14" t="n"/>
      <c r="E2887" s="14" t="n"/>
      <c r="F2887" s="14" t="n"/>
      <c r="G2887" s="14" t="n"/>
      <c r="H2887" s="12" t="str">
        <f>IF(AND(F2887="",G2887=""),"",IF(F2887="",0,F2887)-IF(G2887="",0,G2887))</f>
        <v/>
      </c>
      <c r="I2887" s="14" t="n"/>
      <c r="J2887" s="14" t="n"/>
      <c r="K2887" s="14" t="n"/>
    </row>
    <row r="2888">
      <c r="A2888" s="19" t="n"/>
      <c r="B2888" s="14" t="n"/>
      <c r="C2888" s="12" t="str">
        <f>IF($B2888="","",IFERROR(INDEX(Items!$B$2:$B$501,MATCH($B2888,Items!$A$2:$A$501,0)),"Unknown SKU"))</f>
        <v/>
      </c>
      <c r="D2888" s="14" t="n"/>
      <c r="E2888" s="14" t="n"/>
      <c r="F2888" s="14" t="n"/>
      <c r="G2888" s="14" t="n"/>
      <c r="H2888" s="12" t="str">
        <f>IF(AND(F2888="",G2888=""),"",IF(F2888="",0,F2888)-IF(G2888="",0,G2888))</f>
        <v/>
      </c>
      <c r="I2888" s="14" t="n"/>
      <c r="J2888" s="14" t="n"/>
      <c r="K2888" s="14" t="n"/>
    </row>
    <row r="2889">
      <c r="A2889" s="19" t="n"/>
      <c r="B2889" s="14" t="n"/>
      <c r="C2889" s="12" t="str">
        <f>IF($B2889="","",IFERROR(INDEX(Items!$B$2:$B$501,MATCH($B2889,Items!$A$2:$A$501,0)),"Unknown SKU"))</f>
        <v/>
      </c>
      <c r="D2889" s="14" t="n"/>
      <c r="E2889" s="14" t="n"/>
      <c r="F2889" s="14" t="n"/>
      <c r="G2889" s="14" t="n"/>
      <c r="H2889" s="12" t="str">
        <f>IF(AND(F2889="",G2889=""),"",IF(F2889="",0,F2889)-IF(G2889="",0,G2889))</f>
        <v/>
      </c>
      <c r="I2889" s="14" t="n"/>
      <c r="J2889" s="14" t="n"/>
      <c r="K2889" s="14" t="n"/>
    </row>
    <row r="2890">
      <c r="A2890" s="19" t="n"/>
      <c r="B2890" s="14" t="n"/>
      <c r="C2890" s="12" t="str">
        <f>IF($B2890="","",IFERROR(INDEX(Items!$B$2:$B$501,MATCH($B2890,Items!$A$2:$A$501,0)),"Unknown SKU"))</f>
        <v/>
      </c>
      <c r="D2890" s="14" t="n"/>
      <c r="E2890" s="14" t="n"/>
      <c r="F2890" s="14" t="n"/>
      <c r="G2890" s="14" t="n"/>
      <c r="H2890" s="12" t="str">
        <f>IF(AND(F2890="",G2890=""),"",IF(F2890="",0,F2890)-IF(G2890="",0,G2890))</f>
        <v/>
      </c>
      <c r="I2890" s="14" t="n"/>
      <c r="J2890" s="14" t="n"/>
      <c r="K2890" s="14" t="n"/>
    </row>
    <row r="2891">
      <c r="A2891" s="19" t="n"/>
      <c r="B2891" s="14" t="n"/>
      <c r="C2891" s="12" t="str">
        <f>IF($B2891="","",IFERROR(INDEX(Items!$B$2:$B$501,MATCH($B2891,Items!$A$2:$A$501,0)),"Unknown SKU"))</f>
        <v/>
      </c>
      <c r="D2891" s="14" t="n"/>
      <c r="E2891" s="14" t="n"/>
      <c r="F2891" s="14" t="n"/>
      <c r="G2891" s="14" t="n"/>
      <c r="H2891" s="12" t="str">
        <f>IF(AND(F2891="",G2891=""),"",IF(F2891="",0,F2891)-IF(G2891="",0,G2891))</f>
        <v/>
      </c>
      <c r="I2891" s="14" t="n"/>
      <c r="J2891" s="14" t="n"/>
      <c r="K2891" s="14" t="n"/>
    </row>
    <row r="2892">
      <c r="A2892" s="19" t="n"/>
      <c r="B2892" s="14" t="n"/>
      <c r="C2892" s="12" t="str">
        <f>IF($B2892="","",IFERROR(INDEX(Items!$B$2:$B$501,MATCH($B2892,Items!$A$2:$A$501,0)),"Unknown SKU"))</f>
        <v/>
      </c>
      <c r="D2892" s="14" t="n"/>
      <c r="E2892" s="14" t="n"/>
      <c r="F2892" s="14" t="n"/>
      <c r="G2892" s="14" t="n"/>
      <c r="H2892" s="12" t="str">
        <f>IF(AND(F2892="",G2892=""),"",IF(F2892="",0,F2892)-IF(G2892="",0,G2892))</f>
        <v/>
      </c>
      <c r="I2892" s="14" t="n"/>
      <c r="J2892" s="14" t="n"/>
      <c r="K2892" s="14" t="n"/>
    </row>
    <row r="2893">
      <c r="A2893" s="19" t="n"/>
      <c r="B2893" s="14" t="n"/>
      <c r="C2893" s="12" t="str">
        <f>IF($B2893="","",IFERROR(INDEX(Items!$B$2:$B$501,MATCH($B2893,Items!$A$2:$A$501,0)),"Unknown SKU"))</f>
        <v/>
      </c>
      <c r="D2893" s="14" t="n"/>
      <c r="E2893" s="14" t="n"/>
      <c r="F2893" s="14" t="n"/>
      <c r="G2893" s="14" t="n"/>
      <c r="H2893" s="12" t="str">
        <f>IF(AND(F2893="",G2893=""),"",IF(F2893="",0,F2893)-IF(G2893="",0,G2893))</f>
        <v/>
      </c>
      <c r="I2893" s="14" t="n"/>
      <c r="J2893" s="14" t="n"/>
      <c r="K2893" s="14" t="n"/>
    </row>
    <row r="2894">
      <c r="A2894" s="19" t="n"/>
      <c r="B2894" s="14" t="n"/>
      <c r="C2894" s="12" t="str">
        <f>IF($B2894="","",IFERROR(INDEX(Items!$B$2:$B$501,MATCH($B2894,Items!$A$2:$A$501,0)),"Unknown SKU"))</f>
        <v/>
      </c>
      <c r="D2894" s="14" t="n"/>
      <c r="E2894" s="14" t="n"/>
      <c r="F2894" s="14" t="n"/>
      <c r="G2894" s="14" t="n"/>
      <c r="H2894" s="12" t="str">
        <f>IF(AND(F2894="",G2894=""),"",IF(F2894="",0,F2894)-IF(G2894="",0,G2894))</f>
        <v/>
      </c>
      <c r="I2894" s="14" t="n"/>
      <c r="J2894" s="14" t="n"/>
      <c r="K2894" s="14" t="n"/>
    </row>
    <row r="2895">
      <c r="A2895" s="19" t="n"/>
      <c r="B2895" s="14" t="n"/>
      <c r="C2895" s="12" t="str">
        <f>IF($B2895="","",IFERROR(INDEX(Items!$B$2:$B$501,MATCH($B2895,Items!$A$2:$A$501,0)),"Unknown SKU"))</f>
        <v/>
      </c>
      <c r="D2895" s="14" t="n"/>
      <c r="E2895" s="14" t="n"/>
      <c r="F2895" s="14" t="n"/>
      <c r="G2895" s="14" t="n"/>
      <c r="H2895" s="12" t="str">
        <f>IF(AND(F2895="",G2895=""),"",IF(F2895="",0,F2895)-IF(G2895="",0,G2895))</f>
        <v/>
      </c>
      <c r="I2895" s="14" t="n"/>
      <c r="J2895" s="14" t="n"/>
      <c r="K2895" s="14" t="n"/>
    </row>
    <row r="2896">
      <c r="A2896" s="19" t="n"/>
      <c r="B2896" s="14" t="n"/>
      <c r="C2896" s="12" t="str">
        <f>IF($B2896="","",IFERROR(INDEX(Items!$B$2:$B$501,MATCH($B2896,Items!$A$2:$A$501,0)),"Unknown SKU"))</f>
        <v/>
      </c>
      <c r="D2896" s="14" t="n"/>
      <c r="E2896" s="14" t="n"/>
      <c r="F2896" s="14" t="n"/>
      <c r="G2896" s="14" t="n"/>
      <c r="H2896" s="12" t="str">
        <f>IF(AND(F2896="",G2896=""),"",IF(F2896="",0,F2896)-IF(G2896="",0,G2896))</f>
        <v/>
      </c>
      <c r="I2896" s="14" t="n"/>
      <c r="J2896" s="14" t="n"/>
      <c r="K2896" s="14" t="n"/>
    </row>
    <row r="2897">
      <c r="A2897" s="19" t="n"/>
      <c r="B2897" s="14" t="n"/>
      <c r="C2897" s="12" t="str">
        <f>IF($B2897="","",IFERROR(INDEX(Items!$B$2:$B$501,MATCH($B2897,Items!$A$2:$A$501,0)),"Unknown SKU"))</f>
        <v/>
      </c>
      <c r="D2897" s="14" t="n"/>
      <c r="E2897" s="14" t="n"/>
      <c r="F2897" s="14" t="n"/>
      <c r="G2897" s="14" t="n"/>
      <c r="H2897" s="12" t="str">
        <f>IF(AND(F2897="",G2897=""),"",IF(F2897="",0,F2897)-IF(G2897="",0,G2897))</f>
        <v/>
      </c>
      <c r="I2897" s="14" t="n"/>
      <c r="J2897" s="14" t="n"/>
      <c r="K2897" s="14" t="n"/>
    </row>
    <row r="2898">
      <c r="A2898" s="19" t="n"/>
      <c r="B2898" s="14" t="n"/>
      <c r="C2898" s="12" t="str">
        <f>IF($B2898="","",IFERROR(INDEX(Items!$B$2:$B$501,MATCH($B2898,Items!$A$2:$A$501,0)),"Unknown SKU"))</f>
        <v/>
      </c>
      <c r="D2898" s="14" t="n"/>
      <c r="E2898" s="14" t="n"/>
      <c r="F2898" s="14" t="n"/>
      <c r="G2898" s="14" t="n"/>
      <c r="H2898" s="12" t="str">
        <f>IF(AND(F2898="",G2898=""),"",IF(F2898="",0,F2898)-IF(G2898="",0,G2898))</f>
        <v/>
      </c>
      <c r="I2898" s="14" t="n"/>
      <c r="J2898" s="14" t="n"/>
      <c r="K2898" s="14" t="n"/>
    </row>
    <row r="2899">
      <c r="A2899" s="19" t="n"/>
      <c r="B2899" s="14" t="n"/>
      <c r="C2899" s="12" t="str">
        <f>IF($B2899="","",IFERROR(INDEX(Items!$B$2:$B$501,MATCH($B2899,Items!$A$2:$A$501,0)),"Unknown SKU"))</f>
        <v/>
      </c>
      <c r="D2899" s="14" t="n"/>
      <c r="E2899" s="14" t="n"/>
      <c r="F2899" s="14" t="n"/>
      <c r="G2899" s="14" t="n"/>
      <c r="H2899" s="12" t="str">
        <f>IF(AND(F2899="",G2899=""),"",IF(F2899="",0,F2899)-IF(G2899="",0,G2899))</f>
        <v/>
      </c>
      <c r="I2899" s="14" t="n"/>
      <c r="J2899" s="14" t="n"/>
      <c r="K2899" s="14" t="n"/>
    </row>
    <row r="2900">
      <c r="A2900" s="19" t="n"/>
      <c r="B2900" s="14" t="n"/>
      <c r="C2900" s="12" t="str">
        <f>IF($B2900="","",IFERROR(INDEX(Items!$B$2:$B$501,MATCH($B2900,Items!$A$2:$A$501,0)),"Unknown SKU"))</f>
        <v/>
      </c>
      <c r="D2900" s="14" t="n"/>
      <c r="E2900" s="14" t="n"/>
      <c r="F2900" s="14" t="n"/>
      <c r="G2900" s="14" t="n"/>
      <c r="H2900" s="12" t="str">
        <f>IF(AND(F2900="",G2900=""),"",IF(F2900="",0,F2900)-IF(G2900="",0,G2900))</f>
        <v/>
      </c>
      <c r="I2900" s="14" t="n"/>
      <c r="J2900" s="14" t="n"/>
      <c r="K2900" s="14" t="n"/>
    </row>
    <row r="2901">
      <c r="A2901" s="19" t="n"/>
      <c r="B2901" s="14" t="n"/>
      <c r="C2901" s="12" t="str">
        <f>IF($B2901="","",IFERROR(INDEX(Items!$B$2:$B$501,MATCH($B2901,Items!$A$2:$A$501,0)),"Unknown SKU"))</f>
        <v/>
      </c>
      <c r="D2901" s="14" t="n"/>
      <c r="E2901" s="14" t="n"/>
      <c r="F2901" s="14" t="n"/>
      <c r="G2901" s="14" t="n"/>
      <c r="H2901" s="12" t="str">
        <f>IF(AND(F2901="",G2901=""),"",IF(F2901="",0,F2901)-IF(G2901="",0,G2901))</f>
        <v/>
      </c>
      <c r="I2901" s="14" t="n"/>
      <c r="J2901" s="14" t="n"/>
      <c r="K2901" s="14" t="n"/>
    </row>
    <row r="2902">
      <c r="A2902" s="19" t="n"/>
      <c r="B2902" s="14" t="n"/>
      <c r="C2902" s="12" t="str">
        <f>IF($B2902="","",IFERROR(INDEX(Items!$B$2:$B$501,MATCH($B2902,Items!$A$2:$A$501,0)),"Unknown SKU"))</f>
        <v/>
      </c>
      <c r="D2902" s="14" t="n"/>
      <c r="E2902" s="14" t="n"/>
      <c r="F2902" s="14" t="n"/>
      <c r="G2902" s="14" t="n"/>
      <c r="H2902" s="12" t="str">
        <f>IF(AND(F2902="",G2902=""),"",IF(F2902="",0,F2902)-IF(G2902="",0,G2902))</f>
        <v/>
      </c>
      <c r="I2902" s="14" t="n"/>
      <c r="J2902" s="14" t="n"/>
      <c r="K2902" s="14" t="n"/>
    </row>
    <row r="2903">
      <c r="A2903" s="19" t="n"/>
      <c r="B2903" s="14" t="n"/>
      <c r="C2903" s="12" t="str">
        <f>IF($B2903="","",IFERROR(INDEX(Items!$B$2:$B$501,MATCH($B2903,Items!$A$2:$A$501,0)),"Unknown SKU"))</f>
        <v/>
      </c>
      <c r="D2903" s="14" t="n"/>
      <c r="E2903" s="14" t="n"/>
      <c r="F2903" s="14" t="n"/>
      <c r="G2903" s="14" t="n"/>
      <c r="H2903" s="12" t="str">
        <f>IF(AND(F2903="",G2903=""),"",IF(F2903="",0,F2903)-IF(G2903="",0,G2903))</f>
        <v/>
      </c>
      <c r="I2903" s="14" t="n"/>
      <c r="J2903" s="14" t="n"/>
      <c r="K2903" s="14" t="n"/>
    </row>
    <row r="2904">
      <c r="A2904" s="19" t="n"/>
      <c r="B2904" s="14" t="n"/>
      <c r="C2904" s="12" t="str">
        <f>IF($B2904="","",IFERROR(INDEX(Items!$B$2:$B$501,MATCH($B2904,Items!$A$2:$A$501,0)),"Unknown SKU"))</f>
        <v/>
      </c>
      <c r="D2904" s="14" t="n"/>
      <c r="E2904" s="14" t="n"/>
      <c r="F2904" s="14" t="n"/>
      <c r="G2904" s="14" t="n"/>
      <c r="H2904" s="12" t="str">
        <f>IF(AND(F2904="",G2904=""),"",IF(F2904="",0,F2904)-IF(G2904="",0,G2904))</f>
        <v/>
      </c>
      <c r="I2904" s="14" t="n"/>
      <c r="J2904" s="14" t="n"/>
      <c r="K2904" s="14" t="n"/>
    </row>
    <row r="2905">
      <c r="A2905" s="19" t="n"/>
      <c r="B2905" s="14" t="n"/>
      <c r="C2905" s="12" t="str">
        <f>IF($B2905="","",IFERROR(INDEX(Items!$B$2:$B$501,MATCH($B2905,Items!$A$2:$A$501,0)),"Unknown SKU"))</f>
        <v/>
      </c>
      <c r="D2905" s="14" t="n"/>
      <c r="E2905" s="14" t="n"/>
      <c r="F2905" s="14" t="n"/>
      <c r="G2905" s="14" t="n"/>
      <c r="H2905" s="12" t="str">
        <f>IF(AND(F2905="",G2905=""),"",IF(F2905="",0,F2905)-IF(G2905="",0,G2905))</f>
        <v/>
      </c>
      <c r="I2905" s="14" t="n"/>
      <c r="J2905" s="14" t="n"/>
      <c r="K2905" s="14" t="n"/>
    </row>
    <row r="2906">
      <c r="A2906" s="19" t="n"/>
      <c r="B2906" s="14" t="n"/>
      <c r="C2906" s="12" t="str">
        <f>IF($B2906="","",IFERROR(INDEX(Items!$B$2:$B$501,MATCH($B2906,Items!$A$2:$A$501,0)),"Unknown SKU"))</f>
        <v/>
      </c>
      <c r="D2906" s="14" t="n"/>
      <c r="E2906" s="14" t="n"/>
      <c r="F2906" s="14" t="n"/>
      <c r="G2906" s="14" t="n"/>
      <c r="H2906" s="12" t="str">
        <f>IF(AND(F2906="",G2906=""),"",IF(F2906="",0,F2906)-IF(G2906="",0,G2906))</f>
        <v/>
      </c>
      <c r="I2906" s="14" t="n"/>
      <c r="J2906" s="14" t="n"/>
      <c r="K2906" s="14" t="n"/>
    </row>
    <row r="2907">
      <c r="A2907" s="19" t="n"/>
      <c r="B2907" s="14" t="n"/>
      <c r="C2907" s="12" t="str">
        <f>IF($B2907="","",IFERROR(INDEX(Items!$B$2:$B$501,MATCH($B2907,Items!$A$2:$A$501,0)),"Unknown SKU"))</f>
        <v/>
      </c>
      <c r="D2907" s="14" t="n"/>
      <c r="E2907" s="14" t="n"/>
      <c r="F2907" s="14" t="n"/>
      <c r="G2907" s="14" t="n"/>
      <c r="H2907" s="12" t="str">
        <f>IF(AND(F2907="",G2907=""),"",IF(F2907="",0,F2907)-IF(G2907="",0,G2907))</f>
        <v/>
      </c>
      <c r="I2907" s="14" t="n"/>
      <c r="J2907" s="14" t="n"/>
      <c r="K2907" s="14" t="n"/>
    </row>
    <row r="2908">
      <c r="A2908" s="19" t="n"/>
      <c r="B2908" s="14" t="n"/>
      <c r="C2908" s="12" t="str">
        <f>IF($B2908="","",IFERROR(INDEX(Items!$B$2:$B$501,MATCH($B2908,Items!$A$2:$A$501,0)),"Unknown SKU"))</f>
        <v/>
      </c>
      <c r="D2908" s="14" t="n"/>
      <c r="E2908" s="14" t="n"/>
      <c r="F2908" s="14" t="n"/>
      <c r="G2908" s="14" t="n"/>
      <c r="H2908" s="12" t="str">
        <f>IF(AND(F2908="",G2908=""),"",IF(F2908="",0,F2908)-IF(G2908="",0,G2908))</f>
        <v/>
      </c>
      <c r="I2908" s="14" t="n"/>
      <c r="J2908" s="14" t="n"/>
      <c r="K2908" s="14" t="n"/>
    </row>
    <row r="2909">
      <c r="A2909" s="19" t="n"/>
      <c r="B2909" s="14" t="n"/>
      <c r="C2909" s="12" t="str">
        <f>IF($B2909="","",IFERROR(INDEX(Items!$B$2:$B$501,MATCH($B2909,Items!$A$2:$A$501,0)),"Unknown SKU"))</f>
        <v/>
      </c>
      <c r="D2909" s="14" t="n"/>
      <c r="E2909" s="14" t="n"/>
      <c r="F2909" s="14" t="n"/>
      <c r="G2909" s="14" t="n"/>
      <c r="H2909" s="12" t="str">
        <f>IF(AND(F2909="",G2909=""),"",IF(F2909="",0,F2909)-IF(G2909="",0,G2909))</f>
        <v/>
      </c>
      <c r="I2909" s="14" t="n"/>
      <c r="J2909" s="14" t="n"/>
      <c r="K2909" s="14" t="n"/>
    </row>
    <row r="2910">
      <c r="A2910" s="19" t="n"/>
      <c r="B2910" s="14" t="n"/>
      <c r="C2910" s="12" t="str">
        <f>IF($B2910="","",IFERROR(INDEX(Items!$B$2:$B$501,MATCH($B2910,Items!$A$2:$A$501,0)),"Unknown SKU"))</f>
        <v/>
      </c>
      <c r="D2910" s="14" t="n"/>
      <c r="E2910" s="14" t="n"/>
      <c r="F2910" s="14" t="n"/>
      <c r="G2910" s="14" t="n"/>
      <c r="H2910" s="12" t="str">
        <f>IF(AND(F2910="",G2910=""),"",IF(F2910="",0,F2910)-IF(G2910="",0,G2910))</f>
        <v/>
      </c>
      <c r="I2910" s="14" t="n"/>
      <c r="J2910" s="14" t="n"/>
      <c r="K2910" s="14" t="n"/>
    </row>
    <row r="2911">
      <c r="A2911" s="19" t="n"/>
      <c r="B2911" s="14" t="n"/>
      <c r="C2911" s="12" t="str">
        <f>IF($B2911="","",IFERROR(INDEX(Items!$B$2:$B$501,MATCH($B2911,Items!$A$2:$A$501,0)),"Unknown SKU"))</f>
        <v/>
      </c>
      <c r="D2911" s="14" t="n"/>
      <c r="E2911" s="14" t="n"/>
      <c r="F2911" s="14" t="n"/>
      <c r="G2911" s="14" t="n"/>
      <c r="H2911" s="12" t="str">
        <f>IF(AND(F2911="",G2911=""),"",IF(F2911="",0,F2911)-IF(G2911="",0,G2911))</f>
        <v/>
      </c>
      <c r="I2911" s="14" t="n"/>
      <c r="J2911" s="14" t="n"/>
      <c r="K2911" s="14" t="n"/>
    </row>
    <row r="2912">
      <c r="A2912" s="19" t="n"/>
      <c r="B2912" s="14" t="n"/>
      <c r="C2912" s="12" t="str">
        <f>IF($B2912="","",IFERROR(INDEX(Items!$B$2:$B$501,MATCH($B2912,Items!$A$2:$A$501,0)),"Unknown SKU"))</f>
        <v/>
      </c>
      <c r="D2912" s="14" t="n"/>
      <c r="E2912" s="14" t="n"/>
      <c r="F2912" s="14" t="n"/>
      <c r="G2912" s="14" t="n"/>
      <c r="H2912" s="12" t="str">
        <f>IF(AND(F2912="",G2912=""),"",IF(F2912="",0,F2912)-IF(G2912="",0,G2912))</f>
        <v/>
      </c>
      <c r="I2912" s="14" t="n"/>
      <c r="J2912" s="14" t="n"/>
      <c r="K2912" s="14" t="n"/>
    </row>
    <row r="2913">
      <c r="A2913" s="19" t="n"/>
      <c r="B2913" s="14" t="n"/>
      <c r="C2913" s="12" t="str">
        <f>IF($B2913="","",IFERROR(INDEX(Items!$B$2:$B$501,MATCH($B2913,Items!$A$2:$A$501,0)),"Unknown SKU"))</f>
        <v/>
      </c>
      <c r="D2913" s="14" t="n"/>
      <c r="E2913" s="14" t="n"/>
      <c r="F2913" s="14" t="n"/>
      <c r="G2913" s="14" t="n"/>
      <c r="H2913" s="12" t="str">
        <f>IF(AND(F2913="",G2913=""),"",IF(F2913="",0,F2913)-IF(G2913="",0,G2913))</f>
        <v/>
      </c>
      <c r="I2913" s="14" t="n"/>
      <c r="J2913" s="14" t="n"/>
      <c r="K2913" s="14" t="n"/>
    </row>
    <row r="2914">
      <c r="A2914" s="19" t="n"/>
      <c r="B2914" s="14" t="n"/>
      <c r="C2914" s="12" t="str">
        <f>IF($B2914="","",IFERROR(INDEX(Items!$B$2:$B$501,MATCH($B2914,Items!$A$2:$A$501,0)),"Unknown SKU"))</f>
        <v/>
      </c>
      <c r="D2914" s="14" t="n"/>
      <c r="E2914" s="14" t="n"/>
      <c r="F2914" s="14" t="n"/>
      <c r="G2914" s="14" t="n"/>
      <c r="H2914" s="12" t="str">
        <f>IF(AND(F2914="",G2914=""),"",IF(F2914="",0,F2914)-IF(G2914="",0,G2914))</f>
        <v/>
      </c>
      <c r="I2914" s="14" t="n"/>
      <c r="J2914" s="14" t="n"/>
      <c r="K2914" s="14" t="n"/>
    </row>
    <row r="2915">
      <c r="A2915" s="19" t="n"/>
      <c r="B2915" s="14" t="n"/>
      <c r="C2915" s="12" t="str">
        <f>IF($B2915="","",IFERROR(INDEX(Items!$B$2:$B$501,MATCH($B2915,Items!$A$2:$A$501,0)),"Unknown SKU"))</f>
        <v/>
      </c>
      <c r="D2915" s="14" t="n"/>
      <c r="E2915" s="14" t="n"/>
      <c r="F2915" s="14" t="n"/>
      <c r="G2915" s="14" t="n"/>
      <c r="H2915" s="12" t="str">
        <f>IF(AND(F2915="",G2915=""),"",IF(F2915="",0,F2915)-IF(G2915="",0,G2915))</f>
        <v/>
      </c>
      <c r="I2915" s="14" t="n"/>
      <c r="J2915" s="14" t="n"/>
      <c r="K2915" s="14" t="n"/>
    </row>
    <row r="2916">
      <c r="A2916" s="19" t="n"/>
      <c r="B2916" s="14" t="n"/>
      <c r="C2916" s="12" t="str">
        <f>IF($B2916="","",IFERROR(INDEX(Items!$B$2:$B$501,MATCH($B2916,Items!$A$2:$A$501,0)),"Unknown SKU"))</f>
        <v/>
      </c>
      <c r="D2916" s="14" t="n"/>
      <c r="E2916" s="14" t="n"/>
      <c r="F2916" s="14" t="n"/>
      <c r="G2916" s="14" t="n"/>
      <c r="H2916" s="12" t="str">
        <f>IF(AND(F2916="",G2916=""),"",IF(F2916="",0,F2916)-IF(G2916="",0,G2916))</f>
        <v/>
      </c>
      <c r="I2916" s="14" t="n"/>
      <c r="J2916" s="14" t="n"/>
      <c r="K2916" s="14" t="n"/>
    </row>
    <row r="2917">
      <c r="A2917" s="19" t="n"/>
      <c r="B2917" s="14" t="n"/>
      <c r="C2917" s="12" t="str">
        <f>IF($B2917="","",IFERROR(INDEX(Items!$B$2:$B$501,MATCH($B2917,Items!$A$2:$A$501,0)),"Unknown SKU"))</f>
        <v/>
      </c>
      <c r="D2917" s="14" t="n"/>
      <c r="E2917" s="14" t="n"/>
      <c r="F2917" s="14" t="n"/>
      <c r="G2917" s="14" t="n"/>
      <c r="H2917" s="12" t="str">
        <f>IF(AND(F2917="",G2917=""),"",IF(F2917="",0,F2917)-IF(G2917="",0,G2917))</f>
        <v/>
      </c>
      <c r="I2917" s="14" t="n"/>
      <c r="J2917" s="14" t="n"/>
      <c r="K2917" s="14" t="n"/>
    </row>
    <row r="2918">
      <c r="A2918" s="19" t="n"/>
      <c r="B2918" s="14" t="n"/>
      <c r="C2918" s="12" t="str">
        <f>IF($B2918="","",IFERROR(INDEX(Items!$B$2:$B$501,MATCH($B2918,Items!$A$2:$A$501,0)),"Unknown SKU"))</f>
        <v/>
      </c>
      <c r="D2918" s="14" t="n"/>
      <c r="E2918" s="14" t="n"/>
      <c r="F2918" s="14" t="n"/>
      <c r="G2918" s="14" t="n"/>
      <c r="H2918" s="12" t="str">
        <f>IF(AND(F2918="",G2918=""),"",IF(F2918="",0,F2918)-IF(G2918="",0,G2918))</f>
        <v/>
      </c>
      <c r="I2918" s="14" t="n"/>
      <c r="J2918" s="14" t="n"/>
      <c r="K2918" s="14" t="n"/>
    </row>
    <row r="2919">
      <c r="A2919" s="19" t="n"/>
      <c r="B2919" s="14" t="n"/>
      <c r="C2919" s="12" t="str">
        <f>IF($B2919="","",IFERROR(INDEX(Items!$B$2:$B$501,MATCH($B2919,Items!$A$2:$A$501,0)),"Unknown SKU"))</f>
        <v/>
      </c>
      <c r="D2919" s="14" t="n"/>
      <c r="E2919" s="14" t="n"/>
      <c r="F2919" s="14" t="n"/>
      <c r="G2919" s="14" t="n"/>
      <c r="H2919" s="12" t="str">
        <f>IF(AND(F2919="",G2919=""),"",IF(F2919="",0,F2919)-IF(G2919="",0,G2919))</f>
        <v/>
      </c>
      <c r="I2919" s="14" t="n"/>
      <c r="J2919" s="14" t="n"/>
      <c r="K2919" s="14" t="n"/>
    </row>
    <row r="2920">
      <c r="A2920" s="19" t="n"/>
      <c r="B2920" s="14" t="n"/>
      <c r="C2920" s="12" t="str">
        <f>IF($B2920="","",IFERROR(INDEX(Items!$B$2:$B$501,MATCH($B2920,Items!$A$2:$A$501,0)),"Unknown SKU"))</f>
        <v/>
      </c>
      <c r="D2920" s="14" t="n"/>
      <c r="E2920" s="14" t="n"/>
      <c r="F2920" s="14" t="n"/>
      <c r="G2920" s="14" t="n"/>
      <c r="H2920" s="12" t="str">
        <f>IF(AND(F2920="",G2920=""),"",IF(F2920="",0,F2920)-IF(G2920="",0,G2920))</f>
        <v/>
      </c>
      <c r="I2920" s="14" t="n"/>
      <c r="J2920" s="14" t="n"/>
      <c r="K2920" s="14" t="n"/>
    </row>
    <row r="2921">
      <c r="A2921" s="19" t="n"/>
      <c r="B2921" s="14" t="n"/>
      <c r="C2921" s="12" t="str">
        <f>IF($B2921="","",IFERROR(INDEX(Items!$B$2:$B$501,MATCH($B2921,Items!$A$2:$A$501,0)),"Unknown SKU"))</f>
        <v/>
      </c>
      <c r="D2921" s="14" t="n"/>
      <c r="E2921" s="14" t="n"/>
      <c r="F2921" s="14" t="n"/>
      <c r="G2921" s="14" t="n"/>
      <c r="H2921" s="12" t="str">
        <f>IF(AND(F2921="",G2921=""),"",IF(F2921="",0,F2921)-IF(G2921="",0,G2921))</f>
        <v/>
      </c>
      <c r="I2921" s="14" t="n"/>
      <c r="J2921" s="14" t="n"/>
      <c r="K2921" s="14" t="n"/>
    </row>
    <row r="2922">
      <c r="A2922" s="19" t="n"/>
      <c r="B2922" s="14" t="n"/>
      <c r="C2922" s="12" t="str">
        <f>IF($B2922="","",IFERROR(INDEX(Items!$B$2:$B$501,MATCH($B2922,Items!$A$2:$A$501,0)),"Unknown SKU"))</f>
        <v/>
      </c>
      <c r="D2922" s="14" t="n"/>
      <c r="E2922" s="14" t="n"/>
      <c r="F2922" s="14" t="n"/>
      <c r="G2922" s="14" t="n"/>
      <c r="H2922" s="12" t="str">
        <f>IF(AND(F2922="",G2922=""),"",IF(F2922="",0,F2922)-IF(G2922="",0,G2922))</f>
        <v/>
      </c>
      <c r="I2922" s="14" t="n"/>
      <c r="J2922" s="14" t="n"/>
      <c r="K2922" s="14" t="n"/>
    </row>
    <row r="2923">
      <c r="A2923" s="19" t="n"/>
      <c r="B2923" s="14" t="n"/>
      <c r="C2923" s="12" t="str">
        <f>IF($B2923="","",IFERROR(INDEX(Items!$B$2:$B$501,MATCH($B2923,Items!$A$2:$A$501,0)),"Unknown SKU"))</f>
        <v/>
      </c>
      <c r="D2923" s="14" t="n"/>
      <c r="E2923" s="14" t="n"/>
      <c r="F2923" s="14" t="n"/>
      <c r="G2923" s="14" t="n"/>
      <c r="H2923" s="12" t="str">
        <f>IF(AND(F2923="",G2923=""),"",IF(F2923="",0,F2923)-IF(G2923="",0,G2923))</f>
        <v/>
      </c>
      <c r="I2923" s="14" t="n"/>
      <c r="J2923" s="14" t="n"/>
      <c r="K2923" s="14" t="n"/>
    </row>
    <row r="2924">
      <c r="A2924" s="19" t="n"/>
      <c r="B2924" s="14" t="n"/>
      <c r="C2924" s="12" t="str">
        <f>IF($B2924="","",IFERROR(INDEX(Items!$B$2:$B$501,MATCH($B2924,Items!$A$2:$A$501,0)),"Unknown SKU"))</f>
        <v/>
      </c>
      <c r="D2924" s="14" t="n"/>
      <c r="E2924" s="14" t="n"/>
      <c r="F2924" s="14" t="n"/>
      <c r="G2924" s="14" t="n"/>
      <c r="H2924" s="12" t="str">
        <f>IF(AND(F2924="",G2924=""),"",IF(F2924="",0,F2924)-IF(G2924="",0,G2924))</f>
        <v/>
      </c>
      <c r="I2924" s="14" t="n"/>
      <c r="J2924" s="14" t="n"/>
      <c r="K2924" s="14" t="n"/>
    </row>
    <row r="2925">
      <c r="A2925" s="19" t="n"/>
      <c r="B2925" s="14" t="n"/>
      <c r="C2925" s="12" t="str">
        <f>IF($B2925="","",IFERROR(INDEX(Items!$B$2:$B$501,MATCH($B2925,Items!$A$2:$A$501,0)),"Unknown SKU"))</f>
        <v/>
      </c>
      <c r="D2925" s="14" t="n"/>
      <c r="E2925" s="14" t="n"/>
      <c r="F2925" s="14" t="n"/>
      <c r="G2925" s="14" t="n"/>
      <c r="H2925" s="12" t="str">
        <f>IF(AND(F2925="",G2925=""),"",IF(F2925="",0,F2925)-IF(G2925="",0,G2925))</f>
        <v/>
      </c>
      <c r="I2925" s="14" t="n"/>
      <c r="J2925" s="14" t="n"/>
      <c r="K2925" s="14" t="n"/>
    </row>
    <row r="2926">
      <c r="A2926" s="19" t="n"/>
      <c r="B2926" s="14" t="n"/>
      <c r="C2926" s="12" t="str">
        <f>IF($B2926="","",IFERROR(INDEX(Items!$B$2:$B$501,MATCH($B2926,Items!$A$2:$A$501,0)),"Unknown SKU"))</f>
        <v/>
      </c>
      <c r="D2926" s="14" t="n"/>
      <c r="E2926" s="14" t="n"/>
      <c r="F2926" s="14" t="n"/>
      <c r="G2926" s="14" t="n"/>
      <c r="H2926" s="12" t="str">
        <f>IF(AND(F2926="",G2926=""),"",IF(F2926="",0,F2926)-IF(G2926="",0,G2926))</f>
        <v/>
      </c>
      <c r="I2926" s="14" t="n"/>
      <c r="J2926" s="14" t="n"/>
      <c r="K2926" s="14" t="n"/>
    </row>
    <row r="2927">
      <c r="A2927" s="19" t="n"/>
      <c r="B2927" s="14" t="n"/>
      <c r="C2927" s="12" t="str">
        <f>IF($B2927="","",IFERROR(INDEX(Items!$B$2:$B$501,MATCH($B2927,Items!$A$2:$A$501,0)),"Unknown SKU"))</f>
        <v/>
      </c>
      <c r="D2927" s="14" t="n"/>
      <c r="E2927" s="14" t="n"/>
      <c r="F2927" s="14" t="n"/>
      <c r="G2927" s="14" t="n"/>
      <c r="H2927" s="12" t="str">
        <f>IF(AND(F2927="",G2927=""),"",IF(F2927="",0,F2927)-IF(G2927="",0,G2927))</f>
        <v/>
      </c>
      <c r="I2927" s="14" t="n"/>
      <c r="J2927" s="14" t="n"/>
      <c r="K2927" s="14" t="n"/>
    </row>
    <row r="2928">
      <c r="A2928" s="19" t="n"/>
      <c r="B2928" s="14" t="n"/>
      <c r="C2928" s="12" t="str">
        <f>IF($B2928="","",IFERROR(INDEX(Items!$B$2:$B$501,MATCH($B2928,Items!$A$2:$A$501,0)),"Unknown SKU"))</f>
        <v/>
      </c>
      <c r="D2928" s="14" t="n"/>
      <c r="E2928" s="14" t="n"/>
      <c r="F2928" s="14" t="n"/>
      <c r="G2928" s="14" t="n"/>
      <c r="H2928" s="12" t="str">
        <f>IF(AND(F2928="",G2928=""),"",IF(F2928="",0,F2928)-IF(G2928="",0,G2928))</f>
        <v/>
      </c>
      <c r="I2928" s="14" t="n"/>
      <c r="J2928" s="14" t="n"/>
      <c r="K2928" s="14" t="n"/>
    </row>
    <row r="2929">
      <c r="A2929" s="19" t="n"/>
      <c r="B2929" s="14" t="n"/>
      <c r="C2929" s="12" t="str">
        <f>IF($B2929="","",IFERROR(INDEX(Items!$B$2:$B$501,MATCH($B2929,Items!$A$2:$A$501,0)),"Unknown SKU"))</f>
        <v/>
      </c>
      <c r="D2929" s="14" t="n"/>
      <c r="E2929" s="14" t="n"/>
      <c r="F2929" s="14" t="n"/>
      <c r="G2929" s="14" t="n"/>
      <c r="H2929" s="12" t="str">
        <f>IF(AND(F2929="",G2929=""),"",IF(F2929="",0,F2929)-IF(G2929="",0,G2929))</f>
        <v/>
      </c>
      <c r="I2929" s="14" t="n"/>
      <c r="J2929" s="14" t="n"/>
      <c r="K2929" s="14" t="n"/>
    </row>
    <row r="2930">
      <c r="A2930" s="19" t="n"/>
      <c r="B2930" s="14" t="n"/>
      <c r="C2930" s="12" t="str">
        <f>IF($B2930="","",IFERROR(INDEX(Items!$B$2:$B$501,MATCH($B2930,Items!$A$2:$A$501,0)),"Unknown SKU"))</f>
        <v/>
      </c>
      <c r="D2930" s="14" t="n"/>
      <c r="E2930" s="14" t="n"/>
      <c r="F2930" s="14" t="n"/>
      <c r="G2930" s="14" t="n"/>
      <c r="H2930" s="12" t="str">
        <f>IF(AND(F2930="",G2930=""),"",IF(F2930="",0,F2930)-IF(G2930="",0,G2930))</f>
        <v/>
      </c>
      <c r="I2930" s="14" t="n"/>
      <c r="J2930" s="14" t="n"/>
      <c r="K2930" s="14" t="n"/>
    </row>
    <row r="2931">
      <c r="A2931" s="19" t="n"/>
      <c r="B2931" s="14" t="n"/>
      <c r="C2931" s="12" t="str">
        <f>IF($B2931="","",IFERROR(INDEX(Items!$B$2:$B$501,MATCH($B2931,Items!$A$2:$A$501,0)),"Unknown SKU"))</f>
        <v/>
      </c>
      <c r="D2931" s="14" t="n"/>
      <c r="E2931" s="14" t="n"/>
      <c r="F2931" s="14" t="n"/>
      <c r="G2931" s="14" t="n"/>
      <c r="H2931" s="12" t="str">
        <f>IF(AND(F2931="",G2931=""),"",IF(F2931="",0,F2931)-IF(G2931="",0,G2931))</f>
        <v/>
      </c>
      <c r="I2931" s="14" t="n"/>
      <c r="J2931" s="14" t="n"/>
      <c r="K2931" s="14" t="n"/>
    </row>
    <row r="2932">
      <c r="A2932" s="19" t="n"/>
      <c r="B2932" s="14" t="n"/>
      <c r="C2932" s="12" t="str">
        <f>IF($B2932="","",IFERROR(INDEX(Items!$B$2:$B$501,MATCH($B2932,Items!$A$2:$A$501,0)),"Unknown SKU"))</f>
        <v/>
      </c>
      <c r="D2932" s="14" t="n"/>
      <c r="E2932" s="14" t="n"/>
      <c r="F2932" s="14" t="n"/>
      <c r="G2932" s="14" t="n"/>
      <c r="H2932" s="12" t="str">
        <f>IF(AND(F2932="",G2932=""),"",IF(F2932="",0,F2932)-IF(G2932="",0,G2932))</f>
        <v/>
      </c>
      <c r="I2932" s="14" t="n"/>
      <c r="J2932" s="14" t="n"/>
      <c r="K2932" s="14" t="n"/>
    </row>
    <row r="2933">
      <c r="A2933" s="19" t="n"/>
      <c r="B2933" s="14" t="n"/>
      <c r="C2933" s="12" t="str">
        <f>IF($B2933="","",IFERROR(INDEX(Items!$B$2:$B$501,MATCH($B2933,Items!$A$2:$A$501,0)),"Unknown SKU"))</f>
        <v/>
      </c>
      <c r="D2933" s="14" t="n"/>
      <c r="E2933" s="14" t="n"/>
      <c r="F2933" s="14" t="n"/>
      <c r="G2933" s="14" t="n"/>
      <c r="H2933" s="12" t="str">
        <f>IF(AND(F2933="",G2933=""),"",IF(F2933="",0,F2933)-IF(G2933="",0,G2933))</f>
        <v/>
      </c>
      <c r="I2933" s="14" t="n"/>
      <c r="J2933" s="14" t="n"/>
      <c r="K2933" s="14" t="n"/>
    </row>
    <row r="2934">
      <c r="A2934" s="19" t="n"/>
      <c r="B2934" s="14" t="n"/>
      <c r="C2934" s="12" t="str">
        <f>IF($B2934="","",IFERROR(INDEX(Items!$B$2:$B$501,MATCH($B2934,Items!$A$2:$A$501,0)),"Unknown SKU"))</f>
        <v/>
      </c>
      <c r="D2934" s="14" t="n"/>
      <c r="E2934" s="14" t="n"/>
      <c r="F2934" s="14" t="n"/>
      <c r="G2934" s="14" t="n"/>
      <c r="H2934" s="12" t="str">
        <f>IF(AND(F2934="",G2934=""),"",IF(F2934="",0,F2934)-IF(G2934="",0,G2934))</f>
        <v/>
      </c>
      <c r="I2934" s="14" t="n"/>
      <c r="J2934" s="14" t="n"/>
      <c r="K2934" s="14" t="n"/>
    </row>
    <row r="2935">
      <c r="A2935" s="19" t="n"/>
      <c r="B2935" s="14" t="n"/>
      <c r="C2935" s="12" t="str">
        <f>IF($B2935="","",IFERROR(INDEX(Items!$B$2:$B$501,MATCH($B2935,Items!$A$2:$A$501,0)),"Unknown SKU"))</f>
        <v/>
      </c>
      <c r="D2935" s="14" t="n"/>
      <c r="E2935" s="14" t="n"/>
      <c r="F2935" s="14" t="n"/>
      <c r="G2935" s="14" t="n"/>
      <c r="H2935" s="12" t="str">
        <f>IF(AND(F2935="",G2935=""),"",IF(F2935="",0,F2935)-IF(G2935="",0,G2935))</f>
        <v/>
      </c>
      <c r="I2935" s="14" t="n"/>
      <c r="J2935" s="14" t="n"/>
      <c r="K2935" s="14" t="n"/>
    </row>
    <row r="2936">
      <c r="A2936" s="19" t="n"/>
      <c r="B2936" s="14" t="n"/>
      <c r="C2936" s="12" t="str">
        <f>IF($B2936="","",IFERROR(INDEX(Items!$B$2:$B$501,MATCH($B2936,Items!$A$2:$A$501,0)),"Unknown SKU"))</f>
        <v/>
      </c>
      <c r="D2936" s="14" t="n"/>
      <c r="E2936" s="14" t="n"/>
      <c r="F2936" s="14" t="n"/>
      <c r="G2936" s="14" t="n"/>
      <c r="H2936" s="12" t="str">
        <f>IF(AND(F2936="",G2936=""),"",IF(F2936="",0,F2936)-IF(G2936="",0,G2936))</f>
        <v/>
      </c>
      <c r="I2936" s="14" t="n"/>
      <c r="J2936" s="14" t="n"/>
      <c r="K2936" s="14" t="n"/>
    </row>
    <row r="2937">
      <c r="A2937" s="19" t="n"/>
      <c r="B2937" s="14" t="n"/>
      <c r="C2937" s="12" t="str">
        <f>IF($B2937="","",IFERROR(INDEX(Items!$B$2:$B$501,MATCH($B2937,Items!$A$2:$A$501,0)),"Unknown SKU"))</f>
        <v/>
      </c>
      <c r="D2937" s="14" t="n"/>
      <c r="E2937" s="14" t="n"/>
      <c r="F2937" s="14" t="n"/>
      <c r="G2937" s="14" t="n"/>
      <c r="H2937" s="12" t="str">
        <f>IF(AND(F2937="",G2937=""),"",IF(F2937="",0,F2937)-IF(G2937="",0,G2937))</f>
        <v/>
      </c>
      <c r="I2937" s="14" t="n"/>
      <c r="J2937" s="14" t="n"/>
      <c r="K2937" s="14" t="n"/>
    </row>
    <row r="2938">
      <c r="A2938" s="19" t="n"/>
      <c r="B2938" s="14" t="n"/>
      <c r="C2938" s="12" t="str">
        <f>IF($B2938="","",IFERROR(INDEX(Items!$B$2:$B$501,MATCH($B2938,Items!$A$2:$A$501,0)),"Unknown SKU"))</f>
        <v/>
      </c>
      <c r="D2938" s="14" t="n"/>
      <c r="E2938" s="14" t="n"/>
      <c r="F2938" s="14" t="n"/>
      <c r="G2938" s="14" t="n"/>
      <c r="H2938" s="12" t="str">
        <f>IF(AND(F2938="",G2938=""),"",IF(F2938="",0,F2938)-IF(G2938="",0,G2938))</f>
        <v/>
      </c>
      <c r="I2938" s="14" t="n"/>
      <c r="J2938" s="14" t="n"/>
      <c r="K2938" s="14" t="n"/>
    </row>
    <row r="2939">
      <c r="A2939" s="19" t="n"/>
      <c r="B2939" s="14" t="n"/>
      <c r="C2939" s="12" t="str">
        <f>IF($B2939="","",IFERROR(INDEX(Items!$B$2:$B$501,MATCH($B2939,Items!$A$2:$A$501,0)),"Unknown SKU"))</f>
        <v/>
      </c>
      <c r="D2939" s="14" t="n"/>
      <c r="E2939" s="14" t="n"/>
      <c r="F2939" s="14" t="n"/>
      <c r="G2939" s="14" t="n"/>
      <c r="H2939" s="12" t="str">
        <f>IF(AND(F2939="",G2939=""),"",IF(F2939="",0,F2939)-IF(G2939="",0,G2939))</f>
        <v/>
      </c>
      <c r="I2939" s="14" t="n"/>
      <c r="J2939" s="14" t="n"/>
      <c r="K2939" s="14" t="n"/>
    </row>
    <row r="2940">
      <c r="A2940" s="19" t="n"/>
      <c r="B2940" s="14" t="n"/>
      <c r="C2940" s="12" t="str">
        <f>IF($B2940="","",IFERROR(INDEX(Items!$B$2:$B$501,MATCH($B2940,Items!$A$2:$A$501,0)),"Unknown SKU"))</f>
        <v/>
      </c>
      <c r="D2940" s="14" t="n"/>
      <c r="E2940" s="14" t="n"/>
      <c r="F2940" s="14" t="n"/>
      <c r="G2940" s="14" t="n"/>
      <c r="H2940" s="12" t="str">
        <f>IF(AND(F2940="",G2940=""),"",IF(F2940="",0,F2940)-IF(G2940="",0,G2940))</f>
        <v/>
      </c>
      <c r="I2940" s="14" t="n"/>
      <c r="J2940" s="14" t="n"/>
      <c r="K2940" s="14" t="n"/>
    </row>
    <row r="2941">
      <c r="A2941" s="19" t="n"/>
      <c r="B2941" s="14" t="n"/>
      <c r="C2941" s="12" t="str">
        <f>IF($B2941="","",IFERROR(INDEX(Items!$B$2:$B$501,MATCH($B2941,Items!$A$2:$A$501,0)),"Unknown SKU"))</f>
        <v/>
      </c>
      <c r="D2941" s="14" t="n"/>
      <c r="E2941" s="14" t="n"/>
      <c r="F2941" s="14" t="n"/>
      <c r="G2941" s="14" t="n"/>
      <c r="H2941" s="12" t="str">
        <f>IF(AND(F2941="",G2941=""),"",IF(F2941="",0,F2941)-IF(G2941="",0,G2941))</f>
        <v/>
      </c>
      <c r="I2941" s="14" t="n"/>
      <c r="J2941" s="14" t="n"/>
      <c r="K2941" s="14" t="n"/>
    </row>
    <row r="2942">
      <c r="A2942" s="19" t="n"/>
      <c r="B2942" s="14" t="n"/>
      <c r="C2942" s="12" t="str">
        <f>IF($B2942="","",IFERROR(INDEX(Items!$B$2:$B$501,MATCH($B2942,Items!$A$2:$A$501,0)),"Unknown SKU"))</f>
        <v/>
      </c>
      <c r="D2942" s="14" t="n"/>
      <c r="E2942" s="14" t="n"/>
      <c r="F2942" s="14" t="n"/>
      <c r="G2942" s="14" t="n"/>
      <c r="H2942" s="12" t="str">
        <f>IF(AND(F2942="",G2942=""),"",IF(F2942="",0,F2942)-IF(G2942="",0,G2942))</f>
        <v/>
      </c>
      <c r="I2942" s="14" t="n"/>
      <c r="J2942" s="14" t="n"/>
      <c r="K2942" s="14" t="n"/>
    </row>
    <row r="2943">
      <c r="A2943" s="19" t="n"/>
      <c r="B2943" s="14" t="n"/>
      <c r="C2943" s="12" t="str">
        <f>IF($B2943="","",IFERROR(INDEX(Items!$B$2:$B$501,MATCH($B2943,Items!$A$2:$A$501,0)),"Unknown SKU"))</f>
        <v/>
      </c>
      <c r="D2943" s="14" t="n"/>
      <c r="E2943" s="14" t="n"/>
      <c r="F2943" s="14" t="n"/>
      <c r="G2943" s="14" t="n"/>
      <c r="H2943" s="12" t="str">
        <f>IF(AND(F2943="",G2943=""),"",IF(F2943="",0,F2943)-IF(G2943="",0,G2943))</f>
        <v/>
      </c>
      <c r="I2943" s="14" t="n"/>
      <c r="J2943" s="14" t="n"/>
      <c r="K2943" s="14" t="n"/>
    </row>
    <row r="2944">
      <c r="A2944" s="19" t="n"/>
      <c r="B2944" s="14" t="n"/>
      <c r="C2944" s="12" t="str">
        <f>IF($B2944="","",IFERROR(INDEX(Items!$B$2:$B$501,MATCH($B2944,Items!$A$2:$A$501,0)),"Unknown SKU"))</f>
        <v/>
      </c>
      <c r="D2944" s="14" t="n"/>
      <c r="E2944" s="14" t="n"/>
      <c r="F2944" s="14" t="n"/>
      <c r="G2944" s="14" t="n"/>
      <c r="H2944" s="12" t="str">
        <f>IF(AND(F2944="",G2944=""),"",IF(F2944="",0,F2944)-IF(G2944="",0,G2944))</f>
        <v/>
      </c>
      <c r="I2944" s="14" t="n"/>
      <c r="J2944" s="14" t="n"/>
      <c r="K2944" s="14" t="n"/>
    </row>
    <row r="2945">
      <c r="A2945" s="19" t="n"/>
      <c r="B2945" s="14" t="n"/>
      <c r="C2945" s="12" t="str">
        <f>IF($B2945="","",IFERROR(INDEX(Items!$B$2:$B$501,MATCH($B2945,Items!$A$2:$A$501,0)),"Unknown SKU"))</f>
        <v/>
      </c>
      <c r="D2945" s="14" t="n"/>
      <c r="E2945" s="14" t="n"/>
      <c r="F2945" s="14" t="n"/>
      <c r="G2945" s="14" t="n"/>
      <c r="H2945" s="12" t="str">
        <f>IF(AND(F2945="",G2945=""),"",IF(F2945="",0,F2945)-IF(G2945="",0,G2945))</f>
        <v/>
      </c>
      <c r="I2945" s="14" t="n"/>
      <c r="J2945" s="14" t="n"/>
      <c r="K2945" s="14" t="n"/>
    </row>
    <row r="2946">
      <c r="A2946" s="19" t="n"/>
      <c r="B2946" s="14" t="n"/>
      <c r="C2946" s="12" t="str">
        <f>IF($B2946="","",IFERROR(INDEX(Items!$B$2:$B$501,MATCH($B2946,Items!$A$2:$A$501,0)),"Unknown SKU"))</f>
        <v/>
      </c>
      <c r="D2946" s="14" t="n"/>
      <c r="E2946" s="14" t="n"/>
      <c r="F2946" s="14" t="n"/>
      <c r="G2946" s="14" t="n"/>
      <c r="H2946" s="12" t="str">
        <f>IF(AND(F2946="",G2946=""),"",IF(F2946="",0,F2946)-IF(G2946="",0,G2946))</f>
        <v/>
      </c>
      <c r="I2946" s="14" t="n"/>
      <c r="J2946" s="14" t="n"/>
      <c r="K2946" s="14" t="n"/>
    </row>
    <row r="2947">
      <c r="A2947" s="19" t="n"/>
      <c r="B2947" s="14" t="n"/>
      <c r="C2947" s="12" t="str">
        <f>IF($B2947="","",IFERROR(INDEX(Items!$B$2:$B$501,MATCH($B2947,Items!$A$2:$A$501,0)),"Unknown SKU"))</f>
        <v/>
      </c>
      <c r="D2947" s="14" t="n"/>
      <c r="E2947" s="14" t="n"/>
      <c r="F2947" s="14" t="n"/>
      <c r="G2947" s="14" t="n"/>
      <c r="H2947" s="12" t="str">
        <f>IF(AND(F2947="",G2947=""),"",IF(F2947="",0,F2947)-IF(G2947="",0,G2947))</f>
        <v/>
      </c>
      <c r="I2947" s="14" t="n"/>
      <c r="J2947" s="14" t="n"/>
      <c r="K2947" s="14" t="n"/>
    </row>
    <row r="2948">
      <c r="A2948" s="19" t="n"/>
      <c r="B2948" s="14" t="n"/>
      <c r="C2948" s="12" t="str">
        <f>IF($B2948="","",IFERROR(INDEX(Items!$B$2:$B$501,MATCH($B2948,Items!$A$2:$A$501,0)),"Unknown SKU"))</f>
        <v/>
      </c>
      <c r="D2948" s="14" t="n"/>
      <c r="E2948" s="14" t="n"/>
      <c r="F2948" s="14" t="n"/>
      <c r="G2948" s="14" t="n"/>
      <c r="H2948" s="12" t="str">
        <f>IF(AND(F2948="",G2948=""),"",IF(F2948="",0,F2948)-IF(G2948="",0,G2948))</f>
        <v/>
      </c>
      <c r="I2948" s="14" t="n"/>
      <c r="J2948" s="14" t="n"/>
      <c r="K2948" s="14" t="n"/>
    </row>
    <row r="2949">
      <c r="A2949" s="19" t="n"/>
      <c r="B2949" s="14" t="n"/>
      <c r="C2949" s="12" t="str">
        <f>IF($B2949="","",IFERROR(INDEX(Items!$B$2:$B$501,MATCH($B2949,Items!$A$2:$A$501,0)),"Unknown SKU"))</f>
        <v/>
      </c>
      <c r="D2949" s="14" t="n"/>
      <c r="E2949" s="14" t="n"/>
      <c r="F2949" s="14" t="n"/>
      <c r="G2949" s="14" t="n"/>
      <c r="H2949" s="12" t="str">
        <f>IF(AND(F2949="",G2949=""),"",IF(F2949="",0,F2949)-IF(G2949="",0,G2949))</f>
        <v/>
      </c>
      <c r="I2949" s="14" t="n"/>
      <c r="J2949" s="14" t="n"/>
      <c r="K2949" s="14" t="n"/>
    </row>
    <row r="2950">
      <c r="A2950" s="19" t="n"/>
      <c r="B2950" s="14" t="n"/>
      <c r="C2950" s="12" t="str">
        <f>IF($B2950="","",IFERROR(INDEX(Items!$B$2:$B$501,MATCH($B2950,Items!$A$2:$A$501,0)),"Unknown SKU"))</f>
        <v/>
      </c>
      <c r="D2950" s="14" t="n"/>
      <c r="E2950" s="14" t="n"/>
      <c r="F2950" s="14" t="n"/>
      <c r="G2950" s="14" t="n"/>
      <c r="H2950" s="12" t="str">
        <f>IF(AND(F2950="",G2950=""),"",IF(F2950="",0,F2950)-IF(G2950="",0,G2950))</f>
        <v/>
      </c>
      <c r="I2950" s="14" t="n"/>
      <c r="J2950" s="14" t="n"/>
      <c r="K2950" s="14" t="n"/>
    </row>
    <row r="2951">
      <c r="A2951" s="19" t="n"/>
      <c r="B2951" s="14" t="n"/>
      <c r="C2951" s="12" t="str">
        <f>IF($B2951="","",IFERROR(INDEX(Items!$B$2:$B$501,MATCH($B2951,Items!$A$2:$A$501,0)),"Unknown SKU"))</f>
        <v/>
      </c>
      <c r="D2951" s="14" t="n"/>
      <c r="E2951" s="14" t="n"/>
      <c r="F2951" s="14" t="n"/>
      <c r="G2951" s="14" t="n"/>
      <c r="H2951" s="12" t="str">
        <f>IF(AND(F2951="",G2951=""),"",IF(F2951="",0,F2951)-IF(G2951="",0,G2951))</f>
        <v/>
      </c>
      <c r="I2951" s="14" t="n"/>
      <c r="J2951" s="14" t="n"/>
      <c r="K2951" s="14" t="n"/>
    </row>
    <row r="2952">
      <c r="A2952" s="19" t="n"/>
      <c r="B2952" s="14" t="n"/>
      <c r="C2952" s="12" t="str">
        <f>IF($B2952="","",IFERROR(INDEX(Items!$B$2:$B$501,MATCH($B2952,Items!$A$2:$A$501,0)),"Unknown SKU"))</f>
        <v/>
      </c>
      <c r="D2952" s="14" t="n"/>
      <c r="E2952" s="14" t="n"/>
      <c r="F2952" s="14" t="n"/>
      <c r="G2952" s="14" t="n"/>
      <c r="H2952" s="12" t="str">
        <f>IF(AND(F2952="",G2952=""),"",IF(F2952="",0,F2952)-IF(G2952="",0,G2952))</f>
        <v/>
      </c>
      <c r="I2952" s="14" t="n"/>
      <c r="J2952" s="14" t="n"/>
      <c r="K2952" s="14" t="n"/>
    </row>
    <row r="2953">
      <c r="A2953" s="19" t="n"/>
      <c r="B2953" s="14" t="n"/>
      <c r="C2953" s="12" t="str">
        <f>IF($B2953="","",IFERROR(INDEX(Items!$B$2:$B$501,MATCH($B2953,Items!$A$2:$A$501,0)),"Unknown SKU"))</f>
        <v/>
      </c>
      <c r="D2953" s="14" t="n"/>
      <c r="E2953" s="14" t="n"/>
      <c r="F2953" s="14" t="n"/>
      <c r="G2953" s="14" t="n"/>
      <c r="H2953" s="12" t="str">
        <f>IF(AND(F2953="",G2953=""),"",IF(F2953="",0,F2953)-IF(G2953="",0,G2953))</f>
        <v/>
      </c>
      <c r="I2953" s="14" t="n"/>
      <c r="J2953" s="14" t="n"/>
      <c r="K2953" s="14" t="n"/>
    </row>
    <row r="2954">
      <c r="A2954" s="19" t="n"/>
      <c r="B2954" s="14" t="n"/>
      <c r="C2954" s="12" t="str">
        <f>IF($B2954="","",IFERROR(INDEX(Items!$B$2:$B$501,MATCH($B2954,Items!$A$2:$A$501,0)),"Unknown SKU"))</f>
        <v/>
      </c>
      <c r="D2954" s="14" t="n"/>
      <c r="E2954" s="14" t="n"/>
      <c r="F2954" s="14" t="n"/>
      <c r="G2954" s="14" t="n"/>
      <c r="H2954" s="12" t="str">
        <f>IF(AND(F2954="",G2954=""),"",IF(F2954="",0,F2954)-IF(G2954="",0,G2954))</f>
        <v/>
      </c>
      <c r="I2954" s="14" t="n"/>
      <c r="J2954" s="14" t="n"/>
      <c r="K2954" s="14" t="n"/>
    </row>
    <row r="2955">
      <c r="A2955" s="19" t="n"/>
      <c r="B2955" s="14" t="n"/>
      <c r="C2955" s="12" t="str">
        <f>IF($B2955="","",IFERROR(INDEX(Items!$B$2:$B$501,MATCH($B2955,Items!$A$2:$A$501,0)),"Unknown SKU"))</f>
        <v/>
      </c>
      <c r="D2955" s="14" t="n"/>
      <c r="E2955" s="14" t="n"/>
      <c r="F2955" s="14" t="n"/>
      <c r="G2955" s="14" t="n"/>
      <c r="H2955" s="12" t="str">
        <f>IF(AND(F2955="",G2955=""),"",IF(F2955="",0,F2955)-IF(G2955="",0,G2955))</f>
        <v/>
      </c>
      <c r="I2955" s="14" t="n"/>
      <c r="J2955" s="14" t="n"/>
      <c r="K2955" s="14" t="n"/>
    </row>
    <row r="2956">
      <c r="A2956" s="19" t="n"/>
      <c r="B2956" s="14" t="n"/>
      <c r="C2956" s="12" t="str">
        <f>IF($B2956="","",IFERROR(INDEX(Items!$B$2:$B$501,MATCH($B2956,Items!$A$2:$A$501,0)),"Unknown SKU"))</f>
        <v/>
      </c>
      <c r="D2956" s="14" t="n"/>
      <c r="E2956" s="14" t="n"/>
      <c r="F2956" s="14" t="n"/>
      <c r="G2956" s="14" t="n"/>
      <c r="H2956" s="12" t="str">
        <f>IF(AND(F2956="",G2956=""),"",IF(F2956="",0,F2956)-IF(G2956="",0,G2956))</f>
        <v/>
      </c>
      <c r="I2956" s="14" t="n"/>
      <c r="J2956" s="14" t="n"/>
      <c r="K2956" s="14" t="n"/>
    </row>
    <row r="2957">
      <c r="A2957" s="19" t="n"/>
      <c r="B2957" s="14" t="n"/>
      <c r="C2957" s="12" t="str">
        <f>IF($B2957="","",IFERROR(INDEX(Items!$B$2:$B$501,MATCH($B2957,Items!$A$2:$A$501,0)),"Unknown SKU"))</f>
        <v/>
      </c>
      <c r="D2957" s="14" t="n"/>
      <c r="E2957" s="14" t="n"/>
      <c r="F2957" s="14" t="n"/>
      <c r="G2957" s="14" t="n"/>
      <c r="H2957" s="12" t="str">
        <f>IF(AND(F2957="",G2957=""),"",IF(F2957="",0,F2957)-IF(G2957="",0,G2957))</f>
        <v/>
      </c>
      <c r="I2957" s="14" t="n"/>
      <c r="J2957" s="14" t="n"/>
      <c r="K2957" s="14" t="n"/>
    </row>
    <row r="2958">
      <c r="A2958" s="19" t="n"/>
      <c r="B2958" s="14" t="n"/>
      <c r="C2958" s="12" t="str">
        <f>IF($B2958="","",IFERROR(INDEX(Items!$B$2:$B$501,MATCH($B2958,Items!$A$2:$A$501,0)),"Unknown SKU"))</f>
        <v/>
      </c>
      <c r="D2958" s="14" t="n"/>
      <c r="E2958" s="14" t="n"/>
      <c r="F2958" s="14" t="n"/>
      <c r="G2958" s="14" t="n"/>
      <c r="H2958" s="12" t="str">
        <f>IF(AND(F2958="",G2958=""),"",IF(F2958="",0,F2958)-IF(G2958="",0,G2958))</f>
        <v/>
      </c>
      <c r="I2958" s="14" t="n"/>
      <c r="J2958" s="14" t="n"/>
      <c r="K2958" s="14" t="n"/>
    </row>
    <row r="2959">
      <c r="A2959" s="19" t="n"/>
      <c r="B2959" s="14" t="n"/>
      <c r="C2959" s="12" t="str">
        <f>IF($B2959="","",IFERROR(INDEX(Items!$B$2:$B$501,MATCH($B2959,Items!$A$2:$A$501,0)),"Unknown SKU"))</f>
        <v/>
      </c>
      <c r="D2959" s="14" t="n"/>
      <c r="E2959" s="14" t="n"/>
      <c r="F2959" s="14" t="n"/>
      <c r="G2959" s="14" t="n"/>
      <c r="H2959" s="12" t="str">
        <f>IF(AND(F2959="",G2959=""),"",IF(F2959="",0,F2959)-IF(G2959="",0,G2959))</f>
        <v/>
      </c>
      <c r="I2959" s="14" t="n"/>
      <c r="J2959" s="14" t="n"/>
      <c r="K2959" s="14" t="n"/>
    </row>
    <row r="2960">
      <c r="A2960" s="19" t="n"/>
      <c r="B2960" s="14" t="n"/>
      <c r="C2960" s="12" t="str">
        <f>IF($B2960="","",IFERROR(INDEX(Items!$B$2:$B$501,MATCH($B2960,Items!$A$2:$A$501,0)),"Unknown SKU"))</f>
        <v/>
      </c>
      <c r="D2960" s="14" t="n"/>
      <c r="E2960" s="14" t="n"/>
      <c r="F2960" s="14" t="n"/>
      <c r="G2960" s="14" t="n"/>
      <c r="H2960" s="12" t="str">
        <f>IF(AND(F2960="",G2960=""),"",IF(F2960="",0,F2960)-IF(G2960="",0,G2960))</f>
        <v/>
      </c>
      <c r="I2960" s="14" t="n"/>
      <c r="J2960" s="14" t="n"/>
      <c r="K2960" s="14" t="n"/>
    </row>
    <row r="2961">
      <c r="A2961" s="19" t="n"/>
      <c r="B2961" s="14" t="n"/>
      <c r="C2961" s="12" t="str">
        <f>IF($B2961="","",IFERROR(INDEX(Items!$B$2:$B$501,MATCH($B2961,Items!$A$2:$A$501,0)),"Unknown SKU"))</f>
        <v/>
      </c>
      <c r="D2961" s="14" t="n"/>
      <c r="E2961" s="14" t="n"/>
      <c r="F2961" s="14" t="n"/>
      <c r="G2961" s="14" t="n"/>
      <c r="H2961" s="12" t="str">
        <f>IF(AND(F2961="",G2961=""),"",IF(F2961="",0,F2961)-IF(G2961="",0,G2961))</f>
        <v/>
      </c>
      <c r="I2961" s="14" t="n"/>
      <c r="J2961" s="14" t="n"/>
      <c r="K2961" s="14" t="n"/>
    </row>
    <row r="2962">
      <c r="A2962" s="19" t="n"/>
      <c r="B2962" s="14" t="n"/>
      <c r="C2962" s="12" t="str">
        <f>IF($B2962="","",IFERROR(INDEX(Items!$B$2:$B$501,MATCH($B2962,Items!$A$2:$A$501,0)),"Unknown SKU"))</f>
        <v/>
      </c>
      <c r="D2962" s="14" t="n"/>
      <c r="E2962" s="14" t="n"/>
      <c r="F2962" s="14" t="n"/>
      <c r="G2962" s="14" t="n"/>
      <c r="H2962" s="12" t="str">
        <f>IF(AND(F2962="",G2962=""),"",IF(F2962="",0,F2962)-IF(G2962="",0,G2962))</f>
        <v/>
      </c>
      <c r="I2962" s="14" t="n"/>
      <c r="J2962" s="14" t="n"/>
      <c r="K2962" s="14" t="n"/>
    </row>
    <row r="2963">
      <c r="A2963" s="19" t="n"/>
      <c r="B2963" s="14" t="n"/>
      <c r="C2963" s="12" t="str">
        <f>IF($B2963="","",IFERROR(INDEX(Items!$B$2:$B$501,MATCH($B2963,Items!$A$2:$A$501,0)),"Unknown SKU"))</f>
        <v/>
      </c>
      <c r="D2963" s="14" t="n"/>
      <c r="E2963" s="14" t="n"/>
      <c r="F2963" s="14" t="n"/>
      <c r="G2963" s="14" t="n"/>
      <c r="H2963" s="12" t="str">
        <f>IF(AND(F2963="",G2963=""),"",IF(F2963="",0,F2963)-IF(G2963="",0,G2963))</f>
        <v/>
      </c>
      <c r="I2963" s="14" t="n"/>
      <c r="J2963" s="14" t="n"/>
      <c r="K2963" s="14" t="n"/>
    </row>
    <row r="2964">
      <c r="A2964" s="19" t="n"/>
      <c r="B2964" s="14" t="n"/>
      <c r="C2964" s="12" t="str">
        <f>IF($B2964="","",IFERROR(INDEX(Items!$B$2:$B$501,MATCH($B2964,Items!$A$2:$A$501,0)),"Unknown SKU"))</f>
        <v/>
      </c>
      <c r="D2964" s="14" t="n"/>
      <c r="E2964" s="14" t="n"/>
      <c r="F2964" s="14" t="n"/>
      <c r="G2964" s="14" t="n"/>
      <c r="H2964" s="12" t="str">
        <f>IF(AND(F2964="",G2964=""),"",IF(F2964="",0,F2964)-IF(G2964="",0,G2964))</f>
        <v/>
      </c>
      <c r="I2964" s="14" t="n"/>
      <c r="J2964" s="14" t="n"/>
      <c r="K2964" s="14" t="n"/>
    </row>
    <row r="2965">
      <c r="A2965" s="19" t="n"/>
      <c r="B2965" s="14" t="n"/>
      <c r="C2965" s="12" t="str">
        <f>IF($B2965="","",IFERROR(INDEX(Items!$B$2:$B$501,MATCH($B2965,Items!$A$2:$A$501,0)),"Unknown SKU"))</f>
        <v/>
      </c>
      <c r="D2965" s="14" t="n"/>
      <c r="E2965" s="14" t="n"/>
      <c r="F2965" s="14" t="n"/>
      <c r="G2965" s="14" t="n"/>
      <c r="H2965" s="12" t="str">
        <f>IF(AND(F2965="",G2965=""),"",IF(F2965="",0,F2965)-IF(G2965="",0,G2965))</f>
        <v/>
      </c>
      <c r="I2965" s="14" t="n"/>
      <c r="J2965" s="14" t="n"/>
      <c r="K2965" s="14" t="n"/>
    </row>
    <row r="2966">
      <c r="A2966" s="19" t="n"/>
      <c r="B2966" s="14" t="n"/>
      <c r="C2966" s="12" t="str">
        <f>IF($B2966="","",IFERROR(INDEX(Items!$B$2:$B$501,MATCH($B2966,Items!$A$2:$A$501,0)),"Unknown SKU"))</f>
        <v/>
      </c>
      <c r="D2966" s="14" t="n"/>
      <c r="E2966" s="14" t="n"/>
      <c r="F2966" s="14" t="n"/>
      <c r="G2966" s="14" t="n"/>
      <c r="H2966" s="12" t="str">
        <f>IF(AND(F2966="",G2966=""),"",IF(F2966="",0,F2966)-IF(G2966="",0,G2966))</f>
        <v/>
      </c>
      <c r="I2966" s="14" t="n"/>
      <c r="J2966" s="14" t="n"/>
      <c r="K2966" s="14" t="n"/>
    </row>
    <row r="2967">
      <c r="A2967" s="19" t="n"/>
      <c r="B2967" s="14" t="n"/>
      <c r="C2967" s="12" t="str">
        <f>IF($B2967="","",IFERROR(INDEX(Items!$B$2:$B$501,MATCH($B2967,Items!$A$2:$A$501,0)),"Unknown SKU"))</f>
        <v/>
      </c>
      <c r="D2967" s="14" t="n"/>
      <c r="E2967" s="14" t="n"/>
      <c r="F2967" s="14" t="n"/>
      <c r="G2967" s="14" t="n"/>
      <c r="H2967" s="12" t="str">
        <f>IF(AND(F2967="",G2967=""),"",IF(F2967="",0,F2967)-IF(G2967="",0,G2967))</f>
        <v/>
      </c>
      <c r="I2967" s="14" t="n"/>
      <c r="J2967" s="14" t="n"/>
      <c r="K2967" s="14" t="n"/>
    </row>
    <row r="2968">
      <c r="A2968" s="19" t="n"/>
      <c r="B2968" s="14" t="n"/>
      <c r="C2968" s="12" t="str">
        <f>IF($B2968="","",IFERROR(INDEX(Items!$B$2:$B$501,MATCH($B2968,Items!$A$2:$A$501,0)),"Unknown SKU"))</f>
        <v/>
      </c>
      <c r="D2968" s="14" t="n"/>
      <c r="E2968" s="14" t="n"/>
      <c r="F2968" s="14" t="n"/>
      <c r="G2968" s="14" t="n"/>
      <c r="H2968" s="12" t="str">
        <f>IF(AND(F2968="",G2968=""),"",IF(F2968="",0,F2968)-IF(G2968="",0,G2968))</f>
        <v/>
      </c>
      <c r="I2968" s="14" t="n"/>
      <c r="J2968" s="14" t="n"/>
      <c r="K2968" s="14" t="n"/>
    </row>
    <row r="2969">
      <c r="A2969" s="19" t="n"/>
      <c r="B2969" s="14" t="n"/>
      <c r="C2969" s="12" t="str">
        <f>IF($B2969="","",IFERROR(INDEX(Items!$B$2:$B$501,MATCH($B2969,Items!$A$2:$A$501,0)),"Unknown SKU"))</f>
        <v/>
      </c>
      <c r="D2969" s="14" t="n"/>
      <c r="E2969" s="14" t="n"/>
      <c r="F2969" s="14" t="n"/>
      <c r="G2969" s="14" t="n"/>
      <c r="H2969" s="12" t="str">
        <f>IF(AND(F2969="",G2969=""),"",IF(F2969="",0,F2969)-IF(G2969="",0,G2969))</f>
        <v/>
      </c>
      <c r="I2969" s="14" t="n"/>
      <c r="J2969" s="14" t="n"/>
      <c r="K2969" s="14" t="n"/>
    </row>
    <row r="2970">
      <c r="A2970" s="19" t="n"/>
      <c r="B2970" s="14" t="n"/>
      <c r="C2970" s="12" t="str">
        <f>IF($B2970="","",IFERROR(INDEX(Items!$B$2:$B$501,MATCH($B2970,Items!$A$2:$A$501,0)),"Unknown SKU"))</f>
        <v/>
      </c>
      <c r="D2970" s="14" t="n"/>
      <c r="E2970" s="14" t="n"/>
      <c r="F2970" s="14" t="n"/>
      <c r="G2970" s="14" t="n"/>
      <c r="H2970" s="12" t="str">
        <f>IF(AND(F2970="",G2970=""),"",IF(F2970="",0,F2970)-IF(G2970="",0,G2970))</f>
        <v/>
      </c>
      <c r="I2970" s="14" t="n"/>
      <c r="J2970" s="14" t="n"/>
      <c r="K2970" s="14" t="n"/>
    </row>
    <row r="2971">
      <c r="A2971" s="19" t="n"/>
      <c r="B2971" s="14" t="n"/>
      <c r="C2971" s="12" t="str">
        <f>IF($B2971="","",IFERROR(INDEX(Items!$B$2:$B$501,MATCH($B2971,Items!$A$2:$A$501,0)),"Unknown SKU"))</f>
        <v/>
      </c>
      <c r="D2971" s="14" t="n"/>
      <c r="E2971" s="14" t="n"/>
      <c r="F2971" s="14" t="n"/>
      <c r="G2971" s="14" t="n"/>
      <c r="H2971" s="12" t="str">
        <f>IF(AND(F2971="",G2971=""),"",IF(F2971="",0,F2971)-IF(G2971="",0,G2971))</f>
        <v/>
      </c>
      <c r="I2971" s="14" t="n"/>
      <c r="J2971" s="14" t="n"/>
      <c r="K2971" s="14" t="n"/>
    </row>
    <row r="2972">
      <c r="A2972" s="19" t="n"/>
      <c r="B2972" s="14" t="n"/>
      <c r="C2972" s="12" t="str">
        <f>IF($B2972="","",IFERROR(INDEX(Items!$B$2:$B$501,MATCH($B2972,Items!$A$2:$A$501,0)),"Unknown SKU"))</f>
        <v/>
      </c>
      <c r="D2972" s="14" t="n"/>
      <c r="E2972" s="14" t="n"/>
      <c r="F2972" s="14" t="n"/>
      <c r="G2972" s="14" t="n"/>
      <c r="H2972" s="12" t="str">
        <f>IF(AND(F2972="",G2972=""),"",IF(F2972="",0,F2972)-IF(G2972="",0,G2972))</f>
        <v/>
      </c>
      <c r="I2972" s="14" t="n"/>
      <c r="J2972" s="14" t="n"/>
      <c r="K2972" s="14" t="n"/>
    </row>
    <row r="2973">
      <c r="A2973" s="19" t="n"/>
      <c r="B2973" s="14" t="n"/>
      <c r="C2973" s="12" t="str">
        <f>IF($B2973="","",IFERROR(INDEX(Items!$B$2:$B$501,MATCH($B2973,Items!$A$2:$A$501,0)),"Unknown SKU"))</f>
        <v/>
      </c>
      <c r="D2973" s="14" t="n"/>
      <c r="E2973" s="14" t="n"/>
      <c r="F2973" s="14" t="n"/>
      <c r="G2973" s="14" t="n"/>
      <c r="H2973" s="12" t="str">
        <f>IF(AND(F2973="",G2973=""),"",IF(F2973="",0,F2973)-IF(G2973="",0,G2973))</f>
        <v/>
      </c>
      <c r="I2973" s="14" t="n"/>
      <c r="J2973" s="14" t="n"/>
      <c r="K2973" s="14" t="n"/>
    </row>
    <row r="2974">
      <c r="A2974" s="19" t="n"/>
      <c r="B2974" s="14" t="n"/>
      <c r="C2974" s="12" t="str">
        <f>IF($B2974="","",IFERROR(INDEX(Items!$B$2:$B$501,MATCH($B2974,Items!$A$2:$A$501,0)),"Unknown SKU"))</f>
        <v/>
      </c>
      <c r="D2974" s="14" t="n"/>
      <c r="E2974" s="14" t="n"/>
      <c r="F2974" s="14" t="n"/>
      <c r="G2974" s="14" t="n"/>
      <c r="H2974" s="12" t="str">
        <f>IF(AND(F2974="",G2974=""),"",IF(F2974="",0,F2974)-IF(G2974="",0,G2974))</f>
        <v/>
      </c>
      <c r="I2974" s="14" t="n"/>
      <c r="J2974" s="14" t="n"/>
      <c r="K2974" s="14" t="n"/>
    </row>
    <row r="2975">
      <c r="A2975" s="19" t="n"/>
      <c r="B2975" s="14" t="n"/>
      <c r="C2975" s="12" t="str">
        <f>IF($B2975="","",IFERROR(INDEX(Items!$B$2:$B$501,MATCH($B2975,Items!$A$2:$A$501,0)),"Unknown SKU"))</f>
        <v/>
      </c>
      <c r="D2975" s="14" t="n"/>
      <c r="E2975" s="14" t="n"/>
      <c r="F2975" s="14" t="n"/>
      <c r="G2975" s="14" t="n"/>
      <c r="H2975" s="12" t="str">
        <f>IF(AND(F2975="",G2975=""),"",IF(F2975="",0,F2975)-IF(G2975="",0,G2975))</f>
        <v/>
      </c>
      <c r="I2975" s="14" t="n"/>
      <c r="J2975" s="14" t="n"/>
      <c r="K2975" s="14" t="n"/>
    </row>
    <row r="2976">
      <c r="A2976" s="19" t="n"/>
      <c r="B2976" s="14" t="n"/>
      <c r="C2976" s="12" t="str">
        <f>IF($B2976="","",IFERROR(INDEX(Items!$B$2:$B$501,MATCH($B2976,Items!$A$2:$A$501,0)),"Unknown SKU"))</f>
        <v/>
      </c>
      <c r="D2976" s="14" t="n"/>
      <c r="E2976" s="14" t="n"/>
      <c r="F2976" s="14" t="n"/>
      <c r="G2976" s="14" t="n"/>
      <c r="H2976" s="12" t="str">
        <f>IF(AND(F2976="",G2976=""),"",IF(F2976="",0,F2976)-IF(G2976="",0,G2976))</f>
        <v/>
      </c>
      <c r="I2976" s="14" t="n"/>
      <c r="J2976" s="14" t="n"/>
      <c r="K2976" s="14" t="n"/>
    </row>
    <row r="2977">
      <c r="A2977" s="19" t="n"/>
      <c r="B2977" s="14" t="n"/>
      <c r="C2977" s="12" t="str">
        <f>IF($B2977="","",IFERROR(INDEX(Items!$B$2:$B$501,MATCH($B2977,Items!$A$2:$A$501,0)),"Unknown SKU"))</f>
        <v/>
      </c>
      <c r="D2977" s="14" t="n"/>
      <c r="E2977" s="14" t="n"/>
      <c r="F2977" s="14" t="n"/>
      <c r="G2977" s="14" t="n"/>
      <c r="H2977" s="12" t="str">
        <f>IF(AND(F2977="",G2977=""),"",IF(F2977="",0,F2977)-IF(G2977="",0,G2977))</f>
        <v/>
      </c>
      <c r="I2977" s="14" t="n"/>
      <c r="J2977" s="14" t="n"/>
      <c r="K2977" s="14" t="n"/>
    </row>
    <row r="2978">
      <c r="A2978" s="19" t="n"/>
      <c r="B2978" s="14" t="n"/>
      <c r="C2978" s="12" t="str">
        <f>IF($B2978="","",IFERROR(INDEX(Items!$B$2:$B$501,MATCH($B2978,Items!$A$2:$A$501,0)),"Unknown SKU"))</f>
        <v/>
      </c>
      <c r="D2978" s="14" t="n"/>
      <c r="E2978" s="14" t="n"/>
      <c r="F2978" s="14" t="n"/>
      <c r="G2978" s="14" t="n"/>
      <c r="H2978" s="12" t="str">
        <f>IF(AND(F2978="",G2978=""),"",IF(F2978="",0,F2978)-IF(G2978="",0,G2978))</f>
        <v/>
      </c>
      <c r="I2978" s="14" t="n"/>
      <c r="J2978" s="14" t="n"/>
      <c r="K2978" s="14" t="n"/>
    </row>
    <row r="2979">
      <c r="A2979" s="19" t="n"/>
      <c r="B2979" s="14" t="n"/>
      <c r="C2979" s="12" t="str">
        <f>IF($B2979="","",IFERROR(INDEX(Items!$B$2:$B$501,MATCH($B2979,Items!$A$2:$A$501,0)),"Unknown SKU"))</f>
        <v/>
      </c>
      <c r="D2979" s="14" t="n"/>
      <c r="E2979" s="14" t="n"/>
      <c r="F2979" s="14" t="n"/>
      <c r="G2979" s="14" t="n"/>
      <c r="H2979" s="12" t="str">
        <f>IF(AND(F2979="",G2979=""),"",IF(F2979="",0,F2979)-IF(G2979="",0,G2979))</f>
        <v/>
      </c>
      <c r="I2979" s="14" t="n"/>
      <c r="J2979" s="14" t="n"/>
      <c r="K2979" s="14" t="n"/>
    </row>
    <row r="2980">
      <c r="A2980" s="19" t="n"/>
      <c r="B2980" s="14" t="n"/>
      <c r="C2980" s="12" t="str">
        <f>IF($B2980="","",IFERROR(INDEX(Items!$B$2:$B$501,MATCH($B2980,Items!$A$2:$A$501,0)),"Unknown SKU"))</f>
        <v/>
      </c>
      <c r="D2980" s="14" t="n"/>
      <c r="E2980" s="14" t="n"/>
      <c r="F2980" s="14" t="n"/>
      <c r="G2980" s="14" t="n"/>
      <c r="H2980" s="12" t="str">
        <f>IF(AND(F2980="",G2980=""),"",IF(F2980="",0,F2980)-IF(G2980="",0,G2980))</f>
        <v/>
      </c>
      <c r="I2980" s="14" t="n"/>
      <c r="J2980" s="14" t="n"/>
      <c r="K2980" s="14" t="n"/>
    </row>
    <row r="2981">
      <c r="A2981" s="19" t="n"/>
      <c r="B2981" s="14" t="n"/>
      <c r="C2981" s="12" t="str">
        <f>IF($B2981="","",IFERROR(INDEX(Items!$B$2:$B$501,MATCH($B2981,Items!$A$2:$A$501,0)),"Unknown SKU"))</f>
        <v/>
      </c>
      <c r="D2981" s="14" t="n"/>
      <c r="E2981" s="14" t="n"/>
      <c r="F2981" s="14" t="n"/>
      <c r="G2981" s="14" t="n"/>
      <c r="H2981" s="12" t="str">
        <f>IF(AND(F2981="",G2981=""),"",IF(F2981="",0,F2981)-IF(G2981="",0,G2981))</f>
        <v/>
      </c>
      <c r="I2981" s="14" t="n"/>
      <c r="J2981" s="14" t="n"/>
      <c r="K2981" s="14" t="n"/>
    </row>
    <row r="2982">
      <c r="A2982" s="19" t="n"/>
      <c r="B2982" s="14" t="n"/>
      <c r="C2982" s="12" t="str">
        <f>IF($B2982="","",IFERROR(INDEX(Items!$B$2:$B$501,MATCH($B2982,Items!$A$2:$A$501,0)),"Unknown SKU"))</f>
        <v/>
      </c>
      <c r="D2982" s="14" t="n"/>
      <c r="E2982" s="14" t="n"/>
      <c r="F2982" s="14" t="n"/>
      <c r="G2982" s="14" t="n"/>
      <c r="H2982" s="12" t="str">
        <f>IF(AND(F2982="",G2982=""),"",IF(F2982="",0,F2982)-IF(G2982="",0,G2982))</f>
        <v/>
      </c>
      <c r="I2982" s="14" t="n"/>
      <c r="J2982" s="14" t="n"/>
      <c r="K2982" s="14" t="n"/>
    </row>
    <row r="2983">
      <c r="A2983" s="19" t="n"/>
      <c r="B2983" s="14" t="n"/>
      <c r="C2983" s="12" t="str">
        <f>IF($B2983="","",IFERROR(INDEX(Items!$B$2:$B$501,MATCH($B2983,Items!$A$2:$A$501,0)),"Unknown SKU"))</f>
        <v/>
      </c>
      <c r="D2983" s="14" t="n"/>
      <c r="E2983" s="14" t="n"/>
      <c r="F2983" s="14" t="n"/>
      <c r="G2983" s="14" t="n"/>
      <c r="H2983" s="12" t="str">
        <f>IF(AND(F2983="",G2983=""),"",IF(F2983="",0,F2983)-IF(G2983="",0,G2983))</f>
        <v/>
      </c>
      <c r="I2983" s="14" t="n"/>
      <c r="J2983" s="14" t="n"/>
      <c r="K2983" s="14" t="n"/>
    </row>
    <row r="2984">
      <c r="A2984" s="19" t="n"/>
      <c r="B2984" s="14" t="n"/>
      <c r="C2984" s="12" t="str">
        <f>IF($B2984="","",IFERROR(INDEX(Items!$B$2:$B$501,MATCH($B2984,Items!$A$2:$A$501,0)),"Unknown SKU"))</f>
        <v/>
      </c>
      <c r="D2984" s="14" t="n"/>
      <c r="E2984" s="14" t="n"/>
      <c r="F2984" s="14" t="n"/>
      <c r="G2984" s="14" t="n"/>
      <c r="H2984" s="12" t="str">
        <f>IF(AND(F2984="",G2984=""),"",IF(F2984="",0,F2984)-IF(G2984="",0,G2984))</f>
        <v/>
      </c>
      <c r="I2984" s="14" t="n"/>
      <c r="J2984" s="14" t="n"/>
      <c r="K2984" s="14" t="n"/>
    </row>
    <row r="2985">
      <c r="A2985" s="19" t="n"/>
      <c r="B2985" s="14" t="n"/>
      <c r="C2985" s="12" t="str">
        <f>IF($B2985="","",IFERROR(INDEX(Items!$B$2:$B$501,MATCH($B2985,Items!$A$2:$A$501,0)),"Unknown SKU"))</f>
        <v/>
      </c>
      <c r="D2985" s="14" t="n"/>
      <c r="E2985" s="14" t="n"/>
      <c r="F2985" s="14" t="n"/>
      <c r="G2985" s="14" t="n"/>
      <c r="H2985" s="12" t="str">
        <f>IF(AND(F2985="",G2985=""),"",IF(F2985="",0,F2985)-IF(G2985="",0,G2985))</f>
        <v/>
      </c>
      <c r="I2985" s="14" t="n"/>
      <c r="J2985" s="14" t="n"/>
      <c r="K2985" s="14" t="n"/>
    </row>
    <row r="2986">
      <c r="A2986" s="19" t="n"/>
      <c r="B2986" s="14" t="n"/>
      <c r="C2986" s="12" t="str">
        <f>IF($B2986="","",IFERROR(INDEX(Items!$B$2:$B$501,MATCH($B2986,Items!$A$2:$A$501,0)),"Unknown SKU"))</f>
        <v/>
      </c>
      <c r="D2986" s="14" t="n"/>
      <c r="E2986" s="14" t="n"/>
      <c r="F2986" s="14" t="n"/>
      <c r="G2986" s="14" t="n"/>
      <c r="H2986" s="12" t="str">
        <f>IF(AND(F2986="",G2986=""),"",IF(F2986="",0,F2986)-IF(G2986="",0,G2986))</f>
        <v/>
      </c>
      <c r="I2986" s="14" t="n"/>
      <c r="J2986" s="14" t="n"/>
      <c r="K2986" s="14" t="n"/>
    </row>
    <row r="2987">
      <c r="A2987" s="19" t="n"/>
      <c r="B2987" s="14" t="n"/>
      <c r="C2987" s="12" t="str">
        <f>IF($B2987="","",IFERROR(INDEX(Items!$B$2:$B$501,MATCH($B2987,Items!$A$2:$A$501,0)),"Unknown SKU"))</f>
        <v/>
      </c>
      <c r="D2987" s="14" t="n"/>
      <c r="E2987" s="14" t="n"/>
      <c r="F2987" s="14" t="n"/>
      <c r="G2987" s="14" t="n"/>
      <c r="H2987" s="12" t="str">
        <f>IF(AND(F2987="",G2987=""),"",IF(F2987="",0,F2987)-IF(G2987="",0,G2987))</f>
        <v/>
      </c>
      <c r="I2987" s="14" t="n"/>
      <c r="J2987" s="14" t="n"/>
      <c r="K2987" s="14" t="n"/>
    </row>
    <row r="2988">
      <c r="A2988" s="19" t="n"/>
      <c r="B2988" s="14" t="n"/>
      <c r="C2988" s="12" t="str">
        <f>IF($B2988="","",IFERROR(INDEX(Items!$B$2:$B$501,MATCH($B2988,Items!$A$2:$A$501,0)),"Unknown SKU"))</f>
        <v/>
      </c>
      <c r="D2988" s="14" t="n"/>
      <c r="E2988" s="14" t="n"/>
      <c r="F2988" s="14" t="n"/>
      <c r="G2988" s="14" t="n"/>
      <c r="H2988" s="12" t="str">
        <f>IF(AND(F2988="",G2988=""),"",IF(F2988="",0,F2988)-IF(G2988="",0,G2988))</f>
        <v/>
      </c>
      <c r="I2988" s="14" t="n"/>
      <c r="J2988" s="14" t="n"/>
      <c r="K2988" s="14" t="n"/>
    </row>
    <row r="2989">
      <c r="A2989" s="19" t="n"/>
      <c r="B2989" s="14" t="n"/>
      <c r="C2989" s="12" t="str">
        <f>IF($B2989="","",IFERROR(INDEX(Items!$B$2:$B$501,MATCH($B2989,Items!$A$2:$A$501,0)),"Unknown SKU"))</f>
        <v/>
      </c>
      <c r="D2989" s="14" t="n"/>
      <c r="E2989" s="14" t="n"/>
      <c r="F2989" s="14" t="n"/>
      <c r="G2989" s="14" t="n"/>
      <c r="H2989" s="12" t="str">
        <f>IF(AND(F2989="",G2989=""),"",IF(F2989="",0,F2989)-IF(G2989="",0,G2989))</f>
        <v/>
      </c>
      <c r="I2989" s="14" t="n"/>
      <c r="J2989" s="14" t="n"/>
      <c r="K2989" s="14" t="n"/>
    </row>
    <row r="2990">
      <c r="A2990" s="19" t="n"/>
      <c r="B2990" s="14" t="n"/>
      <c r="C2990" s="12" t="str">
        <f>IF($B2990="","",IFERROR(INDEX(Items!$B$2:$B$501,MATCH($B2990,Items!$A$2:$A$501,0)),"Unknown SKU"))</f>
        <v/>
      </c>
      <c r="D2990" s="14" t="n"/>
      <c r="E2990" s="14" t="n"/>
      <c r="F2990" s="14" t="n"/>
      <c r="G2990" s="14" t="n"/>
      <c r="H2990" s="12" t="str">
        <f>IF(AND(F2990="",G2990=""),"",IF(F2990="",0,F2990)-IF(G2990="",0,G2990))</f>
        <v/>
      </c>
      <c r="I2990" s="14" t="n"/>
      <c r="J2990" s="14" t="n"/>
      <c r="K2990" s="14" t="n"/>
    </row>
    <row r="2991">
      <c r="A2991" s="19" t="n"/>
      <c r="B2991" s="14" t="n"/>
      <c r="C2991" s="12" t="str">
        <f>IF($B2991="","",IFERROR(INDEX(Items!$B$2:$B$501,MATCH($B2991,Items!$A$2:$A$501,0)),"Unknown SKU"))</f>
        <v/>
      </c>
      <c r="D2991" s="14" t="n"/>
      <c r="E2991" s="14" t="n"/>
      <c r="F2991" s="14" t="n"/>
      <c r="G2991" s="14" t="n"/>
      <c r="H2991" s="12" t="str">
        <f>IF(AND(F2991="",G2991=""),"",IF(F2991="",0,F2991)-IF(G2991="",0,G2991))</f>
        <v/>
      </c>
      <c r="I2991" s="14" t="n"/>
      <c r="J2991" s="14" t="n"/>
      <c r="K2991" s="14" t="n"/>
    </row>
    <row r="2992">
      <c r="A2992" s="19" t="n"/>
      <c r="B2992" s="14" t="n"/>
      <c r="C2992" s="12" t="str">
        <f>IF($B2992="","",IFERROR(INDEX(Items!$B$2:$B$501,MATCH($B2992,Items!$A$2:$A$501,0)),"Unknown SKU"))</f>
        <v/>
      </c>
      <c r="D2992" s="14" t="n"/>
      <c r="E2992" s="14" t="n"/>
      <c r="F2992" s="14" t="n"/>
      <c r="G2992" s="14" t="n"/>
      <c r="H2992" s="12" t="str">
        <f>IF(AND(F2992="",G2992=""),"",IF(F2992="",0,F2992)-IF(G2992="",0,G2992))</f>
        <v/>
      </c>
      <c r="I2992" s="14" t="n"/>
      <c r="J2992" s="14" t="n"/>
      <c r="K2992" s="14" t="n"/>
    </row>
    <row r="2993">
      <c r="A2993" s="19" t="n"/>
      <c r="B2993" s="14" t="n"/>
      <c r="C2993" s="12" t="str">
        <f>IF($B2993="","",IFERROR(INDEX(Items!$B$2:$B$501,MATCH($B2993,Items!$A$2:$A$501,0)),"Unknown SKU"))</f>
        <v/>
      </c>
      <c r="D2993" s="14" t="n"/>
      <c r="E2993" s="14" t="n"/>
      <c r="F2993" s="14" t="n"/>
      <c r="G2993" s="14" t="n"/>
      <c r="H2993" s="12" t="str">
        <f>IF(AND(F2993="",G2993=""),"",IF(F2993="",0,F2993)-IF(G2993="",0,G2993))</f>
        <v/>
      </c>
      <c r="I2993" s="14" t="n"/>
      <c r="J2993" s="14" t="n"/>
      <c r="K2993" s="14" t="n"/>
    </row>
    <row r="2994">
      <c r="A2994" s="19" t="n"/>
      <c r="B2994" s="14" t="n"/>
      <c r="C2994" s="12" t="str">
        <f>IF($B2994="","",IFERROR(INDEX(Items!$B$2:$B$501,MATCH($B2994,Items!$A$2:$A$501,0)),"Unknown SKU"))</f>
        <v/>
      </c>
      <c r="D2994" s="14" t="n"/>
      <c r="E2994" s="14" t="n"/>
      <c r="F2994" s="14" t="n"/>
      <c r="G2994" s="14" t="n"/>
      <c r="H2994" s="12" t="str">
        <f>IF(AND(F2994="",G2994=""),"",IF(F2994="",0,F2994)-IF(G2994="",0,G2994))</f>
        <v/>
      </c>
      <c r="I2994" s="14" t="n"/>
      <c r="J2994" s="14" t="n"/>
      <c r="K2994" s="14" t="n"/>
    </row>
    <row r="2995">
      <c r="A2995" s="19" t="n"/>
      <c r="B2995" s="14" t="n"/>
      <c r="C2995" s="12" t="str">
        <f>IF($B2995="","",IFERROR(INDEX(Items!$B$2:$B$501,MATCH($B2995,Items!$A$2:$A$501,0)),"Unknown SKU"))</f>
        <v/>
      </c>
      <c r="D2995" s="14" t="n"/>
      <c r="E2995" s="14" t="n"/>
      <c r="F2995" s="14" t="n"/>
      <c r="G2995" s="14" t="n"/>
      <c r="H2995" s="12" t="str">
        <f>IF(AND(F2995="",G2995=""),"",IF(F2995="",0,F2995)-IF(G2995="",0,G2995))</f>
        <v/>
      </c>
      <c r="I2995" s="14" t="n"/>
      <c r="J2995" s="14" t="n"/>
      <c r="K2995" s="14" t="n"/>
    </row>
    <row r="2996">
      <c r="A2996" s="19" t="n"/>
      <c r="B2996" s="14" t="n"/>
      <c r="C2996" s="12" t="str">
        <f>IF($B2996="","",IFERROR(INDEX(Items!$B$2:$B$501,MATCH($B2996,Items!$A$2:$A$501,0)),"Unknown SKU"))</f>
        <v/>
      </c>
      <c r="D2996" s="14" t="n"/>
      <c r="E2996" s="14" t="n"/>
      <c r="F2996" s="14" t="n"/>
      <c r="G2996" s="14" t="n"/>
      <c r="H2996" s="12" t="str">
        <f>IF(AND(F2996="",G2996=""),"",IF(F2996="",0,F2996)-IF(G2996="",0,G2996))</f>
        <v/>
      </c>
      <c r="I2996" s="14" t="n"/>
      <c r="J2996" s="14" t="n"/>
      <c r="K2996" s="14" t="n"/>
    </row>
    <row r="2997">
      <c r="A2997" s="19" t="n"/>
      <c r="B2997" s="14" t="n"/>
      <c r="C2997" s="12" t="str">
        <f>IF($B2997="","",IFERROR(INDEX(Items!$B$2:$B$501,MATCH($B2997,Items!$A$2:$A$501,0)),"Unknown SKU"))</f>
        <v/>
      </c>
      <c r="D2997" s="14" t="n"/>
      <c r="E2997" s="14" t="n"/>
      <c r="F2997" s="14" t="n"/>
      <c r="G2997" s="14" t="n"/>
      <c r="H2997" s="12" t="str">
        <f>IF(AND(F2997="",G2997=""),"",IF(F2997="",0,F2997)-IF(G2997="",0,G2997))</f>
        <v/>
      </c>
      <c r="I2997" s="14" t="n"/>
      <c r="J2997" s="14" t="n"/>
      <c r="K2997" s="14" t="n"/>
    </row>
    <row r="2998">
      <c r="A2998" s="19" t="n"/>
      <c r="B2998" s="14" t="n"/>
      <c r="C2998" s="12" t="str">
        <f>IF($B2998="","",IFERROR(INDEX(Items!$B$2:$B$501,MATCH($B2998,Items!$A$2:$A$501,0)),"Unknown SKU"))</f>
        <v/>
      </c>
      <c r="D2998" s="14" t="n"/>
      <c r="E2998" s="14" t="n"/>
      <c r="F2998" s="14" t="n"/>
      <c r="G2998" s="14" t="n"/>
      <c r="H2998" s="12" t="str">
        <f>IF(AND(F2998="",G2998=""),"",IF(F2998="",0,F2998)-IF(G2998="",0,G2998))</f>
        <v/>
      </c>
      <c r="I2998" s="14" t="n"/>
      <c r="J2998" s="14" t="n"/>
      <c r="K2998" s="14" t="n"/>
    </row>
    <row r="2999">
      <c r="A2999" s="19" t="n"/>
      <c r="B2999" s="14" t="n"/>
      <c r="C2999" s="12" t="str">
        <f>IF($B2999="","",IFERROR(INDEX(Items!$B$2:$B$501,MATCH($B2999,Items!$A$2:$A$501,0)),"Unknown SKU"))</f>
        <v/>
      </c>
      <c r="D2999" s="14" t="n"/>
      <c r="E2999" s="14" t="n"/>
      <c r="F2999" s="14" t="n"/>
      <c r="G2999" s="14" t="n"/>
      <c r="H2999" s="12" t="str">
        <f>IF(AND(F2999="",G2999=""),"",IF(F2999="",0,F2999)-IF(G2999="",0,G2999))</f>
        <v/>
      </c>
      <c r="I2999" s="14" t="n"/>
      <c r="J2999" s="14" t="n"/>
      <c r="K2999" s="14" t="n"/>
    </row>
    <row r="3000">
      <c r="A3000" s="19" t="n"/>
      <c r="B3000" s="14" t="n"/>
      <c r="C3000" s="12" t="str">
        <f>IF($B3000="","",IFERROR(INDEX(Items!$B$2:$B$501,MATCH($B3000,Items!$A$2:$A$501,0)),"Unknown SKU"))</f>
        <v/>
      </c>
      <c r="D3000" s="14" t="n"/>
      <c r="E3000" s="14" t="n"/>
      <c r="F3000" s="14" t="n"/>
      <c r="G3000" s="14" t="n"/>
      <c r="H3000" s="12" t="str">
        <f>IF(AND(F3000="",G3000=""),"",IF(F3000="",0,F3000)-IF(G3000="",0,G3000))</f>
        <v/>
      </c>
      <c r="I3000" s="14" t="n"/>
      <c r="J3000" s="14" t="n"/>
      <c r="K3000" s="14" t="n"/>
    </row>
    <row r="3001">
      <c r="A3001" s="19" t="n"/>
      <c r="B3001" s="14" t="n"/>
      <c r="C3001" s="12" t="str">
        <f>IF($B3001="","",IFERROR(INDEX(Items!$B$2:$B$501,MATCH($B3001,Items!$A$2:$A$501,0)),"Unknown SKU"))</f>
        <v/>
      </c>
      <c r="D3001" s="14" t="n"/>
      <c r="E3001" s="14" t="n"/>
      <c r="F3001" s="14" t="n"/>
      <c r="G3001" s="14" t="n"/>
      <c r="H3001" s="12" t="str">
        <f>IF(AND(F3001="",G3001=""),"",IF(F3001="",0,F3001)-IF(G3001="",0,G3001))</f>
        <v/>
      </c>
      <c r="I3001" s="14" t="n"/>
      <c r="J3001" s="14" t="n"/>
      <c r="K3001" s="14" t="n"/>
    </row>
    <row r="3002">
      <c r="A3002" s="19" t="n"/>
      <c r="B3002" s="14" t="n"/>
      <c r="C3002" s="12" t="str">
        <f>IF($B3002="","",IFERROR(INDEX(Items!$B$2:$B$501,MATCH($B3002,Items!$A$2:$A$501,0)),"Unknown SKU"))</f>
        <v/>
      </c>
      <c r="D3002" s="14" t="n"/>
      <c r="E3002" s="14" t="n"/>
      <c r="F3002" s="14" t="n"/>
      <c r="G3002" s="14" t="n"/>
      <c r="H3002" s="12" t="str">
        <f>IF(AND(F3002="",G3002=""),"",IF(F3002="",0,F3002)-IF(G3002="",0,G3002))</f>
        <v/>
      </c>
      <c r="I3002" s="14" t="n"/>
      <c r="J3002" s="14" t="n"/>
      <c r="K3002" s="14" t="n"/>
    </row>
    <row r="3003">
      <c r="A3003" s="19" t="n"/>
      <c r="B3003" s="14" t="n"/>
      <c r="C3003" s="12" t="str">
        <f>IF($B3003="","",IFERROR(INDEX(Items!$B$2:$B$501,MATCH($B3003,Items!$A$2:$A$501,0)),"Unknown SKU"))</f>
        <v/>
      </c>
      <c r="D3003" s="14" t="n"/>
      <c r="E3003" s="14" t="n"/>
      <c r="F3003" s="14" t="n"/>
      <c r="G3003" s="14" t="n"/>
      <c r="H3003" s="12" t="str">
        <f>IF(AND(F3003="",G3003=""),"",IF(F3003="",0,F3003)-IF(G3003="",0,G3003))</f>
        <v/>
      </c>
      <c r="I3003" s="14" t="n"/>
      <c r="J3003" s="14" t="n"/>
      <c r="K3003" s="14" t="n"/>
    </row>
    <row r="3004">
      <c r="A3004" s="19" t="n"/>
      <c r="B3004" s="14" t="n"/>
      <c r="C3004" s="12" t="str">
        <f>IF($B3004="","",IFERROR(INDEX(Items!$B$2:$B$501,MATCH($B3004,Items!$A$2:$A$501,0)),"Unknown SKU"))</f>
        <v/>
      </c>
      <c r="D3004" s="14" t="n"/>
      <c r="E3004" s="14" t="n"/>
      <c r="F3004" s="14" t="n"/>
      <c r="G3004" s="14" t="n"/>
      <c r="H3004" s="12" t="str">
        <f>IF(AND(F3004="",G3004=""),"",IF(F3004="",0,F3004)-IF(G3004="",0,G3004))</f>
        <v/>
      </c>
      <c r="I3004" s="14" t="n"/>
      <c r="J3004" s="14" t="n"/>
      <c r="K3004" s="14" t="n"/>
    </row>
    <row r="3005">
      <c r="A3005" s="19" t="n"/>
      <c r="B3005" s="14" t="n"/>
      <c r="C3005" s="12" t="str">
        <f>IF($B3005="","",IFERROR(INDEX(Items!$B$2:$B$501,MATCH($B3005,Items!$A$2:$A$501,0)),"Unknown SKU"))</f>
        <v/>
      </c>
      <c r="D3005" s="14" t="n"/>
      <c r="E3005" s="14" t="n"/>
      <c r="F3005" s="14" t="n"/>
      <c r="G3005" s="14" t="n"/>
      <c r="H3005" s="12" t="str">
        <f>IF(AND(F3005="",G3005=""),"",IF(F3005="",0,F3005)-IF(G3005="",0,G3005))</f>
        <v/>
      </c>
      <c r="I3005" s="14" t="n"/>
      <c r="J3005" s="14" t="n"/>
      <c r="K3005" s="14" t="n"/>
    </row>
    <row r="3006">
      <c r="A3006" s="19" t="n"/>
      <c r="B3006" s="14" t="n"/>
      <c r="C3006" s="12" t="str">
        <f>IF($B3006="","",IFERROR(INDEX(Items!$B$2:$B$501,MATCH($B3006,Items!$A$2:$A$501,0)),"Unknown SKU"))</f>
        <v/>
      </c>
      <c r="D3006" s="14" t="n"/>
      <c r="E3006" s="14" t="n"/>
      <c r="F3006" s="14" t="n"/>
      <c r="G3006" s="14" t="n"/>
      <c r="H3006" s="12" t="str">
        <f>IF(AND(F3006="",G3006=""),"",IF(F3006="",0,F3006)-IF(G3006="",0,G3006))</f>
        <v/>
      </c>
      <c r="I3006" s="14" t="n"/>
      <c r="J3006" s="14" t="n"/>
      <c r="K3006" s="14" t="n"/>
    </row>
    <row r="3007">
      <c r="A3007" s="19" t="n"/>
      <c r="B3007" s="14" t="n"/>
      <c r="C3007" s="12" t="str">
        <f>IF($B3007="","",IFERROR(INDEX(Items!$B$2:$B$501,MATCH($B3007,Items!$A$2:$A$501,0)),"Unknown SKU"))</f>
        <v/>
      </c>
      <c r="D3007" s="14" t="n"/>
      <c r="E3007" s="14" t="n"/>
      <c r="F3007" s="14" t="n"/>
      <c r="G3007" s="14" t="n"/>
      <c r="H3007" s="12" t="str">
        <f>IF(AND(F3007="",G3007=""),"",IF(F3007="",0,F3007)-IF(G3007="",0,G3007))</f>
        <v/>
      </c>
      <c r="I3007" s="14" t="n"/>
      <c r="J3007" s="14" t="n"/>
      <c r="K3007" s="14" t="n"/>
    </row>
    <row r="3008">
      <c r="A3008" s="19" t="n"/>
      <c r="B3008" s="14" t="n"/>
      <c r="C3008" s="12" t="str">
        <f>IF($B3008="","",IFERROR(INDEX(Items!$B$2:$B$501,MATCH($B3008,Items!$A$2:$A$501,0)),"Unknown SKU"))</f>
        <v/>
      </c>
      <c r="D3008" s="14" t="n"/>
      <c r="E3008" s="14" t="n"/>
      <c r="F3008" s="14" t="n"/>
      <c r="G3008" s="14" t="n"/>
      <c r="H3008" s="12" t="str">
        <f>IF(AND(F3008="",G3008=""),"",IF(F3008="",0,F3008)-IF(G3008="",0,G3008))</f>
        <v/>
      </c>
      <c r="I3008" s="14" t="n"/>
      <c r="J3008" s="14" t="n"/>
      <c r="K3008" s="14" t="n"/>
    </row>
    <row r="3009">
      <c r="A3009" s="19" t="n"/>
      <c r="B3009" s="14" t="n"/>
      <c r="C3009" s="12" t="str">
        <f>IF($B3009="","",IFERROR(INDEX(Items!$B$2:$B$501,MATCH($B3009,Items!$A$2:$A$501,0)),"Unknown SKU"))</f>
        <v/>
      </c>
      <c r="D3009" s="14" t="n"/>
      <c r="E3009" s="14" t="n"/>
      <c r="F3009" s="14" t="n"/>
      <c r="G3009" s="14" t="n"/>
      <c r="H3009" s="12" t="str">
        <f>IF(AND(F3009="",G3009=""),"",IF(F3009="",0,F3009)-IF(G3009="",0,G3009))</f>
        <v/>
      </c>
      <c r="I3009" s="14" t="n"/>
      <c r="J3009" s="14" t="n"/>
      <c r="K3009" s="14" t="n"/>
    </row>
    <row r="3010">
      <c r="A3010" s="19" t="n"/>
      <c r="B3010" s="14" t="n"/>
      <c r="C3010" s="12" t="str">
        <f>IF($B3010="","",IFERROR(INDEX(Items!$B$2:$B$501,MATCH($B3010,Items!$A$2:$A$501,0)),"Unknown SKU"))</f>
        <v/>
      </c>
      <c r="D3010" s="14" t="n"/>
      <c r="E3010" s="14" t="n"/>
      <c r="F3010" s="14" t="n"/>
      <c r="G3010" s="14" t="n"/>
      <c r="H3010" s="12" t="str">
        <f>IF(AND(F3010="",G3010=""),"",IF(F3010="",0,F3010)-IF(G3010="",0,G3010))</f>
        <v/>
      </c>
      <c r="I3010" s="14" t="n"/>
      <c r="J3010" s="14" t="n"/>
      <c r="K3010" s="14" t="n"/>
    </row>
    <row r="3011">
      <c r="A3011" s="19" t="n"/>
      <c r="B3011" s="14" t="n"/>
      <c r="C3011" s="12" t="str">
        <f>IF($B3011="","",IFERROR(INDEX(Items!$B$2:$B$501,MATCH($B3011,Items!$A$2:$A$501,0)),"Unknown SKU"))</f>
        <v/>
      </c>
      <c r="D3011" s="14" t="n"/>
      <c r="E3011" s="14" t="n"/>
      <c r="F3011" s="14" t="n"/>
      <c r="G3011" s="14" t="n"/>
      <c r="H3011" s="12" t="str">
        <f>IF(AND(F3011="",G3011=""),"",IF(F3011="",0,F3011)-IF(G3011="",0,G3011))</f>
        <v/>
      </c>
      <c r="I3011" s="14" t="n"/>
      <c r="J3011" s="14" t="n"/>
      <c r="K3011" s="14" t="n"/>
    </row>
    <row r="3012">
      <c r="A3012" s="19" t="n"/>
      <c r="B3012" s="14" t="n"/>
      <c r="C3012" s="12" t="str">
        <f>IF($B3012="","",IFERROR(INDEX(Items!$B$2:$B$501,MATCH($B3012,Items!$A$2:$A$501,0)),"Unknown SKU"))</f>
        <v/>
      </c>
      <c r="D3012" s="14" t="n"/>
      <c r="E3012" s="14" t="n"/>
      <c r="F3012" s="14" t="n"/>
      <c r="G3012" s="14" t="n"/>
      <c r="H3012" s="12" t="str">
        <f>IF(AND(F3012="",G3012=""),"",IF(F3012="",0,F3012)-IF(G3012="",0,G3012))</f>
        <v/>
      </c>
      <c r="I3012" s="14" t="n"/>
      <c r="J3012" s="14" t="n"/>
      <c r="K3012" s="14" t="n"/>
    </row>
    <row r="3013">
      <c r="A3013" s="19" t="n"/>
      <c r="B3013" s="14" t="n"/>
      <c r="C3013" s="12" t="str">
        <f>IF($B3013="","",IFERROR(INDEX(Items!$B$2:$B$501,MATCH($B3013,Items!$A$2:$A$501,0)),"Unknown SKU"))</f>
        <v/>
      </c>
      <c r="D3013" s="14" t="n"/>
      <c r="E3013" s="14" t="n"/>
      <c r="F3013" s="14" t="n"/>
      <c r="G3013" s="14" t="n"/>
      <c r="H3013" s="12" t="str">
        <f>IF(AND(F3013="",G3013=""),"",IF(F3013="",0,F3013)-IF(G3013="",0,G3013))</f>
        <v/>
      </c>
      <c r="I3013" s="14" t="n"/>
      <c r="J3013" s="14" t="n"/>
      <c r="K3013" s="14" t="n"/>
    </row>
    <row r="3014">
      <c r="A3014" s="19" t="n"/>
      <c r="B3014" s="14" t="n"/>
      <c r="C3014" s="12" t="str">
        <f>IF($B3014="","",IFERROR(INDEX(Items!$B$2:$B$501,MATCH($B3014,Items!$A$2:$A$501,0)),"Unknown SKU"))</f>
        <v/>
      </c>
      <c r="D3014" s="14" t="n"/>
      <c r="E3014" s="14" t="n"/>
      <c r="F3014" s="14" t="n"/>
      <c r="G3014" s="14" t="n"/>
      <c r="H3014" s="12" t="str">
        <f>IF(AND(F3014="",G3014=""),"",IF(F3014="",0,F3014)-IF(G3014="",0,G3014))</f>
        <v/>
      </c>
      <c r="I3014" s="14" t="n"/>
      <c r="J3014" s="14" t="n"/>
      <c r="K3014" s="14" t="n"/>
    </row>
    <row r="3015">
      <c r="A3015" s="19" t="n"/>
      <c r="B3015" s="14" t="n"/>
      <c r="C3015" s="12" t="str">
        <f>IF($B3015="","",IFERROR(INDEX(Items!$B$2:$B$501,MATCH($B3015,Items!$A$2:$A$501,0)),"Unknown SKU"))</f>
        <v/>
      </c>
      <c r="D3015" s="14" t="n"/>
      <c r="E3015" s="14" t="n"/>
      <c r="F3015" s="14" t="n"/>
      <c r="G3015" s="14" t="n"/>
      <c r="H3015" s="12" t="str">
        <f>IF(AND(F3015="",G3015=""),"",IF(F3015="",0,F3015)-IF(G3015="",0,G3015))</f>
        <v/>
      </c>
      <c r="I3015" s="14" t="n"/>
      <c r="J3015" s="14" t="n"/>
      <c r="K3015" s="14" t="n"/>
    </row>
    <row r="3016">
      <c r="A3016" s="19" t="n"/>
      <c r="B3016" s="14" t="n"/>
      <c r="C3016" s="12" t="str">
        <f>IF($B3016="","",IFERROR(INDEX(Items!$B$2:$B$501,MATCH($B3016,Items!$A$2:$A$501,0)),"Unknown SKU"))</f>
        <v/>
      </c>
      <c r="D3016" s="14" t="n"/>
      <c r="E3016" s="14" t="n"/>
      <c r="F3016" s="14" t="n"/>
      <c r="G3016" s="14" t="n"/>
      <c r="H3016" s="12" t="str">
        <f>IF(AND(F3016="",G3016=""),"",IF(F3016="",0,F3016)-IF(G3016="",0,G3016))</f>
        <v/>
      </c>
      <c r="I3016" s="14" t="n"/>
      <c r="J3016" s="14" t="n"/>
      <c r="K3016" s="14" t="n"/>
    </row>
    <row r="3017">
      <c r="A3017" s="19" t="n"/>
      <c r="B3017" s="14" t="n"/>
      <c r="C3017" s="12" t="str">
        <f>IF($B3017="","",IFERROR(INDEX(Items!$B$2:$B$501,MATCH($B3017,Items!$A$2:$A$501,0)),"Unknown SKU"))</f>
        <v/>
      </c>
      <c r="D3017" s="14" t="n"/>
      <c r="E3017" s="14" t="n"/>
      <c r="F3017" s="14" t="n"/>
      <c r="G3017" s="14" t="n"/>
      <c r="H3017" s="12" t="str">
        <f>IF(AND(F3017="",G3017=""),"",IF(F3017="",0,F3017)-IF(G3017="",0,G3017))</f>
        <v/>
      </c>
      <c r="I3017" s="14" t="n"/>
      <c r="J3017" s="14" t="n"/>
      <c r="K3017" s="14" t="n"/>
    </row>
    <row r="3018">
      <c r="A3018" s="19" t="n"/>
      <c r="B3018" s="14" t="n"/>
      <c r="C3018" s="12" t="str">
        <f>IF($B3018="","",IFERROR(INDEX(Items!$B$2:$B$501,MATCH($B3018,Items!$A$2:$A$501,0)),"Unknown SKU"))</f>
        <v/>
      </c>
      <c r="D3018" s="14" t="n"/>
      <c r="E3018" s="14" t="n"/>
      <c r="F3018" s="14" t="n"/>
      <c r="G3018" s="14" t="n"/>
      <c r="H3018" s="12" t="str">
        <f>IF(AND(F3018="",G3018=""),"",IF(F3018="",0,F3018)-IF(G3018="",0,G3018))</f>
        <v/>
      </c>
      <c r="I3018" s="14" t="n"/>
      <c r="J3018" s="14" t="n"/>
      <c r="K3018" s="14" t="n"/>
    </row>
    <row r="3019">
      <c r="A3019" s="19" t="n"/>
      <c r="B3019" s="14" t="n"/>
      <c r="C3019" s="12" t="str">
        <f>IF($B3019="","",IFERROR(INDEX(Items!$B$2:$B$501,MATCH($B3019,Items!$A$2:$A$501,0)),"Unknown SKU"))</f>
        <v/>
      </c>
      <c r="D3019" s="14" t="n"/>
      <c r="E3019" s="14" t="n"/>
      <c r="F3019" s="14" t="n"/>
      <c r="G3019" s="14" t="n"/>
      <c r="H3019" s="12" t="str">
        <f>IF(AND(F3019="",G3019=""),"",IF(F3019="",0,F3019)-IF(G3019="",0,G3019))</f>
        <v/>
      </c>
      <c r="I3019" s="14" t="n"/>
      <c r="J3019" s="14" t="n"/>
      <c r="K3019" s="14" t="n"/>
    </row>
    <row r="3020">
      <c r="A3020" s="19" t="n"/>
      <c r="B3020" s="14" t="n"/>
      <c r="C3020" s="12" t="str">
        <f>IF($B3020="","",IFERROR(INDEX(Items!$B$2:$B$501,MATCH($B3020,Items!$A$2:$A$501,0)),"Unknown SKU"))</f>
        <v/>
      </c>
      <c r="D3020" s="14" t="n"/>
      <c r="E3020" s="14" t="n"/>
      <c r="F3020" s="14" t="n"/>
      <c r="G3020" s="14" t="n"/>
      <c r="H3020" s="12" t="str">
        <f>IF(AND(F3020="",G3020=""),"",IF(F3020="",0,F3020)-IF(G3020="",0,G3020))</f>
        <v/>
      </c>
      <c r="I3020" s="14" t="n"/>
      <c r="J3020" s="14" t="n"/>
      <c r="K3020" s="14" t="n"/>
    </row>
    <row r="3021">
      <c r="A3021" s="19" t="n"/>
      <c r="B3021" s="14" t="n"/>
      <c r="C3021" s="12" t="str">
        <f>IF($B3021="","",IFERROR(INDEX(Items!$B$2:$B$501,MATCH($B3021,Items!$A$2:$A$501,0)),"Unknown SKU"))</f>
        <v/>
      </c>
      <c r="D3021" s="14" t="n"/>
      <c r="E3021" s="14" t="n"/>
      <c r="F3021" s="14" t="n"/>
      <c r="G3021" s="14" t="n"/>
      <c r="H3021" s="12" t="str">
        <f>IF(AND(F3021="",G3021=""),"",IF(F3021="",0,F3021)-IF(G3021="",0,G3021))</f>
        <v/>
      </c>
      <c r="I3021" s="14" t="n"/>
      <c r="J3021" s="14" t="n"/>
      <c r="K3021" s="14" t="n"/>
    </row>
    <row r="3022">
      <c r="A3022" s="19" t="n"/>
      <c r="B3022" s="14" t="n"/>
      <c r="C3022" s="12" t="str">
        <f>IF($B3022="","",IFERROR(INDEX(Items!$B$2:$B$501,MATCH($B3022,Items!$A$2:$A$501,0)),"Unknown SKU"))</f>
        <v/>
      </c>
      <c r="D3022" s="14" t="n"/>
      <c r="E3022" s="14" t="n"/>
      <c r="F3022" s="14" t="n"/>
      <c r="G3022" s="14" t="n"/>
      <c r="H3022" s="12" t="str">
        <f>IF(AND(F3022="",G3022=""),"",IF(F3022="",0,F3022)-IF(G3022="",0,G3022))</f>
        <v/>
      </c>
      <c r="I3022" s="14" t="n"/>
      <c r="J3022" s="14" t="n"/>
      <c r="K3022" s="14" t="n"/>
    </row>
    <row r="3023">
      <c r="A3023" s="19" t="n"/>
      <c r="B3023" s="14" t="n"/>
      <c r="C3023" s="12" t="str">
        <f>IF($B3023="","",IFERROR(INDEX(Items!$B$2:$B$501,MATCH($B3023,Items!$A$2:$A$501,0)),"Unknown SKU"))</f>
        <v/>
      </c>
      <c r="D3023" s="14" t="n"/>
      <c r="E3023" s="14" t="n"/>
      <c r="F3023" s="14" t="n"/>
      <c r="G3023" s="14" t="n"/>
      <c r="H3023" s="12" t="str">
        <f>IF(AND(F3023="",G3023=""),"",IF(F3023="",0,F3023)-IF(G3023="",0,G3023))</f>
        <v/>
      </c>
      <c r="I3023" s="14" t="n"/>
      <c r="J3023" s="14" t="n"/>
      <c r="K3023" s="14" t="n"/>
    </row>
    <row r="3024">
      <c r="A3024" s="19" t="n"/>
      <c r="B3024" s="14" t="n"/>
      <c r="C3024" s="12" t="str">
        <f>IF($B3024="","",IFERROR(INDEX(Items!$B$2:$B$501,MATCH($B3024,Items!$A$2:$A$501,0)),"Unknown SKU"))</f>
        <v/>
      </c>
      <c r="D3024" s="14" t="n"/>
      <c r="E3024" s="14" t="n"/>
      <c r="F3024" s="14" t="n"/>
      <c r="G3024" s="14" t="n"/>
      <c r="H3024" s="12" t="str">
        <f>IF(AND(F3024="",G3024=""),"",IF(F3024="",0,F3024)-IF(G3024="",0,G3024))</f>
        <v/>
      </c>
      <c r="I3024" s="14" t="n"/>
      <c r="J3024" s="14" t="n"/>
      <c r="K3024" s="14" t="n"/>
    </row>
    <row r="3025">
      <c r="A3025" s="19" t="n"/>
      <c r="B3025" s="14" t="n"/>
      <c r="C3025" s="12" t="str">
        <f>IF($B3025="","",IFERROR(INDEX(Items!$B$2:$B$501,MATCH($B3025,Items!$A$2:$A$501,0)),"Unknown SKU"))</f>
        <v/>
      </c>
      <c r="D3025" s="14" t="n"/>
      <c r="E3025" s="14" t="n"/>
      <c r="F3025" s="14" t="n"/>
      <c r="G3025" s="14" t="n"/>
      <c r="H3025" s="12" t="str">
        <f>IF(AND(F3025="",G3025=""),"",IF(F3025="",0,F3025)-IF(G3025="",0,G3025))</f>
        <v/>
      </c>
      <c r="I3025" s="14" t="n"/>
      <c r="J3025" s="14" t="n"/>
      <c r="K3025" s="14" t="n"/>
    </row>
    <row r="3026">
      <c r="A3026" s="19" t="n"/>
      <c r="B3026" s="14" t="n"/>
      <c r="C3026" s="12" t="str">
        <f>IF($B3026="","",IFERROR(INDEX(Items!$B$2:$B$501,MATCH($B3026,Items!$A$2:$A$501,0)),"Unknown SKU"))</f>
        <v/>
      </c>
      <c r="D3026" s="14" t="n"/>
      <c r="E3026" s="14" t="n"/>
      <c r="F3026" s="14" t="n"/>
      <c r="G3026" s="14" t="n"/>
      <c r="H3026" s="12" t="str">
        <f>IF(AND(F3026="",G3026=""),"",IF(F3026="",0,F3026)-IF(G3026="",0,G3026))</f>
        <v/>
      </c>
      <c r="I3026" s="14" t="n"/>
      <c r="J3026" s="14" t="n"/>
      <c r="K3026" s="14" t="n"/>
    </row>
    <row r="3027">
      <c r="A3027" s="19" t="n"/>
      <c r="B3027" s="14" t="n"/>
      <c r="C3027" s="12" t="str">
        <f>IF($B3027="","",IFERROR(INDEX(Items!$B$2:$B$501,MATCH($B3027,Items!$A$2:$A$501,0)),"Unknown SKU"))</f>
        <v/>
      </c>
      <c r="D3027" s="14" t="n"/>
      <c r="E3027" s="14" t="n"/>
      <c r="F3027" s="14" t="n"/>
      <c r="G3027" s="14" t="n"/>
      <c r="H3027" s="12" t="str">
        <f>IF(AND(F3027="",G3027=""),"",IF(F3027="",0,F3027)-IF(G3027="",0,G3027))</f>
        <v/>
      </c>
      <c r="I3027" s="14" t="n"/>
      <c r="J3027" s="14" t="n"/>
      <c r="K3027" s="14" t="n"/>
    </row>
    <row r="3028">
      <c r="A3028" s="19" t="n"/>
      <c r="B3028" s="14" t="n"/>
      <c r="C3028" s="12" t="str">
        <f>IF($B3028="","",IFERROR(INDEX(Items!$B$2:$B$501,MATCH($B3028,Items!$A$2:$A$501,0)),"Unknown SKU"))</f>
        <v/>
      </c>
      <c r="D3028" s="14" t="n"/>
      <c r="E3028" s="14" t="n"/>
      <c r="F3028" s="14" t="n"/>
      <c r="G3028" s="14" t="n"/>
      <c r="H3028" s="12" t="str">
        <f>IF(AND(F3028="",G3028=""),"",IF(F3028="",0,F3028)-IF(G3028="",0,G3028))</f>
        <v/>
      </c>
      <c r="I3028" s="14" t="n"/>
      <c r="J3028" s="14" t="n"/>
      <c r="K3028" s="14" t="n"/>
    </row>
    <row r="3029">
      <c r="A3029" s="19" t="n"/>
      <c r="B3029" s="14" t="n"/>
      <c r="C3029" s="12" t="str">
        <f>IF($B3029="","",IFERROR(INDEX(Items!$B$2:$B$501,MATCH($B3029,Items!$A$2:$A$501,0)),"Unknown SKU"))</f>
        <v/>
      </c>
      <c r="D3029" s="14" t="n"/>
      <c r="E3029" s="14" t="n"/>
      <c r="F3029" s="14" t="n"/>
      <c r="G3029" s="14" t="n"/>
      <c r="H3029" s="12" t="str">
        <f>IF(AND(F3029="",G3029=""),"",IF(F3029="",0,F3029)-IF(G3029="",0,G3029))</f>
        <v/>
      </c>
      <c r="I3029" s="14" t="n"/>
      <c r="J3029" s="14" t="n"/>
      <c r="K3029" s="14" t="n"/>
    </row>
    <row r="3030">
      <c r="A3030" s="19" t="n"/>
      <c r="B3030" s="14" t="n"/>
      <c r="C3030" s="12" t="str">
        <f>IF($B3030="","",IFERROR(INDEX(Items!$B$2:$B$501,MATCH($B3030,Items!$A$2:$A$501,0)),"Unknown SKU"))</f>
        <v/>
      </c>
      <c r="D3030" s="14" t="n"/>
      <c r="E3030" s="14" t="n"/>
      <c r="F3030" s="14" t="n"/>
      <c r="G3030" s="14" t="n"/>
      <c r="H3030" s="12" t="str">
        <f>IF(AND(F3030="",G3030=""),"",IF(F3030="",0,F3030)-IF(G3030="",0,G3030))</f>
        <v/>
      </c>
      <c r="I3030" s="14" t="n"/>
      <c r="J3030" s="14" t="n"/>
      <c r="K3030" s="14" t="n"/>
    </row>
    <row r="3031">
      <c r="A3031" s="19" t="n"/>
      <c r="B3031" s="14" t="n"/>
      <c r="C3031" s="12" t="str">
        <f>IF($B3031="","",IFERROR(INDEX(Items!$B$2:$B$501,MATCH($B3031,Items!$A$2:$A$501,0)),"Unknown SKU"))</f>
        <v/>
      </c>
      <c r="D3031" s="14" t="n"/>
      <c r="E3031" s="14" t="n"/>
      <c r="F3031" s="14" t="n"/>
      <c r="G3031" s="14" t="n"/>
      <c r="H3031" s="12" t="str">
        <f>IF(AND(F3031="",G3031=""),"",IF(F3031="",0,F3031)-IF(G3031="",0,G3031))</f>
        <v/>
      </c>
      <c r="I3031" s="14" t="n"/>
      <c r="J3031" s="14" t="n"/>
      <c r="K3031" s="14" t="n"/>
    </row>
    <row r="3032">
      <c r="A3032" s="19" t="n"/>
      <c r="B3032" s="14" t="n"/>
      <c r="C3032" s="12" t="str">
        <f>IF($B3032="","",IFERROR(INDEX(Items!$B$2:$B$501,MATCH($B3032,Items!$A$2:$A$501,0)),"Unknown SKU"))</f>
        <v/>
      </c>
      <c r="D3032" s="14" t="n"/>
      <c r="E3032" s="14" t="n"/>
      <c r="F3032" s="14" t="n"/>
      <c r="G3032" s="14" t="n"/>
      <c r="H3032" s="12" t="str">
        <f>IF(AND(F3032="",G3032=""),"",IF(F3032="",0,F3032)-IF(G3032="",0,G3032))</f>
        <v/>
      </c>
      <c r="I3032" s="14" t="n"/>
      <c r="J3032" s="14" t="n"/>
      <c r="K3032" s="14" t="n"/>
    </row>
    <row r="3033">
      <c r="A3033" s="19" t="n"/>
      <c r="B3033" s="14" t="n"/>
      <c r="C3033" s="12" t="str">
        <f>IF($B3033="","",IFERROR(INDEX(Items!$B$2:$B$501,MATCH($B3033,Items!$A$2:$A$501,0)),"Unknown SKU"))</f>
        <v/>
      </c>
      <c r="D3033" s="14" t="n"/>
      <c r="E3033" s="14" t="n"/>
      <c r="F3033" s="14" t="n"/>
      <c r="G3033" s="14" t="n"/>
      <c r="H3033" s="12" t="str">
        <f>IF(AND(F3033="",G3033=""),"",IF(F3033="",0,F3033)-IF(G3033="",0,G3033))</f>
        <v/>
      </c>
      <c r="I3033" s="14" t="n"/>
      <c r="J3033" s="14" t="n"/>
      <c r="K3033" s="14" t="n"/>
    </row>
    <row r="3034">
      <c r="A3034" s="19" t="n"/>
      <c r="B3034" s="14" t="n"/>
      <c r="C3034" s="12" t="str">
        <f>IF($B3034="","",IFERROR(INDEX(Items!$B$2:$B$501,MATCH($B3034,Items!$A$2:$A$501,0)),"Unknown SKU"))</f>
        <v/>
      </c>
      <c r="D3034" s="14" t="n"/>
      <c r="E3034" s="14" t="n"/>
      <c r="F3034" s="14" t="n"/>
      <c r="G3034" s="14" t="n"/>
      <c r="H3034" s="12" t="str">
        <f>IF(AND(F3034="",G3034=""),"",IF(F3034="",0,F3034)-IF(G3034="",0,G3034))</f>
        <v/>
      </c>
      <c r="I3034" s="14" t="n"/>
      <c r="J3034" s="14" t="n"/>
      <c r="K3034" s="14" t="n"/>
    </row>
    <row r="3035">
      <c r="A3035" s="19" t="n"/>
      <c r="B3035" s="14" t="n"/>
      <c r="C3035" s="12" t="str">
        <f>IF($B3035="","",IFERROR(INDEX(Items!$B$2:$B$501,MATCH($B3035,Items!$A$2:$A$501,0)),"Unknown SKU"))</f>
        <v/>
      </c>
      <c r="D3035" s="14" t="n"/>
      <c r="E3035" s="14" t="n"/>
      <c r="F3035" s="14" t="n"/>
      <c r="G3035" s="14" t="n"/>
      <c r="H3035" s="12" t="str">
        <f>IF(AND(F3035="",G3035=""),"",IF(F3035="",0,F3035)-IF(G3035="",0,G3035))</f>
        <v/>
      </c>
      <c r="I3035" s="14" t="n"/>
      <c r="J3035" s="14" t="n"/>
      <c r="K3035" s="14" t="n"/>
    </row>
    <row r="3036">
      <c r="A3036" s="19" t="n"/>
      <c r="B3036" s="14" t="n"/>
      <c r="C3036" s="12" t="str">
        <f>IF($B3036="","",IFERROR(INDEX(Items!$B$2:$B$501,MATCH($B3036,Items!$A$2:$A$501,0)),"Unknown SKU"))</f>
        <v/>
      </c>
      <c r="D3036" s="14" t="n"/>
      <c r="E3036" s="14" t="n"/>
      <c r="F3036" s="14" t="n"/>
      <c r="G3036" s="14" t="n"/>
      <c r="H3036" s="12" t="str">
        <f>IF(AND(F3036="",G3036=""),"",IF(F3036="",0,F3036)-IF(G3036="",0,G3036))</f>
        <v/>
      </c>
      <c r="I3036" s="14" t="n"/>
      <c r="J3036" s="14" t="n"/>
      <c r="K3036" s="14" t="n"/>
    </row>
    <row r="3037">
      <c r="A3037" s="19" t="n"/>
      <c r="B3037" s="14" t="n"/>
      <c r="C3037" s="12" t="str">
        <f>IF($B3037="","",IFERROR(INDEX(Items!$B$2:$B$501,MATCH($B3037,Items!$A$2:$A$501,0)),"Unknown SKU"))</f>
        <v/>
      </c>
      <c r="D3037" s="14" t="n"/>
      <c r="E3037" s="14" t="n"/>
      <c r="F3037" s="14" t="n"/>
      <c r="G3037" s="14" t="n"/>
      <c r="H3037" s="12" t="str">
        <f>IF(AND(F3037="",G3037=""),"",IF(F3037="",0,F3037)-IF(G3037="",0,G3037))</f>
        <v/>
      </c>
      <c r="I3037" s="14" t="n"/>
      <c r="J3037" s="14" t="n"/>
      <c r="K3037" s="14" t="n"/>
    </row>
    <row r="3038">
      <c r="A3038" s="19" t="n"/>
      <c r="B3038" s="14" t="n"/>
      <c r="C3038" s="12" t="str">
        <f>IF($B3038="","",IFERROR(INDEX(Items!$B$2:$B$501,MATCH($B3038,Items!$A$2:$A$501,0)),"Unknown SKU"))</f>
        <v/>
      </c>
      <c r="D3038" s="14" t="n"/>
      <c r="E3038" s="14" t="n"/>
      <c r="F3038" s="14" t="n"/>
      <c r="G3038" s="14" t="n"/>
      <c r="H3038" s="12" t="str">
        <f>IF(AND(F3038="",G3038=""),"",IF(F3038="",0,F3038)-IF(G3038="",0,G3038))</f>
        <v/>
      </c>
      <c r="I3038" s="14" t="n"/>
      <c r="J3038" s="14" t="n"/>
      <c r="K3038" s="14" t="n"/>
    </row>
    <row r="3039">
      <c r="A3039" s="19" t="n"/>
      <c r="B3039" s="14" t="n"/>
      <c r="C3039" s="12" t="str">
        <f>IF($B3039="","",IFERROR(INDEX(Items!$B$2:$B$501,MATCH($B3039,Items!$A$2:$A$501,0)),"Unknown SKU"))</f>
        <v/>
      </c>
      <c r="D3039" s="14" t="n"/>
      <c r="E3039" s="14" t="n"/>
      <c r="F3039" s="14" t="n"/>
      <c r="G3039" s="14" t="n"/>
      <c r="H3039" s="12" t="str">
        <f>IF(AND(F3039="",G3039=""),"",IF(F3039="",0,F3039)-IF(G3039="",0,G3039))</f>
        <v/>
      </c>
      <c r="I3039" s="14" t="n"/>
      <c r="J3039" s="14" t="n"/>
      <c r="K3039" s="14" t="n"/>
    </row>
    <row r="3040">
      <c r="A3040" s="19" t="n"/>
      <c r="B3040" s="14" t="n"/>
      <c r="C3040" s="12" t="str">
        <f>IF($B3040="","",IFERROR(INDEX(Items!$B$2:$B$501,MATCH($B3040,Items!$A$2:$A$501,0)),"Unknown SKU"))</f>
        <v/>
      </c>
      <c r="D3040" s="14" t="n"/>
      <c r="E3040" s="14" t="n"/>
      <c r="F3040" s="14" t="n"/>
      <c r="G3040" s="14" t="n"/>
      <c r="H3040" s="12" t="str">
        <f>IF(AND(F3040="",G3040=""),"",IF(F3040="",0,F3040)-IF(G3040="",0,G3040))</f>
        <v/>
      </c>
      <c r="I3040" s="14" t="n"/>
      <c r="J3040" s="14" t="n"/>
      <c r="K3040" s="14" t="n"/>
    </row>
    <row r="3041">
      <c r="A3041" s="19" t="n"/>
      <c r="B3041" s="14" t="n"/>
      <c r="C3041" s="12" t="str">
        <f>IF($B3041="","",IFERROR(INDEX(Items!$B$2:$B$501,MATCH($B3041,Items!$A$2:$A$501,0)),"Unknown SKU"))</f>
        <v/>
      </c>
      <c r="D3041" s="14" t="n"/>
      <c r="E3041" s="14" t="n"/>
      <c r="F3041" s="14" t="n"/>
      <c r="G3041" s="14" t="n"/>
      <c r="H3041" s="12" t="str">
        <f>IF(AND(F3041="",G3041=""),"",IF(F3041="",0,F3041)-IF(G3041="",0,G3041))</f>
        <v/>
      </c>
      <c r="I3041" s="14" t="n"/>
      <c r="J3041" s="14" t="n"/>
      <c r="K3041" s="14" t="n"/>
    </row>
    <row r="3042">
      <c r="A3042" s="19" t="n"/>
      <c r="B3042" s="14" t="n"/>
      <c r="C3042" s="12" t="str">
        <f>IF($B3042="","",IFERROR(INDEX(Items!$B$2:$B$501,MATCH($B3042,Items!$A$2:$A$501,0)),"Unknown SKU"))</f>
        <v/>
      </c>
      <c r="D3042" s="14" t="n"/>
      <c r="E3042" s="14" t="n"/>
      <c r="F3042" s="14" t="n"/>
      <c r="G3042" s="14" t="n"/>
      <c r="H3042" s="12" t="str">
        <f>IF(AND(F3042="",G3042=""),"",IF(F3042="",0,F3042)-IF(G3042="",0,G3042))</f>
        <v/>
      </c>
      <c r="I3042" s="14" t="n"/>
      <c r="J3042" s="14" t="n"/>
      <c r="K3042" s="14" t="n"/>
    </row>
    <row r="3043">
      <c r="A3043" s="19" t="n"/>
      <c r="B3043" s="14" t="n"/>
      <c r="C3043" s="12" t="str">
        <f>IF($B3043="","",IFERROR(INDEX(Items!$B$2:$B$501,MATCH($B3043,Items!$A$2:$A$501,0)),"Unknown SKU"))</f>
        <v/>
      </c>
      <c r="D3043" s="14" t="n"/>
      <c r="E3043" s="14" t="n"/>
      <c r="F3043" s="14" t="n"/>
      <c r="G3043" s="14" t="n"/>
      <c r="H3043" s="12" t="str">
        <f>IF(AND(F3043="",G3043=""),"",IF(F3043="",0,F3043)-IF(G3043="",0,G3043))</f>
        <v/>
      </c>
      <c r="I3043" s="14" t="n"/>
      <c r="J3043" s="14" t="n"/>
      <c r="K3043" s="14" t="n"/>
    </row>
    <row r="3044">
      <c r="A3044" s="19" t="n"/>
      <c r="B3044" s="14" t="n"/>
      <c r="C3044" s="12" t="str">
        <f>IF($B3044="","",IFERROR(INDEX(Items!$B$2:$B$501,MATCH($B3044,Items!$A$2:$A$501,0)),"Unknown SKU"))</f>
        <v/>
      </c>
      <c r="D3044" s="14" t="n"/>
      <c r="E3044" s="14" t="n"/>
      <c r="F3044" s="14" t="n"/>
      <c r="G3044" s="14" t="n"/>
      <c r="H3044" s="12" t="str">
        <f>IF(AND(F3044="",G3044=""),"",IF(F3044="",0,F3044)-IF(G3044="",0,G3044))</f>
        <v/>
      </c>
      <c r="I3044" s="14" t="n"/>
      <c r="J3044" s="14" t="n"/>
      <c r="K3044" s="14" t="n"/>
    </row>
    <row r="3045">
      <c r="A3045" s="19" t="n"/>
      <c r="B3045" s="14" t="n"/>
      <c r="C3045" s="12" t="str">
        <f>IF($B3045="","",IFERROR(INDEX(Items!$B$2:$B$501,MATCH($B3045,Items!$A$2:$A$501,0)),"Unknown SKU"))</f>
        <v/>
      </c>
      <c r="D3045" s="14" t="n"/>
      <c r="E3045" s="14" t="n"/>
      <c r="F3045" s="14" t="n"/>
      <c r="G3045" s="14" t="n"/>
      <c r="H3045" s="12" t="str">
        <f>IF(AND(F3045="",G3045=""),"",IF(F3045="",0,F3045)-IF(G3045="",0,G3045))</f>
        <v/>
      </c>
      <c r="I3045" s="14" t="n"/>
      <c r="J3045" s="14" t="n"/>
      <c r="K3045" s="14" t="n"/>
    </row>
    <row r="3046">
      <c r="A3046" s="19" t="n"/>
      <c r="B3046" s="14" t="n"/>
      <c r="C3046" s="12" t="str">
        <f>IF($B3046="","",IFERROR(INDEX(Items!$B$2:$B$501,MATCH($B3046,Items!$A$2:$A$501,0)),"Unknown SKU"))</f>
        <v/>
      </c>
      <c r="D3046" s="14" t="n"/>
      <c r="E3046" s="14" t="n"/>
      <c r="F3046" s="14" t="n"/>
      <c r="G3046" s="14" t="n"/>
      <c r="H3046" s="12" t="str">
        <f>IF(AND(F3046="",G3046=""),"",IF(F3046="",0,F3046)-IF(G3046="",0,G3046))</f>
        <v/>
      </c>
      <c r="I3046" s="14" t="n"/>
      <c r="J3046" s="14" t="n"/>
      <c r="K3046" s="14" t="n"/>
    </row>
    <row r="3047">
      <c r="A3047" s="19" t="n"/>
      <c r="B3047" s="14" t="n"/>
      <c r="C3047" s="12" t="str">
        <f>IF($B3047="","",IFERROR(INDEX(Items!$B$2:$B$501,MATCH($B3047,Items!$A$2:$A$501,0)),"Unknown SKU"))</f>
        <v/>
      </c>
      <c r="D3047" s="14" t="n"/>
      <c r="E3047" s="14" t="n"/>
      <c r="F3047" s="14" t="n"/>
      <c r="G3047" s="14" t="n"/>
      <c r="H3047" s="12" t="str">
        <f>IF(AND(F3047="",G3047=""),"",IF(F3047="",0,F3047)-IF(G3047="",0,G3047))</f>
        <v/>
      </c>
      <c r="I3047" s="14" t="n"/>
      <c r="J3047" s="14" t="n"/>
      <c r="K3047" s="14" t="n"/>
    </row>
    <row r="3048">
      <c r="A3048" s="19" t="n"/>
      <c r="B3048" s="14" t="n"/>
      <c r="C3048" s="12" t="str">
        <f>IF($B3048="","",IFERROR(INDEX(Items!$B$2:$B$501,MATCH($B3048,Items!$A$2:$A$501,0)),"Unknown SKU"))</f>
        <v/>
      </c>
      <c r="D3048" s="14" t="n"/>
      <c r="E3048" s="14" t="n"/>
      <c r="F3048" s="14" t="n"/>
      <c r="G3048" s="14" t="n"/>
      <c r="H3048" s="12" t="str">
        <f>IF(AND(F3048="",G3048=""),"",IF(F3048="",0,F3048)-IF(G3048="",0,G3048))</f>
        <v/>
      </c>
      <c r="I3048" s="14" t="n"/>
      <c r="J3048" s="14" t="n"/>
      <c r="K3048" s="14" t="n"/>
    </row>
    <row r="3049">
      <c r="A3049" s="19" t="n"/>
      <c r="B3049" s="14" t="n"/>
      <c r="C3049" s="12" t="str">
        <f>IF($B3049="","",IFERROR(INDEX(Items!$B$2:$B$501,MATCH($B3049,Items!$A$2:$A$501,0)),"Unknown SKU"))</f>
        <v/>
      </c>
      <c r="D3049" s="14" t="n"/>
      <c r="E3049" s="14" t="n"/>
      <c r="F3049" s="14" t="n"/>
      <c r="G3049" s="14" t="n"/>
      <c r="H3049" s="12" t="str">
        <f>IF(AND(F3049="",G3049=""),"",IF(F3049="",0,F3049)-IF(G3049="",0,G3049))</f>
        <v/>
      </c>
      <c r="I3049" s="14" t="n"/>
      <c r="J3049" s="14" t="n"/>
      <c r="K3049" s="14" t="n"/>
    </row>
    <row r="3050">
      <c r="A3050" s="19" t="n"/>
      <c r="B3050" s="14" t="n"/>
      <c r="C3050" s="12" t="str">
        <f>IF($B3050="","",IFERROR(INDEX(Items!$B$2:$B$501,MATCH($B3050,Items!$A$2:$A$501,0)),"Unknown SKU"))</f>
        <v/>
      </c>
      <c r="D3050" s="14" t="n"/>
      <c r="E3050" s="14" t="n"/>
      <c r="F3050" s="14" t="n"/>
      <c r="G3050" s="14" t="n"/>
      <c r="H3050" s="12" t="str">
        <f>IF(AND(F3050="",G3050=""),"",IF(F3050="",0,F3050)-IF(G3050="",0,G3050))</f>
        <v/>
      </c>
      <c r="I3050" s="14" t="n"/>
      <c r="J3050" s="14" t="n"/>
      <c r="K3050" s="14" t="n"/>
    </row>
    <row r="3051">
      <c r="A3051" s="19" t="n"/>
      <c r="B3051" s="14" t="n"/>
      <c r="C3051" s="12" t="str">
        <f>IF($B3051="","",IFERROR(INDEX(Items!$B$2:$B$501,MATCH($B3051,Items!$A$2:$A$501,0)),"Unknown SKU"))</f>
        <v/>
      </c>
      <c r="D3051" s="14" t="n"/>
      <c r="E3051" s="14" t="n"/>
      <c r="F3051" s="14" t="n"/>
      <c r="G3051" s="14" t="n"/>
      <c r="H3051" s="12" t="str">
        <f>IF(AND(F3051="",G3051=""),"",IF(F3051="",0,F3051)-IF(G3051="",0,G3051))</f>
        <v/>
      </c>
      <c r="I3051" s="14" t="n"/>
      <c r="J3051" s="14" t="n"/>
      <c r="K3051" s="14" t="n"/>
    </row>
    <row r="3052">
      <c r="A3052" s="19" t="n"/>
      <c r="B3052" s="14" t="n"/>
      <c r="C3052" s="12" t="str">
        <f>IF($B3052="","",IFERROR(INDEX(Items!$B$2:$B$501,MATCH($B3052,Items!$A$2:$A$501,0)),"Unknown SKU"))</f>
        <v/>
      </c>
      <c r="D3052" s="14" t="n"/>
      <c r="E3052" s="14" t="n"/>
      <c r="F3052" s="14" t="n"/>
      <c r="G3052" s="14" t="n"/>
      <c r="H3052" s="12" t="str">
        <f>IF(AND(F3052="",G3052=""),"",IF(F3052="",0,F3052)-IF(G3052="",0,G3052))</f>
        <v/>
      </c>
      <c r="I3052" s="14" t="n"/>
      <c r="J3052" s="14" t="n"/>
      <c r="K3052" s="14" t="n"/>
    </row>
    <row r="3053">
      <c r="A3053" s="19" t="n"/>
      <c r="B3053" s="14" t="n"/>
      <c r="C3053" s="12" t="str">
        <f>IF($B3053="","",IFERROR(INDEX(Items!$B$2:$B$501,MATCH($B3053,Items!$A$2:$A$501,0)),"Unknown SKU"))</f>
        <v/>
      </c>
      <c r="D3053" s="14" t="n"/>
      <c r="E3053" s="14" t="n"/>
      <c r="F3053" s="14" t="n"/>
      <c r="G3053" s="14" t="n"/>
      <c r="H3053" s="12" t="str">
        <f>IF(AND(F3053="",G3053=""),"",IF(F3053="",0,F3053)-IF(G3053="",0,G3053))</f>
        <v/>
      </c>
      <c r="I3053" s="14" t="n"/>
      <c r="J3053" s="14" t="n"/>
      <c r="K3053" s="14" t="n"/>
    </row>
    <row r="3054">
      <c r="A3054" s="19" t="n"/>
      <c r="B3054" s="14" t="n"/>
      <c r="C3054" s="12" t="str">
        <f>IF($B3054="","",IFERROR(INDEX(Items!$B$2:$B$501,MATCH($B3054,Items!$A$2:$A$501,0)),"Unknown SKU"))</f>
        <v/>
      </c>
      <c r="D3054" s="14" t="n"/>
      <c r="E3054" s="14" t="n"/>
      <c r="F3054" s="14" t="n"/>
      <c r="G3054" s="14" t="n"/>
      <c r="H3054" s="12" t="str">
        <f>IF(AND(F3054="",G3054=""),"",IF(F3054="",0,F3054)-IF(G3054="",0,G3054))</f>
        <v/>
      </c>
      <c r="I3054" s="14" t="n"/>
      <c r="J3054" s="14" t="n"/>
      <c r="K3054" s="14" t="n"/>
    </row>
    <row r="3055">
      <c r="A3055" s="19" t="n"/>
      <c r="B3055" s="14" t="n"/>
      <c r="C3055" s="12" t="str">
        <f>IF($B3055="","",IFERROR(INDEX(Items!$B$2:$B$501,MATCH($B3055,Items!$A$2:$A$501,0)),"Unknown SKU"))</f>
        <v/>
      </c>
      <c r="D3055" s="14" t="n"/>
      <c r="E3055" s="14" t="n"/>
      <c r="F3055" s="14" t="n"/>
      <c r="G3055" s="14" t="n"/>
      <c r="H3055" s="12" t="str">
        <f>IF(AND(F3055="",G3055=""),"",IF(F3055="",0,F3055)-IF(G3055="",0,G3055))</f>
        <v/>
      </c>
      <c r="I3055" s="14" t="n"/>
      <c r="J3055" s="14" t="n"/>
      <c r="K3055" s="14" t="n"/>
    </row>
    <row r="3056">
      <c r="A3056" s="19" t="n"/>
      <c r="B3056" s="14" t="n"/>
      <c r="C3056" s="12" t="str">
        <f>IF($B3056="","",IFERROR(INDEX(Items!$B$2:$B$501,MATCH($B3056,Items!$A$2:$A$501,0)),"Unknown SKU"))</f>
        <v/>
      </c>
      <c r="D3056" s="14" t="n"/>
      <c r="E3056" s="14" t="n"/>
      <c r="F3056" s="14" t="n"/>
      <c r="G3056" s="14" t="n"/>
      <c r="H3056" s="12" t="str">
        <f>IF(AND(F3056="",G3056=""),"",IF(F3056="",0,F3056)-IF(G3056="",0,G3056))</f>
        <v/>
      </c>
      <c r="I3056" s="14" t="n"/>
      <c r="J3056" s="14" t="n"/>
      <c r="K3056" s="14" t="n"/>
    </row>
    <row r="3057">
      <c r="A3057" s="19" t="n"/>
      <c r="B3057" s="14" t="n"/>
      <c r="C3057" s="12" t="str">
        <f>IF($B3057="","",IFERROR(INDEX(Items!$B$2:$B$501,MATCH($B3057,Items!$A$2:$A$501,0)),"Unknown SKU"))</f>
        <v/>
      </c>
      <c r="D3057" s="14" t="n"/>
      <c r="E3057" s="14" t="n"/>
      <c r="F3057" s="14" t="n"/>
      <c r="G3057" s="14" t="n"/>
      <c r="H3057" s="12" t="str">
        <f>IF(AND(F3057="",G3057=""),"",IF(F3057="",0,F3057)-IF(G3057="",0,G3057))</f>
        <v/>
      </c>
      <c r="I3057" s="14" t="n"/>
      <c r="J3057" s="14" t="n"/>
      <c r="K3057" s="14" t="n"/>
    </row>
    <row r="3058">
      <c r="A3058" s="19" t="n"/>
      <c r="B3058" s="14" t="n"/>
      <c r="C3058" s="12" t="str">
        <f>IF($B3058="","",IFERROR(INDEX(Items!$B$2:$B$501,MATCH($B3058,Items!$A$2:$A$501,0)),"Unknown SKU"))</f>
        <v/>
      </c>
      <c r="D3058" s="14" t="n"/>
      <c r="E3058" s="14" t="n"/>
      <c r="F3058" s="14" t="n"/>
      <c r="G3058" s="14" t="n"/>
      <c r="H3058" s="12" t="str">
        <f>IF(AND(F3058="",G3058=""),"",IF(F3058="",0,F3058)-IF(G3058="",0,G3058))</f>
        <v/>
      </c>
      <c r="I3058" s="14" t="n"/>
      <c r="J3058" s="14" t="n"/>
      <c r="K3058" s="14" t="n"/>
    </row>
    <row r="3059">
      <c r="A3059" s="19" t="n"/>
      <c r="B3059" s="14" t="n"/>
      <c r="C3059" s="12" t="str">
        <f>IF($B3059="","",IFERROR(INDEX(Items!$B$2:$B$501,MATCH($B3059,Items!$A$2:$A$501,0)),"Unknown SKU"))</f>
        <v/>
      </c>
      <c r="D3059" s="14" t="n"/>
      <c r="E3059" s="14" t="n"/>
      <c r="F3059" s="14" t="n"/>
      <c r="G3059" s="14" t="n"/>
      <c r="H3059" s="12" t="str">
        <f>IF(AND(F3059="",G3059=""),"",IF(F3059="",0,F3059)-IF(G3059="",0,G3059))</f>
        <v/>
      </c>
      <c r="I3059" s="14" t="n"/>
      <c r="J3059" s="14" t="n"/>
      <c r="K3059" s="14" t="n"/>
    </row>
    <row r="3060">
      <c r="A3060" s="19" t="n"/>
      <c r="B3060" s="14" t="n"/>
      <c r="C3060" s="12" t="str">
        <f>IF($B3060="","",IFERROR(INDEX(Items!$B$2:$B$501,MATCH($B3060,Items!$A$2:$A$501,0)),"Unknown SKU"))</f>
        <v/>
      </c>
      <c r="D3060" s="14" t="n"/>
      <c r="E3060" s="14" t="n"/>
      <c r="F3060" s="14" t="n"/>
      <c r="G3060" s="14" t="n"/>
      <c r="H3060" s="12" t="str">
        <f>IF(AND(F3060="",G3060=""),"",IF(F3060="",0,F3060)-IF(G3060="",0,G3060))</f>
        <v/>
      </c>
      <c r="I3060" s="14" t="n"/>
      <c r="J3060" s="14" t="n"/>
      <c r="K3060" s="14" t="n"/>
    </row>
    <row r="3061">
      <c r="A3061" s="19" t="n"/>
      <c r="B3061" s="14" t="n"/>
      <c r="C3061" s="12" t="str">
        <f>IF($B3061="","",IFERROR(INDEX(Items!$B$2:$B$501,MATCH($B3061,Items!$A$2:$A$501,0)),"Unknown SKU"))</f>
        <v/>
      </c>
      <c r="D3061" s="14" t="n"/>
      <c r="E3061" s="14" t="n"/>
      <c r="F3061" s="14" t="n"/>
      <c r="G3061" s="14" t="n"/>
      <c r="H3061" s="12" t="str">
        <f>IF(AND(F3061="",G3061=""),"",IF(F3061="",0,F3061)-IF(G3061="",0,G3061))</f>
        <v/>
      </c>
      <c r="I3061" s="14" t="n"/>
      <c r="J3061" s="14" t="n"/>
      <c r="K3061" s="14" t="n"/>
    </row>
    <row r="3062">
      <c r="A3062" s="19" t="n"/>
      <c r="B3062" s="14" t="n"/>
      <c r="C3062" s="12" t="str">
        <f>IF($B3062="","",IFERROR(INDEX(Items!$B$2:$B$501,MATCH($B3062,Items!$A$2:$A$501,0)),"Unknown SKU"))</f>
        <v/>
      </c>
      <c r="D3062" s="14" t="n"/>
      <c r="E3062" s="14" t="n"/>
      <c r="F3062" s="14" t="n"/>
      <c r="G3062" s="14" t="n"/>
      <c r="H3062" s="12" t="str">
        <f>IF(AND(F3062="",G3062=""),"",IF(F3062="",0,F3062)-IF(G3062="",0,G3062))</f>
        <v/>
      </c>
      <c r="I3062" s="14" t="n"/>
      <c r="J3062" s="14" t="n"/>
      <c r="K3062" s="14" t="n"/>
    </row>
    <row r="3063">
      <c r="A3063" s="19" t="n"/>
      <c r="B3063" s="14" t="n"/>
      <c r="C3063" s="12" t="str">
        <f>IF($B3063="","",IFERROR(INDEX(Items!$B$2:$B$501,MATCH($B3063,Items!$A$2:$A$501,0)),"Unknown SKU"))</f>
        <v/>
      </c>
      <c r="D3063" s="14" t="n"/>
      <c r="E3063" s="14" t="n"/>
      <c r="F3063" s="14" t="n"/>
      <c r="G3063" s="14" t="n"/>
      <c r="H3063" s="12" t="str">
        <f>IF(AND(F3063="",G3063=""),"",IF(F3063="",0,F3063)-IF(G3063="",0,G3063))</f>
        <v/>
      </c>
      <c r="I3063" s="14" t="n"/>
      <c r="J3063" s="14" t="n"/>
      <c r="K3063" s="14" t="n"/>
    </row>
    <row r="3064">
      <c r="A3064" s="19" t="n"/>
      <c r="B3064" s="14" t="n"/>
      <c r="C3064" s="12" t="str">
        <f>IF($B3064="","",IFERROR(INDEX(Items!$B$2:$B$501,MATCH($B3064,Items!$A$2:$A$501,0)),"Unknown SKU"))</f>
        <v/>
      </c>
      <c r="D3064" s="14" t="n"/>
      <c r="E3064" s="14" t="n"/>
      <c r="F3064" s="14" t="n"/>
      <c r="G3064" s="14" t="n"/>
      <c r="H3064" s="12" t="str">
        <f>IF(AND(F3064="",G3064=""),"",IF(F3064="",0,F3064)-IF(G3064="",0,G3064))</f>
        <v/>
      </c>
      <c r="I3064" s="14" t="n"/>
      <c r="J3064" s="14" t="n"/>
      <c r="K3064" s="14" t="n"/>
    </row>
    <row r="3065">
      <c r="A3065" s="19" t="n"/>
      <c r="B3065" s="14" t="n"/>
      <c r="C3065" s="12" t="str">
        <f>IF($B3065="","",IFERROR(INDEX(Items!$B$2:$B$501,MATCH($B3065,Items!$A$2:$A$501,0)),"Unknown SKU"))</f>
        <v/>
      </c>
      <c r="D3065" s="14" t="n"/>
      <c r="E3065" s="14" t="n"/>
      <c r="F3065" s="14" t="n"/>
      <c r="G3065" s="14" t="n"/>
      <c r="H3065" s="12" t="str">
        <f>IF(AND(F3065="",G3065=""),"",IF(F3065="",0,F3065)-IF(G3065="",0,G3065))</f>
        <v/>
      </c>
      <c r="I3065" s="14" t="n"/>
      <c r="J3065" s="14" t="n"/>
      <c r="K3065" s="14" t="n"/>
    </row>
    <row r="3066">
      <c r="A3066" s="19" t="n"/>
      <c r="B3066" s="14" t="n"/>
      <c r="C3066" s="12" t="str">
        <f>IF($B3066="","",IFERROR(INDEX(Items!$B$2:$B$501,MATCH($B3066,Items!$A$2:$A$501,0)),"Unknown SKU"))</f>
        <v/>
      </c>
      <c r="D3066" s="14" t="n"/>
      <c r="E3066" s="14" t="n"/>
      <c r="F3066" s="14" t="n"/>
      <c r="G3066" s="14" t="n"/>
      <c r="H3066" s="12" t="str">
        <f>IF(AND(F3066="",G3066=""),"",IF(F3066="",0,F3066)-IF(G3066="",0,G3066))</f>
        <v/>
      </c>
      <c r="I3066" s="14" t="n"/>
      <c r="J3066" s="14" t="n"/>
      <c r="K3066" s="14" t="n"/>
    </row>
    <row r="3067">
      <c r="A3067" s="19" t="n"/>
      <c r="B3067" s="14" t="n"/>
      <c r="C3067" s="12" t="str">
        <f>IF($B3067="","",IFERROR(INDEX(Items!$B$2:$B$501,MATCH($B3067,Items!$A$2:$A$501,0)),"Unknown SKU"))</f>
        <v/>
      </c>
      <c r="D3067" s="14" t="n"/>
      <c r="E3067" s="14" t="n"/>
      <c r="F3067" s="14" t="n"/>
      <c r="G3067" s="14" t="n"/>
      <c r="H3067" s="12" t="str">
        <f>IF(AND(F3067="",G3067=""),"",IF(F3067="",0,F3067)-IF(G3067="",0,G3067))</f>
        <v/>
      </c>
      <c r="I3067" s="14" t="n"/>
      <c r="J3067" s="14" t="n"/>
      <c r="K3067" s="14" t="n"/>
    </row>
    <row r="3068">
      <c r="A3068" s="19" t="n"/>
      <c r="B3068" s="14" t="n"/>
      <c r="C3068" s="12" t="str">
        <f>IF($B3068="","",IFERROR(INDEX(Items!$B$2:$B$501,MATCH($B3068,Items!$A$2:$A$501,0)),"Unknown SKU"))</f>
        <v/>
      </c>
      <c r="D3068" s="14" t="n"/>
      <c r="E3068" s="14" t="n"/>
      <c r="F3068" s="14" t="n"/>
      <c r="G3068" s="14" t="n"/>
      <c r="H3068" s="12" t="str">
        <f>IF(AND(F3068="",G3068=""),"",IF(F3068="",0,F3068)-IF(G3068="",0,G3068))</f>
        <v/>
      </c>
      <c r="I3068" s="14" t="n"/>
      <c r="J3068" s="14" t="n"/>
      <c r="K3068" s="14" t="n"/>
    </row>
    <row r="3069">
      <c r="A3069" s="19" t="n"/>
      <c r="B3069" s="14" t="n"/>
      <c r="C3069" s="12" t="str">
        <f>IF($B3069="","",IFERROR(INDEX(Items!$B$2:$B$501,MATCH($B3069,Items!$A$2:$A$501,0)),"Unknown SKU"))</f>
        <v/>
      </c>
      <c r="D3069" s="14" t="n"/>
      <c r="E3069" s="14" t="n"/>
      <c r="F3069" s="14" t="n"/>
      <c r="G3069" s="14" t="n"/>
      <c r="H3069" s="12" t="str">
        <f>IF(AND(F3069="",G3069=""),"",IF(F3069="",0,F3069)-IF(G3069="",0,G3069))</f>
        <v/>
      </c>
      <c r="I3069" s="14" t="n"/>
      <c r="J3069" s="14" t="n"/>
      <c r="K3069" s="14" t="n"/>
    </row>
    <row r="3070">
      <c r="A3070" s="19" t="n"/>
      <c r="B3070" s="14" t="n"/>
      <c r="C3070" s="12" t="str">
        <f>IF($B3070="","",IFERROR(INDEX(Items!$B$2:$B$501,MATCH($B3070,Items!$A$2:$A$501,0)),"Unknown SKU"))</f>
        <v/>
      </c>
      <c r="D3070" s="14" t="n"/>
      <c r="E3070" s="14" t="n"/>
      <c r="F3070" s="14" t="n"/>
      <c r="G3070" s="14" t="n"/>
      <c r="H3070" s="12" t="str">
        <f>IF(AND(F3070="",G3070=""),"",IF(F3070="",0,F3070)-IF(G3070="",0,G3070))</f>
        <v/>
      </c>
      <c r="I3070" s="14" t="n"/>
      <c r="J3070" s="14" t="n"/>
      <c r="K3070" s="14" t="n"/>
    </row>
    <row r="3071">
      <c r="A3071" s="19" t="n"/>
      <c r="B3071" s="14" t="n"/>
      <c r="C3071" s="12" t="str">
        <f>IF($B3071="","",IFERROR(INDEX(Items!$B$2:$B$501,MATCH($B3071,Items!$A$2:$A$501,0)),"Unknown SKU"))</f>
        <v/>
      </c>
      <c r="D3071" s="14" t="n"/>
      <c r="E3071" s="14" t="n"/>
      <c r="F3071" s="14" t="n"/>
      <c r="G3071" s="14" t="n"/>
      <c r="H3071" s="12" t="str">
        <f>IF(AND(F3071="",G3071=""),"",IF(F3071="",0,F3071)-IF(G3071="",0,G3071))</f>
        <v/>
      </c>
      <c r="I3071" s="14" t="n"/>
      <c r="J3071" s="14" t="n"/>
      <c r="K3071" s="14" t="n"/>
    </row>
    <row r="3072">
      <c r="A3072" s="19" t="n"/>
      <c r="B3072" s="14" t="n"/>
      <c r="C3072" s="12" t="str">
        <f>IF($B3072="","",IFERROR(INDEX(Items!$B$2:$B$501,MATCH($B3072,Items!$A$2:$A$501,0)),"Unknown SKU"))</f>
        <v/>
      </c>
      <c r="D3072" s="14" t="n"/>
      <c r="E3072" s="14" t="n"/>
      <c r="F3072" s="14" t="n"/>
      <c r="G3072" s="14" t="n"/>
      <c r="H3072" s="12" t="str">
        <f>IF(AND(F3072="",G3072=""),"",IF(F3072="",0,F3072)-IF(G3072="",0,G3072))</f>
        <v/>
      </c>
      <c r="I3072" s="14" t="n"/>
      <c r="J3072" s="14" t="n"/>
      <c r="K3072" s="14" t="n"/>
    </row>
    <row r="3073">
      <c r="A3073" s="19" t="n"/>
      <c r="B3073" s="14" t="n"/>
      <c r="C3073" s="12" t="str">
        <f>IF($B3073="","",IFERROR(INDEX(Items!$B$2:$B$501,MATCH($B3073,Items!$A$2:$A$501,0)),"Unknown SKU"))</f>
        <v/>
      </c>
      <c r="D3073" s="14" t="n"/>
      <c r="E3073" s="14" t="n"/>
      <c r="F3073" s="14" t="n"/>
      <c r="G3073" s="14" t="n"/>
      <c r="H3073" s="12" t="str">
        <f>IF(AND(F3073="",G3073=""),"",IF(F3073="",0,F3073)-IF(G3073="",0,G3073))</f>
        <v/>
      </c>
      <c r="I3073" s="14" t="n"/>
      <c r="J3073" s="14" t="n"/>
      <c r="K3073" s="14" t="n"/>
    </row>
    <row r="3074">
      <c r="A3074" s="19" t="n"/>
      <c r="B3074" s="14" t="n"/>
      <c r="C3074" s="12" t="str">
        <f>IF($B3074="","",IFERROR(INDEX(Items!$B$2:$B$501,MATCH($B3074,Items!$A$2:$A$501,0)),"Unknown SKU"))</f>
        <v/>
      </c>
      <c r="D3074" s="14" t="n"/>
      <c r="E3074" s="14" t="n"/>
      <c r="F3074" s="14" t="n"/>
      <c r="G3074" s="14" t="n"/>
      <c r="H3074" s="12" t="str">
        <f>IF(AND(F3074="",G3074=""),"",IF(F3074="",0,F3074)-IF(G3074="",0,G3074))</f>
        <v/>
      </c>
      <c r="I3074" s="14" t="n"/>
      <c r="J3074" s="14" t="n"/>
      <c r="K3074" s="14" t="n"/>
    </row>
    <row r="3075">
      <c r="A3075" s="19" t="n"/>
      <c r="B3075" s="14" t="n"/>
      <c r="C3075" s="12" t="str">
        <f>IF($B3075="","",IFERROR(INDEX(Items!$B$2:$B$501,MATCH($B3075,Items!$A$2:$A$501,0)),"Unknown SKU"))</f>
        <v/>
      </c>
      <c r="D3075" s="14" t="n"/>
      <c r="E3075" s="14" t="n"/>
      <c r="F3075" s="14" t="n"/>
      <c r="G3075" s="14" t="n"/>
      <c r="H3075" s="12" t="str">
        <f>IF(AND(F3075="",G3075=""),"",IF(F3075="",0,F3075)-IF(G3075="",0,G3075))</f>
        <v/>
      </c>
      <c r="I3075" s="14" t="n"/>
      <c r="J3075" s="14" t="n"/>
      <c r="K3075" s="14" t="n"/>
    </row>
    <row r="3076">
      <c r="A3076" s="19" t="n"/>
      <c r="B3076" s="14" t="n"/>
      <c r="C3076" s="12" t="str">
        <f>IF($B3076="","",IFERROR(INDEX(Items!$B$2:$B$501,MATCH($B3076,Items!$A$2:$A$501,0)),"Unknown SKU"))</f>
        <v/>
      </c>
      <c r="D3076" s="14" t="n"/>
      <c r="E3076" s="14" t="n"/>
      <c r="F3076" s="14" t="n"/>
      <c r="G3076" s="14" t="n"/>
      <c r="H3076" s="12" t="str">
        <f>IF(AND(F3076="",G3076=""),"",IF(F3076="",0,F3076)-IF(G3076="",0,G3076))</f>
        <v/>
      </c>
      <c r="I3076" s="14" t="n"/>
      <c r="J3076" s="14" t="n"/>
      <c r="K3076" s="14" t="n"/>
    </row>
    <row r="3077">
      <c r="A3077" s="19" t="n"/>
      <c r="B3077" s="14" t="n"/>
      <c r="C3077" s="12" t="str">
        <f>IF($B3077="","",IFERROR(INDEX(Items!$B$2:$B$501,MATCH($B3077,Items!$A$2:$A$501,0)),"Unknown SKU"))</f>
        <v/>
      </c>
      <c r="D3077" s="14" t="n"/>
      <c r="E3077" s="14" t="n"/>
      <c r="F3077" s="14" t="n"/>
      <c r="G3077" s="14" t="n"/>
      <c r="H3077" s="12" t="str">
        <f>IF(AND(F3077="",G3077=""),"",IF(F3077="",0,F3077)-IF(G3077="",0,G3077))</f>
        <v/>
      </c>
      <c r="I3077" s="14" t="n"/>
      <c r="J3077" s="14" t="n"/>
      <c r="K3077" s="14" t="n"/>
    </row>
    <row r="3078">
      <c r="A3078" s="19" t="n"/>
      <c r="B3078" s="14" t="n"/>
      <c r="C3078" s="12" t="str">
        <f>IF($B3078="","",IFERROR(INDEX(Items!$B$2:$B$501,MATCH($B3078,Items!$A$2:$A$501,0)),"Unknown SKU"))</f>
        <v/>
      </c>
      <c r="D3078" s="14" t="n"/>
      <c r="E3078" s="14" t="n"/>
      <c r="F3078" s="14" t="n"/>
      <c r="G3078" s="14" t="n"/>
      <c r="H3078" s="12" t="str">
        <f>IF(AND(F3078="",G3078=""),"",IF(F3078="",0,F3078)-IF(G3078="",0,G3078))</f>
        <v/>
      </c>
      <c r="I3078" s="14" t="n"/>
      <c r="J3078" s="14" t="n"/>
      <c r="K3078" s="14" t="n"/>
    </row>
    <row r="3079">
      <c r="A3079" s="19" t="n"/>
      <c r="B3079" s="14" t="n"/>
      <c r="C3079" s="12" t="str">
        <f>IF($B3079="","",IFERROR(INDEX(Items!$B$2:$B$501,MATCH($B3079,Items!$A$2:$A$501,0)),"Unknown SKU"))</f>
        <v/>
      </c>
      <c r="D3079" s="14" t="n"/>
      <c r="E3079" s="14" t="n"/>
      <c r="F3079" s="14" t="n"/>
      <c r="G3079" s="14" t="n"/>
      <c r="H3079" s="12" t="str">
        <f>IF(AND(F3079="",G3079=""),"",IF(F3079="",0,F3079)-IF(G3079="",0,G3079))</f>
        <v/>
      </c>
      <c r="I3079" s="14" t="n"/>
      <c r="J3079" s="14" t="n"/>
      <c r="K3079" s="14" t="n"/>
    </row>
    <row r="3080">
      <c r="A3080" s="19" t="n"/>
      <c r="B3080" s="14" t="n"/>
      <c r="C3080" s="12" t="str">
        <f>IF($B3080="","",IFERROR(INDEX(Items!$B$2:$B$501,MATCH($B3080,Items!$A$2:$A$501,0)),"Unknown SKU"))</f>
        <v/>
      </c>
      <c r="D3080" s="14" t="n"/>
      <c r="E3080" s="14" t="n"/>
      <c r="F3080" s="14" t="n"/>
      <c r="G3080" s="14" t="n"/>
      <c r="H3080" s="12" t="str">
        <f>IF(AND(F3080="",G3080=""),"",IF(F3080="",0,F3080)-IF(G3080="",0,G3080))</f>
        <v/>
      </c>
      <c r="I3080" s="14" t="n"/>
      <c r="J3080" s="14" t="n"/>
      <c r="K3080" s="14" t="n"/>
    </row>
    <row r="3081">
      <c r="A3081" s="19" t="n"/>
      <c r="B3081" s="14" t="n"/>
      <c r="C3081" s="12" t="str">
        <f>IF($B3081="","",IFERROR(INDEX(Items!$B$2:$B$501,MATCH($B3081,Items!$A$2:$A$501,0)),"Unknown SKU"))</f>
        <v/>
      </c>
      <c r="D3081" s="14" t="n"/>
      <c r="E3081" s="14" t="n"/>
      <c r="F3081" s="14" t="n"/>
      <c r="G3081" s="14" t="n"/>
      <c r="H3081" s="12" t="str">
        <f>IF(AND(F3081="",G3081=""),"",IF(F3081="",0,F3081)-IF(G3081="",0,G3081))</f>
        <v/>
      </c>
      <c r="I3081" s="14" t="n"/>
      <c r="J3081" s="14" t="n"/>
      <c r="K3081" s="14" t="n"/>
    </row>
    <row r="3082">
      <c r="A3082" s="19" t="n"/>
      <c r="B3082" s="14" t="n"/>
      <c r="C3082" s="12" t="str">
        <f>IF($B3082="","",IFERROR(INDEX(Items!$B$2:$B$501,MATCH($B3082,Items!$A$2:$A$501,0)),"Unknown SKU"))</f>
        <v/>
      </c>
      <c r="D3082" s="14" t="n"/>
      <c r="E3082" s="14" t="n"/>
      <c r="F3082" s="14" t="n"/>
      <c r="G3082" s="14" t="n"/>
      <c r="H3082" s="12" t="str">
        <f>IF(AND(F3082="",G3082=""),"",IF(F3082="",0,F3082)-IF(G3082="",0,G3082))</f>
        <v/>
      </c>
      <c r="I3082" s="14" t="n"/>
      <c r="J3082" s="14" t="n"/>
      <c r="K3082" s="14" t="n"/>
    </row>
    <row r="3083">
      <c r="A3083" s="19" t="n"/>
      <c r="B3083" s="14" t="n"/>
      <c r="C3083" s="12" t="str">
        <f>IF($B3083="","",IFERROR(INDEX(Items!$B$2:$B$501,MATCH($B3083,Items!$A$2:$A$501,0)),"Unknown SKU"))</f>
        <v/>
      </c>
      <c r="D3083" s="14" t="n"/>
      <c r="E3083" s="14" t="n"/>
      <c r="F3083" s="14" t="n"/>
      <c r="G3083" s="14" t="n"/>
      <c r="H3083" s="12" t="str">
        <f>IF(AND(F3083="",G3083=""),"",IF(F3083="",0,F3083)-IF(G3083="",0,G3083))</f>
        <v/>
      </c>
      <c r="I3083" s="14" t="n"/>
      <c r="J3083" s="14" t="n"/>
      <c r="K3083" s="14" t="n"/>
    </row>
    <row r="3084">
      <c r="A3084" s="19" t="n"/>
      <c r="B3084" s="14" t="n"/>
      <c r="C3084" s="12" t="str">
        <f>IF($B3084="","",IFERROR(INDEX(Items!$B$2:$B$501,MATCH($B3084,Items!$A$2:$A$501,0)),"Unknown SKU"))</f>
        <v/>
      </c>
      <c r="D3084" s="14" t="n"/>
      <c r="E3084" s="14" t="n"/>
      <c r="F3084" s="14" t="n"/>
      <c r="G3084" s="14" t="n"/>
      <c r="H3084" s="12" t="str">
        <f>IF(AND(F3084="",G3084=""),"",IF(F3084="",0,F3084)-IF(G3084="",0,G3084))</f>
        <v/>
      </c>
      <c r="I3084" s="14" t="n"/>
      <c r="J3084" s="14" t="n"/>
      <c r="K3084" s="14" t="n"/>
    </row>
    <row r="3085">
      <c r="A3085" s="19" t="n"/>
      <c r="B3085" s="14" t="n"/>
      <c r="C3085" s="12" t="str">
        <f>IF($B3085="","",IFERROR(INDEX(Items!$B$2:$B$501,MATCH($B3085,Items!$A$2:$A$501,0)),"Unknown SKU"))</f>
        <v/>
      </c>
      <c r="D3085" s="14" t="n"/>
      <c r="E3085" s="14" t="n"/>
      <c r="F3085" s="14" t="n"/>
      <c r="G3085" s="14" t="n"/>
      <c r="H3085" s="12" t="str">
        <f>IF(AND(F3085="",G3085=""),"",IF(F3085="",0,F3085)-IF(G3085="",0,G3085))</f>
        <v/>
      </c>
      <c r="I3085" s="14" t="n"/>
      <c r="J3085" s="14" t="n"/>
      <c r="K3085" s="14" t="n"/>
    </row>
    <row r="3086">
      <c r="A3086" s="19" t="n"/>
      <c r="B3086" s="14" t="n"/>
      <c r="C3086" s="12" t="str">
        <f>IF($B3086="","",IFERROR(INDEX(Items!$B$2:$B$501,MATCH($B3086,Items!$A$2:$A$501,0)),"Unknown SKU"))</f>
        <v/>
      </c>
      <c r="D3086" s="14" t="n"/>
      <c r="E3086" s="14" t="n"/>
      <c r="F3086" s="14" t="n"/>
      <c r="G3086" s="14" t="n"/>
      <c r="H3086" s="12" t="str">
        <f>IF(AND(F3086="",G3086=""),"",IF(F3086="",0,F3086)-IF(G3086="",0,G3086))</f>
        <v/>
      </c>
      <c r="I3086" s="14" t="n"/>
      <c r="J3086" s="14" t="n"/>
      <c r="K3086" s="14" t="n"/>
    </row>
    <row r="3087">
      <c r="A3087" s="19" t="n"/>
      <c r="B3087" s="14" t="n"/>
      <c r="C3087" s="12" t="str">
        <f>IF($B3087="","",IFERROR(INDEX(Items!$B$2:$B$501,MATCH($B3087,Items!$A$2:$A$501,0)),"Unknown SKU"))</f>
        <v/>
      </c>
      <c r="D3087" s="14" t="n"/>
      <c r="E3087" s="14" t="n"/>
      <c r="F3087" s="14" t="n"/>
      <c r="G3087" s="14" t="n"/>
      <c r="H3087" s="12" t="str">
        <f>IF(AND(F3087="",G3087=""),"",IF(F3087="",0,F3087)-IF(G3087="",0,G3087))</f>
        <v/>
      </c>
      <c r="I3087" s="14" t="n"/>
      <c r="J3087" s="14" t="n"/>
      <c r="K3087" s="14" t="n"/>
    </row>
    <row r="3088">
      <c r="A3088" s="19" t="n"/>
      <c r="B3088" s="14" t="n"/>
      <c r="C3088" s="12" t="str">
        <f>IF($B3088="","",IFERROR(INDEX(Items!$B$2:$B$501,MATCH($B3088,Items!$A$2:$A$501,0)),"Unknown SKU"))</f>
        <v/>
      </c>
      <c r="D3088" s="14" t="n"/>
      <c r="E3088" s="14" t="n"/>
      <c r="F3088" s="14" t="n"/>
      <c r="G3088" s="14" t="n"/>
      <c r="H3088" s="12" t="str">
        <f>IF(AND(F3088="",G3088=""),"",IF(F3088="",0,F3088)-IF(G3088="",0,G3088))</f>
        <v/>
      </c>
      <c r="I3088" s="14" t="n"/>
      <c r="J3088" s="14" t="n"/>
      <c r="K3088" s="14" t="n"/>
    </row>
    <row r="3089">
      <c r="A3089" s="19" t="n"/>
      <c r="B3089" s="14" t="n"/>
      <c r="C3089" s="12" t="str">
        <f>IF($B3089="","",IFERROR(INDEX(Items!$B$2:$B$501,MATCH($B3089,Items!$A$2:$A$501,0)),"Unknown SKU"))</f>
        <v/>
      </c>
      <c r="D3089" s="14" t="n"/>
      <c r="E3089" s="14" t="n"/>
      <c r="F3089" s="14" t="n"/>
      <c r="G3089" s="14" t="n"/>
      <c r="H3089" s="12" t="str">
        <f>IF(AND(F3089="",G3089=""),"",IF(F3089="",0,F3089)-IF(G3089="",0,G3089))</f>
        <v/>
      </c>
      <c r="I3089" s="14" t="n"/>
      <c r="J3089" s="14" t="n"/>
      <c r="K3089" s="14" t="n"/>
    </row>
    <row r="3090">
      <c r="A3090" s="19" t="n"/>
      <c r="B3090" s="14" t="n"/>
      <c r="C3090" s="12" t="str">
        <f>IF($B3090="","",IFERROR(INDEX(Items!$B$2:$B$501,MATCH($B3090,Items!$A$2:$A$501,0)),"Unknown SKU"))</f>
        <v/>
      </c>
      <c r="D3090" s="14" t="n"/>
      <c r="E3090" s="14" t="n"/>
      <c r="F3090" s="14" t="n"/>
      <c r="G3090" s="14" t="n"/>
      <c r="H3090" s="12" t="str">
        <f>IF(AND(F3090="",G3090=""),"",IF(F3090="",0,F3090)-IF(G3090="",0,G3090))</f>
        <v/>
      </c>
      <c r="I3090" s="14" t="n"/>
      <c r="J3090" s="14" t="n"/>
      <c r="K3090" s="14" t="n"/>
    </row>
    <row r="3091">
      <c r="A3091" s="19" t="n"/>
      <c r="B3091" s="14" t="n"/>
      <c r="C3091" s="12" t="str">
        <f>IF($B3091="","",IFERROR(INDEX(Items!$B$2:$B$501,MATCH($B3091,Items!$A$2:$A$501,0)),"Unknown SKU"))</f>
        <v/>
      </c>
      <c r="D3091" s="14" t="n"/>
      <c r="E3091" s="14" t="n"/>
      <c r="F3091" s="14" t="n"/>
      <c r="G3091" s="14" t="n"/>
      <c r="H3091" s="12" t="str">
        <f>IF(AND(F3091="",G3091=""),"",IF(F3091="",0,F3091)-IF(G3091="",0,G3091))</f>
        <v/>
      </c>
      <c r="I3091" s="14" t="n"/>
      <c r="J3091" s="14" t="n"/>
      <c r="K3091" s="14" t="n"/>
    </row>
    <row r="3092">
      <c r="A3092" s="19" t="n"/>
      <c r="B3092" s="14" t="n"/>
      <c r="C3092" s="12" t="str">
        <f>IF($B3092="","",IFERROR(INDEX(Items!$B$2:$B$501,MATCH($B3092,Items!$A$2:$A$501,0)),"Unknown SKU"))</f>
        <v/>
      </c>
      <c r="D3092" s="14" t="n"/>
      <c r="E3092" s="14" t="n"/>
      <c r="F3092" s="14" t="n"/>
      <c r="G3092" s="14" t="n"/>
      <c r="H3092" s="12" t="str">
        <f>IF(AND(F3092="",G3092=""),"",IF(F3092="",0,F3092)-IF(G3092="",0,G3092))</f>
        <v/>
      </c>
      <c r="I3092" s="14" t="n"/>
      <c r="J3092" s="14" t="n"/>
      <c r="K3092" s="14" t="n"/>
    </row>
    <row r="3093">
      <c r="A3093" s="19" t="n"/>
      <c r="B3093" s="14" t="n"/>
      <c r="C3093" s="12" t="str">
        <f>IF($B3093="","",IFERROR(INDEX(Items!$B$2:$B$501,MATCH($B3093,Items!$A$2:$A$501,0)),"Unknown SKU"))</f>
        <v/>
      </c>
      <c r="D3093" s="14" t="n"/>
      <c r="E3093" s="14" t="n"/>
      <c r="F3093" s="14" t="n"/>
      <c r="G3093" s="14" t="n"/>
      <c r="H3093" s="12" t="str">
        <f>IF(AND(F3093="",G3093=""),"",IF(F3093="",0,F3093)-IF(G3093="",0,G3093))</f>
        <v/>
      </c>
      <c r="I3093" s="14" t="n"/>
      <c r="J3093" s="14" t="n"/>
      <c r="K3093" s="14" t="n"/>
    </row>
    <row r="3094">
      <c r="A3094" s="19" t="n"/>
      <c r="B3094" s="14" t="n"/>
      <c r="C3094" s="12" t="str">
        <f>IF($B3094="","",IFERROR(INDEX(Items!$B$2:$B$501,MATCH($B3094,Items!$A$2:$A$501,0)),"Unknown SKU"))</f>
        <v/>
      </c>
      <c r="D3094" s="14" t="n"/>
      <c r="E3094" s="14" t="n"/>
      <c r="F3094" s="14" t="n"/>
      <c r="G3094" s="14" t="n"/>
      <c r="H3094" s="12" t="str">
        <f>IF(AND(F3094="",G3094=""),"",IF(F3094="",0,F3094)-IF(G3094="",0,G3094))</f>
        <v/>
      </c>
      <c r="I3094" s="14" t="n"/>
      <c r="J3094" s="14" t="n"/>
      <c r="K3094" s="14" t="n"/>
    </row>
    <row r="3095">
      <c r="A3095" s="19" t="n"/>
      <c r="B3095" s="14" t="n"/>
      <c r="C3095" s="12" t="str">
        <f>IF($B3095="","",IFERROR(INDEX(Items!$B$2:$B$501,MATCH($B3095,Items!$A$2:$A$501,0)),"Unknown SKU"))</f>
        <v/>
      </c>
      <c r="D3095" s="14" t="n"/>
      <c r="E3095" s="14" t="n"/>
      <c r="F3095" s="14" t="n"/>
      <c r="G3095" s="14" t="n"/>
      <c r="H3095" s="12" t="str">
        <f>IF(AND(F3095="",G3095=""),"",IF(F3095="",0,F3095)-IF(G3095="",0,G3095))</f>
        <v/>
      </c>
      <c r="I3095" s="14" t="n"/>
      <c r="J3095" s="14" t="n"/>
      <c r="K3095" s="14" t="n"/>
    </row>
    <row r="3096">
      <c r="A3096" s="19" t="n"/>
      <c r="B3096" s="14" t="n"/>
      <c r="C3096" s="12" t="str">
        <f>IF($B3096="","",IFERROR(INDEX(Items!$B$2:$B$501,MATCH($B3096,Items!$A$2:$A$501,0)),"Unknown SKU"))</f>
        <v/>
      </c>
      <c r="D3096" s="14" t="n"/>
      <c r="E3096" s="14" t="n"/>
      <c r="F3096" s="14" t="n"/>
      <c r="G3096" s="14" t="n"/>
      <c r="H3096" s="12" t="str">
        <f>IF(AND(F3096="",G3096=""),"",IF(F3096="",0,F3096)-IF(G3096="",0,G3096))</f>
        <v/>
      </c>
      <c r="I3096" s="14" t="n"/>
      <c r="J3096" s="14" t="n"/>
      <c r="K3096" s="14" t="n"/>
    </row>
    <row r="3097">
      <c r="A3097" s="19" t="n"/>
      <c r="B3097" s="14" t="n"/>
      <c r="C3097" s="12" t="str">
        <f>IF($B3097="","",IFERROR(INDEX(Items!$B$2:$B$501,MATCH($B3097,Items!$A$2:$A$501,0)),"Unknown SKU"))</f>
        <v/>
      </c>
      <c r="D3097" s="14" t="n"/>
      <c r="E3097" s="14" t="n"/>
      <c r="F3097" s="14" t="n"/>
      <c r="G3097" s="14" t="n"/>
      <c r="H3097" s="12" t="str">
        <f>IF(AND(F3097="",G3097=""),"",IF(F3097="",0,F3097)-IF(G3097="",0,G3097))</f>
        <v/>
      </c>
      <c r="I3097" s="14" t="n"/>
      <c r="J3097" s="14" t="n"/>
      <c r="K3097" s="14" t="n"/>
    </row>
    <row r="3098">
      <c r="A3098" s="19" t="n"/>
      <c r="B3098" s="14" t="n"/>
      <c r="C3098" s="12" t="str">
        <f>IF($B3098="","",IFERROR(INDEX(Items!$B$2:$B$501,MATCH($B3098,Items!$A$2:$A$501,0)),"Unknown SKU"))</f>
        <v/>
      </c>
      <c r="D3098" s="14" t="n"/>
      <c r="E3098" s="14" t="n"/>
      <c r="F3098" s="14" t="n"/>
      <c r="G3098" s="14" t="n"/>
      <c r="H3098" s="12" t="str">
        <f>IF(AND(F3098="",G3098=""),"",IF(F3098="",0,F3098)-IF(G3098="",0,G3098))</f>
        <v/>
      </c>
      <c r="I3098" s="14" t="n"/>
      <c r="J3098" s="14" t="n"/>
      <c r="K3098" s="14" t="n"/>
    </row>
    <row r="3099">
      <c r="A3099" s="19" t="n"/>
      <c r="B3099" s="14" t="n"/>
      <c r="C3099" s="12" t="str">
        <f>IF($B3099="","",IFERROR(INDEX(Items!$B$2:$B$501,MATCH($B3099,Items!$A$2:$A$501,0)),"Unknown SKU"))</f>
        <v/>
      </c>
      <c r="D3099" s="14" t="n"/>
      <c r="E3099" s="14" t="n"/>
      <c r="F3099" s="14" t="n"/>
      <c r="G3099" s="14" t="n"/>
      <c r="H3099" s="12" t="str">
        <f>IF(AND(F3099="",G3099=""),"",IF(F3099="",0,F3099)-IF(G3099="",0,G3099))</f>
        <v/>
      </c>
      <c r="I3099" s="14" t="n"/>
      <c r="J3099" s="14" t="n"/>
      <c r="K3099" s="14" t="n"/>
    </row>
    <row r="3100">
      <c r="A3100" s="19" t="n"/>
      <c r="B3100" s="14" t="n"/>
      <c r="C3100" s="12" t="str">
        <f>IF($B3100="","",IFERROR(INDEX(Items!$B$2:$B$501,MATCH($B3100,Items!$A$2:$A$501,0)),"Unknown SKU"))</f>
        <v/>
      </c>
      <c r="D3100" s="14" t="n"/>
      <c r="E3100" s="14" t="n"/>
      <c r="F3100" s="14" t="n"/>
      <c r="G3100" s="14" t="n"/>
      <c r="H3100" s="12" t="str">
        <f>IF(AND(F3100="",G3100=""),"",IF(F3100="",0,F3100)-IF(G3100="",0,G3100))</f>
        <v/>
      </c>
      <c r="I3100" s="14" t="n"/>
      <c r="J3100" s="14" t="n"/>
      <c r="K3100" s="14" t="n"/>
    </row>
    <row r="3101">
      <c r="A3101" s="19" t="n"/>
      <c r="B3101" s="14" t="n"/>
      <c r="C3101" s="12" t="str">
        <f>IF($B3101="","",IFERROR(INDEX(Items!$B$2:$B$501,MATCH($B3101,Items!$A$2:$A$501,0)),"Unknown SKU"))</f>
        <v/>
      </c>
      <c r="D3101" s="14" t="n"/>
      <c r="E3101" s="14" t="n"/>
      <c r="F3101" s="14" t="n"/>
      <c r="G3101" s="14" t="n"/>
      <c r="H3101" s="12" t="str">
        <f>IF(AND(F3101="",G3101=""),"",IF(F3101="",0,F3101)-IF(G3101="",0,G3101))</f>
        <v/>
      </c>
      <c r="I3101" s="14" t="n"/>
      <c r="J3101" s="14" t="n"/>
      <c r="K3101" s="14" t="n"/>
    </row>
    <row r="3102">
      <c r="A3102" s="19" t="n"/>
      <c r="B3102" s="14" t="n"/>
      <c r="C3102" s="12" t="str">
        <f>IF($B3102="","",IFERROR(INDEX(Items!$B$2:$B$501,MATCH($B3102,Items!$A$2:$A$501,0)),"Unknown SKU"))</f>
        <v/>
      </c>
      <c r="D3102" s="14" t="n"/>
      <c r="E3102" s="14" t="n"/>
      <c r="F3102" s="14" t="n"/>
      <c r="G3102" s="14" t="n"/>
      <c r="H3102" s="12" t="str">
        <f>IF(AND(F3102="",G3102=""),"",IF(F3102="",0,F3102)-IF(G3102="",0,G3102))</f>
        <v/>
      </c>
      <c r="I3102" s="14" t="n"/>
      <c r="J3102" s="14" t="n"/>
      <c r="K3102" s="14" t="n"/>
    </row>
    <row r="3103">
      <c r="A3103" s="19" t="n"/>
      <c r="B3103" s="14" t="n"/>
      <c r="C3103" s="12" t="str">
        <f>IF($B3103="","",IFERROR(INDEX(Items!$B$2:$B$501,MATCH($B3103,Items!$A$2:$A$501,0)),"Unknown SKU"))</f>
        <v/>
      </c>
      <c r="D3103" s="14" t="n"/>
      <c r="E3103" s="14" t="n"/>
      <c r="F3103" s="14" t="n"/>
      <c r="G3103" s="14" t="n"/>
      <c r="H3103" s="12" t="str">
        <f>IF(AND(F3103="",G3103=""),"",IF(F3103="",0,F3103)-IF(G3103="",0,G3103))</f>
        <v/>
      </c>
      <c r="I3103" s="14" t="n"/>
      <c r="J3103" s="14" t="n"/>
      <c r="K3103" s="14" t="n"/>
    </row>
    <row r="3104">
      <c r="A3104" s="19" t="n"/>
      <c r="B3104" s="14" t="n"/>
      <c r="C3104" s="12" t="str">
        <f>IF($B3104="","",IFERROR(INDEX(Items!$B$2:$B$501,MATCH($B3104,Items!$A$2:$A$501,0)),"Unknown SKU"))</f>
        <v/>
      </c>
      <c r="D3104" s="14" t="n"/>
      <c r="E3104" s="14" t="n"/>
      <c r="F3104" s="14" t="n"/>
      <c r="G3104" s="14" t="n"/>
      <c r="H3104" s="12" t="str">
        <f>IF(AND(F3104="",G3104=""),"",IF(F3104="",0,F3104)-IF(G3104="",0,G3104))</f>
        <v/>
      </c>
      <c r="I3104" s="14" t="n"/>
      <c r="J3104" s="14" t="n"/>
      <c r="K3104" s="14" t="n"/>
    </row>
    <row r="3105">
      <c r="A3105" s="19" t="n"/>
      <c r="B3105" s="14" t="n"/>
      <c r="C3105" s="12" t="str">
        <f>IF($B3105="","",IFERROR(INDEX(Items!$B$2:$B$501,MATCH($B3105,Items!$A$2:$A$501,0)),"Unknown SKU"))</f>
        <v/>
      </c>
      <c r="D3105" s="14" t="n"/>
      <c r="E3105" s="14" t="n"/>
      <c r="F3105" s="14" t="n"/>
      <c r="G3105" s="14" t="n"/>
      <c r="H3105" s="12" t="str">
        <f>IF(AND(F3105="",G3105=""),"",IF(F3105="",0,F3105)-IF(G3105="",0,G3105))</f>
        <v/>
      </c>
      <c r="I3105" s="14" t="n"/>
      <c r="J3105" s="14" t="n"/>
      <c r="K3105" s="14" t="n"/>
    </row>
    <row r="3106">
      <c r="A3106" s="19" t="n"/>
      <c r="B3106" s="14" t="n"/>
      <c r="C3106" s="12" t="str">
        <f>IF($B3106="","",IFERROR(INDEX(Items!$B$2:$B$501,MATCH($B3106,Items!$A$2:$A$501,0)),"Unknown SKU"))</f>
        <v/>
      </c>
      <c r="D3106" s="14" t="n"/>
      <c r="E3106" s="14" t="n"/>
      <c r="F3106" s="14" t="n"/>
      <c r="G3106" s="14" t="n"/>
      <c r="H3106" s="12" t="str">
        <f>IF(AND(F3106="",G3106=""),"",IF(F3106="",0,F3106)-IF(G3106="",0,G3106))</f>
        <v/>
      </c>
      <c r="I3106" s="14" t="n"/>
      <c r="J3106" s="14" t="n"/>
      <c r="K3106" s="14" t="n"/>
    </row>
    <row r="3107">
      <c r="A3107" s="19" t="n"/>
      <c r="B3107" s="14" t="n"/>
      <c r="C3107" s="12" t="str">
        <f>IF($B3107="","",IFERROR(INDEX(Items!$B$2:$B$501,MATCH($B3107,Items!$A$2:$A$501,0)),"Unknown SKU"))</f>
        <v/>
      </c>
      <c r="D3107" s="14" t="n"/>
      <c r="E3107" s="14" t="n"/>
      <c r="F3107" s="14" t="n"/>
      <c r="G3107" s="14" t="n"/>
      <c r="H3107" s="12" t="str">
        <f>IF(AND(F3107="",G3107=""),"",IF(F3107="",0,F3107)-IF(G3107="",0,G3107))</f>
        <v/>
      </c>
      <c r="I3107" s="14" t="n"/>
      <c r="J3107" s="14" t="n"/>
      <c r="K3107" s="14" t="n"/>
    </row>
    <row r="3108">
      <c r="A3108" s="19" t="n"/>
      <c r="B3108" s="14" t="n"/>
      <c r="C3108" s="12" t="str">
        <f>IF($B3108="","",IFERROR(INDEX(Items!$B$2:$B$501,MATCH($B3108,Items!$A$2:$A$501,0)),"Unknown SKU"))</f>
        <v/>
      </c>
      <c r="D3108" s="14" t="n"/>
      <c r="E3108" s="14" t="n"/>
      <c r="F3108" s="14" t="n"/>
      <c r="G3108" s="14" t="n"/>
      <c r="H3108" s="12" t="str">
        <f>IF(AND(F3108="",G3108=""),"",IF(F3108="",0,F3108)-IF(G3108="",0,G3108))</f>
        <v/>
      </c>
      <c r="I3108" s="14" t="n"/>
      <c r="J3108" s="14" t="n"/>
      <c r="K3108" s="14" t="n"/>
    </row>
    <row r="3109">
      <c r="A3109" s="19" t="n"/>
      <c r="B3109" s="14" t="n"/>
      <c r="C3109" s="12" t="str">
        <f>IF($B3109="","",IFERROR(INDEX(Items!$B$2:$B$501,MATCH($B3109,Items!$A$2:$A$501,0)),"Unknown SKU"))</f>
        <v/>
      </c>
      <c r="D3109" s="14" t="n"/>
      <c r="E3109" s="14" t="n"/>
      <c r="F3109" s="14" t="n"/>
      <c r="G3109" s="14" t="n"/>
      <c r="H3109" s="12" t="str">
        <f>IF(AND(F3109="",G3109=""),"",IF(F3109="",0,F3109)-IF(G3109="",0,G3109))</f>
        <v/>
      </c>
      <c r="I3109" s="14" t="n"/>
      <c r="J3109" s="14" t="n"/>
      <c r="K3109" s="14" t="n"/>
    </row>
    <row r="3110">
      <c r="A3110" s="19" t="n"/>
      <c r="B3110" s="14" t="n"/>
      <c r="C3110" s="12" t="str">
        <f>IF($B3110="","",IFERROR(INDEX(Items!$B$2:$B$501,MATCH($B3110,Items!$A$2:$A$501,0)),"Unknown SKU"))</f>
        <v/>
      </c>
      <c r="D3110" s="14" t="n"/>
      <c r="E3110" s="14" t="n"/>
      <c r="F3110" s="14" t="n"/>
      <c r="G3110" s="14" t="n"/>
      <c r="H3110" s="12" t="str">
        <f>IF(AND(F3110="",G3110=""),"",IF(F3110="",0,F3110)-IF(G3110="",0,G3110))</f>
        <v/>
      </c>
      <c r="I3110" s="14" t="n"/>
      <c r="J3110" s="14" t="n"/>
      <c r="K3110" s="14" t="n"/>
    </row>
    <row r="3111">
      <c r="A3111" s="19" t="n"/>
      <c r="B3111" s="14" t="n"/>
      <c r="C3111" s="12" t="str">
        <f>IF($B3111="","",IFERROR(INDEX(Items!$B$2:$B$501,MATCH($B3111,Items!$A$2:$A$501,0)),"Unknown SKU"))</f>
        <v/>
      </c>
      <c r="D3111" s="14" t="n"/>
      <c r="E3111" s="14" t="n"/>
      <c r="F3111" s="14" t="n"/>
      <c r="G3111" s="14" t="n"/>
      <c r="H3111" s="12" t="str">
        <f>IF(AND(F3111="",G3111=""),"",IF(F3111="",0,F3111)-IF(G3111="",0,G3111))</f>
        <v/>
      </c>
      <c r="I3111" s="14" t="n"/>
      <c r="J3111" s="14" t="n"/>
      <c r="K3111" s="14" t="n"/>
    </row>
    <row r="3112">
      <c r="A3112" s="19" t="n"/>
      <c r="B3112" s="14" t="n"/>
      <c r="C3112" s="12" t="str">
        <f>IF($B3112="","",IFERROR(INDEX(Items!$B$2:$B$501,MATCH($B3112,Items!$A$2:$A$501,0)),"Unknown SKU"))</f>
        <v/>
      </c>
      <c r="D3112" s="14" t="n"/>
      <c r="E3112" s="14" t="n"/>
      <c r="F3112" s="14" t="n"/>
      <c r="G3112" s="14" t="n"/>
      <c r="H3112" s="12" t="str">
        <f>IF(AND(F3112="",G3112=""),"",IF(F3112="",0,F3112)-IF(G3112="",0,G3112))</f>
        <v/>
      </c>
      <c r="I3112" s="14" t="n"/>
      <c r="J3112" s="14" t="n"/>
      <c r="K3112" s="14" t="n"/>
    </row>
    <row r="3113">
      <c r="A3113" s="19" t="n"/>
      <c r="B3113" s="14" t="n"/>
      <c r="C3113" s="12" t="str">
        <f>IF($B3113="","",IFERROR(INDEX(Items!$B$2:$B$501,MATCH($B3113,Items!$A$2:$A$501,0)),"Unknown SKU"))</f>
        <v/>
      </c>
      <c r="D3113" s="14" t="n"/>
      <c r="E3113" s="14" t="n"/>
      <c r="F3113" s="14" t="n"/>
      <c r="G3113" s="14" t="n"/>
      <c r="H3113" s="12" t="str">
        <f>IF(AND(F3113="",G3113=""),"",IF(F3113="",0,F3113)-IF(G3113="",0,G3113))</f>
        <v/>
      </c>
      <c r="I3113" s="14" t="n"/>
      <c r="J3113" s="14" t="n"/>
      <c r="K3113" s="14" t="n"/>
    </row>
    <row r="3114">
      <c r="A3114" s="19" t="n"/>
      <c r="B3114" s="14" t="n"/>
      <c r="C3114" s="12" t="str">
        <f>IF($B3114="","",IFERROR(INDEX(Items!$B$2:$B$501,MATCH($B3114,Items!$A$2:$A$501,0)),"Unknown SKU"))</f>
        <v/>
      </c>
      <c r="D3114" s="14" t="n"/>
      <c r="E3114" s="14" t="n"/>
      <c r="F3114" s="14" t="n"/>
      <c r="G3114" s="14" t="n"/>
      <c r="H3114" s="12" t="str">
        <f>IF(AND(F3114="",G3114=""),"",IF(F3114="",0,F3114)-IF(G3114="",0,G3114))</f>
        <v/>
      </c>
      <c r="I3114" s="14" t="n"/>
      <c r="J3114" s="14" t="n"/>
      <c r="K3114" s="14" t="n"/>
    </row>
    <row r="3115">
      <c r="A3115" s="19" t="n"/>
      <c r="B3115" s="14" t="n"/>
      <c r="C3115" s="12" t="str">
        <f>IF($B3115="","",IFERROR(INDEX(Items!$B$2:$B$501,MATCH($B3115,Items!$A$2:$A$501,0)),"Unknown SKU"))</f>
        <v/>
      </c>
      <c r="D3115" s="14" t="n"/>
      <c r="E3115" s="14" t="n"/>
      <c r="F3115" s="14" t="n"/>
      <c r="G3115" s="14" t="n"/>
      <c r="H3115" s="12" t="str">
        <f>IF(AND(F3115="",G3115=""),"",IF(F3115="",0,F3115)-IF(G3115="",0,G3115))</f>
        <v/>
      </c>
      <c r="I3115" s="14" t="n"/>
      <c r="J3115" s="14" t="n"/>
      <c r="K3115" s="14" t="n"/>
    </row>
    <row r="3116">
      <c r="A3116" s="19" t="n"/>
      <c r="B3116" s="14" t="n"/>
      <c r="C3116" s="12" t="str">
        <f>IF($B3116="","",IFERROR(INDEX(Items!$B$2:$B$501,MATCH($B3116,Items!$A$2:$A$501,0)),"Unknown SKU"))</f>
        <v/>
      </c>
      <c r="D3116" s="14" t="n"/>
      <c r="E3116" s="14" t="n"/>
      <c r="F3116" s="14" t="n"/>
      <c r="G3116" s="14" t="n"/>
      <c r="H3116" s="12" t="str">
        <f>IF(AND(F3116="",G3116=""),"",IF(F3116="",0,F3116)-IF(G3116="",0,G3116))</f>
        <v/>
      </c>
      <c r="I3116" s="14" t="n"/>
      <c r="J3116" s="14" t="n"/>
      <c r="K3116" s="14" t="n"/>
    </row>
    <row r="3117">
      <c r="A3117" s="19" t="n"/>
      <c r="B3117" s="14" t="n"/>
      <c r="C3117" s="12" t="str">
        <f>IF($B3117="","",IFERROR(INDEX(Items!$B$2:$B$501,MATCH($B3117,Items!$A$2:$A$501,0)),"Unknown SKU"))</f>
        <v/>
      </c>
      <c r="D3117" s="14" t="n"/>
      <c r="E3117" s="14" t="n"/>
      <c r="F3117" s="14" t="n"/>
      <c r="G3117" s="14" t="n"/>
      <c r="H3117" s="12" t="str">
        <f>IF(AND(F3117="",G3117=""),"",IF(F3117="",0,F3117)-IF(G3117="",0,G3117))</f>
        <v/>
      </c>
      <c r="I3117" s="14" t="n"/>
      <c r="J3117" s="14" t="n"/>
      <c r="K3117" s="14" t="n"/>
    </row>
    <row r="3118">
      <c r="A3118" s="19" t="n"/>
      <c r="B3118" s="14" t="n"/>
      <c r="C3118" s="12" t="str">
        <f>IF($B3118="","",IFERROR(INDEX(Items!$B$2:$B$501,MATCH($B3118,Items!$A$2:$A$501,0)),"Unknown SKU"))</f>
        <v/>
      </c>
      <c r="D3118" s="14" t="n"/>
      <c r="E3118" s="14" t="n"/>
      <c r="F3118" s="14" t="n"/>
      <c r="G3118" s="14" t="n"/>
      <c r="H3118" s="12" t="str">
        <f>IF(AND(F3118="",G3118=""),"",IF(F3118="",0,F3118)-IF(G3118="",0,G3118))</f>
        <v/>
      </c>
      <c r="I3118" s="14" t="n"/>
      <c r="J3118" s="14" t="n"/>
      <c r="K3118" s="14" t="n"/>
    </row>
    <row r="3119">
      <c r="A3119" s="19" t="n"/>
      <c r="B3119" s="14" t="n"/>
      <c r="C3119" s="12" t="str">
        <f>IF($B3119="","",IFERROR(INDEX(Items!$B$2:$B$501,MATCH($B3119,Items!$A$2:$A$501,0)),"Unknown SKU"))</f>
        <v/>
      </c>
      <c r="D3119" s="14" t="n"/>
      <c r="E3119" s="14" t="n"/>
      <c r="F3119" s="14" t="n"/>
      <c r="G3119" s="14" t="n"/>
      <c r="H3119" s="12" t="str">
        <f>IF(AND(F3119="",G3119=""),"",IF(F3119="",0,F3119)-IF(G3119="",0,G3119))</f>
        <v/>
      </c>
      <c r="I3119" s="14" t="n"/>
      <c r="J3119" s="14" t="n"/>
      <c r="K3119" s="14" t="n"/>
    </row>
    <row r="3120">
      <c r="A3120" s="19" t="n"/>
      <c r="B3120" s="14" t="n"/>
      <c r="C3120" s="12" t="str">
        <f>IF($B3120="","",IFERROR(INDEX(Items!$B$2:$B$501,MATCH($B3120,Items!$A$2:$A$501,0)),"Unknown SKU"))</f>
        <v/>
      </c>
      <c r="D3120" s="14" t="n"/>
      <c r="E3120" s="14" t="n"/>
      <c r="F3120" s="14" t="n"/>
      <c r="G3120" s="14" t="n"/>
      <c r="H3120" s="12" t="str">
        <f>IF(AND(F3120="",G3120=""),"",IF(F3120="",0,F3120)-IF(G3120="",0,G3120))</f>
        <v/>
      </c>
      <c r="I3120" s="14" t="n"/>
      <c r="J3120" s="14" t="n"/>
      <c r="K3120" s="14" t="n"/>
    </row>
    <row r="3121">
      <c r="A3121" s="19" t="n"/>
      <c r="B3121" s="14" t="n"/>
      <c r="C3121" s="12" t="str">
        <f>IF($B3121="","",IFERROR(INDEX(Items!$B$2:$B$501,MATCH($B3121,Items!$A$2:$A$501,0)),"Unknown SKU"))</f>
        <v/>
      </c>
      <c r="D3121" s="14" t="n"/>
      <c r="E3121" s="14" t="n"/>
      <c r="F3121" s="14" t="n"/>
      <c r="G3121" s="14" t="n"/>
      <c r="H3121" s="12" t="str">
        <f>IF(AND(F3121="",G3121=""),"",IF(F3121="",0,F3121)-IF(G3121="",0,G3121))</f>
        <v/>
      </c>
      <c r="I3121" s="14" t="n"/>
      <c r="J3121" s="14" t="n"/>
      <c r="K3121" s="14" t="n"/>
    </row>
    <row r="3122">
      <c r="A3122" s="19" t="n"/>
      <c r="B3122" s="14" t="n"/>
      <c r="C3122" s="12" t="str">
        <f>IF($B3122="","",IFERROR(INDEX(Items!$B$2:$B$501,MATCH($B3122,Items!$A$2:$A$501,0)),"Unknown SKU"))</f>
        <v/>
      </c>
      <c r="D3122" s="14" t="n"/>
      <c r="E3122" s="14" t="n"/>
      <c r="F3122" s="14" t="n"/>
      <c r="G3122" s="14" t="n"/>
      <c r="H3122" s="12" t="str">
        <f>IF(AND(F3122="",G3122=""),"",IF(F3122="",0,F3122)-IF(G3122="",0,G3122))</f>
        <v/>
      </c>
      <c r="I3122" s="14" t="n"/>
      <c r="J3122" s="14" t="n"/>
      <c r="K3122" s="14" t="n"/>
    </row>
    <row r="3123">
      <c r="A3123" s="19" t="n"/>
      <c r="B3123" s="14" t="n"/>
      <c r="C3123" s="12" t="str">
        <f>IF($B3123="","",IFERROR(INDEX(Items!$B$2:$B$501,MATCH($B3123,Items!$A$2:$A$501,0)),"Unknown SKU"))</f>
        <v/>
      </c>
      <c r="D3123" s="14" t="n"/>
      <c r="E3123" s="14" t="n"/>
      <c r="F3123" s="14" t="n"/>
      <c r="G3123" s="14" t="n"/>
      <c r="H3123" s="12" t="str">
        <f>IF(AND(F3123="",G3123=""),"",IF(F3123="",0,F3123)-IF(G3123="",0,G3123))</f>
        <v/>
      </c>
      <c r="I3123" s="14" t="n"/>
      <c r="J3123" s="14" t="n"/>
      <c r="K3123" s="14" t="n"/>
    </row>
    <row r="3124">
      <c r="A3124" s="19" t="n"/>
      <c r="B3124" s="14" t="n"/>
      <c r="C3124" s="12" t="str">
        <f>IF($B3124="","",IFERROR(INDEX(Items!$B$2:$B$501,MATCH($B3124,Items!$A$2:$A$501,0)),"Unknown SKU"))</f>
        <v/>
      </c>
      <c r="D3124" s="14" t="n"/>
      <c r="E3124" s="14" t="n"/>
      <c r="F3124" s="14" t="n"/>
      <c r="G3124" s="14" t="n"/>
      <c r="H3124" s="12" t="str">
        <f>IF(AND(F3124="",G3124=""),"",IF(F3124="",0,F3124)-IF(G3124="",0,G3124))</f>
        <v/>
      </c>
      <c r="I3124" s="14" t="n"/>
      <c r="J3124" s="14" t="n"/>
      <c r="K3124" s="14" t="n"/>
    </row>
    <row r="3125">
      <c r="A3125" s="19" t="n"/>
      <c r="B3125" s="14" t="n"/>
      <c r="C3125" s="12" t="str">
        <f>IF($B3125="","",IFERROR(INDEX(Items!$B$2:$B$501,MATCH($B3125,Items!$A$2:$A$501,0)),"Unknown SKU"))</f>
        <v/>
      </c>
      <c r="D3125" s="14" t="n"/>
      <c r="E3125" s="14" t="n"/>
      <c r="F3125" s="14" t="n"/>
      <c r="G3125" s="14" t="n"/>
      <c r="H3125" s="12" t="str">
        <f>IF(AND(F3125="",G3125=""),"",IF(F3125="",0,F3125)-IF(G3125="",0,G3125))</f>
        <v/>
      </c>
      <c r="I3125" s="14" t="n"/>
      <c r="J3125" s="14" t="n"/>
      <c r="K3125" s="14" t="n"/>
    </row>
    <row r="3126">
      <c r="A3126" s="19" t="n"/>
      <c r="B3126" s="14" t="n"/>
      <c r="C3126" s="12" t="str">
        <f>IF($B3126="","",IFERROR(INDEX(Items!$B$2:$B$501,MATCH($B3126,Items!$A$2:$A$501,0)),"Unknown SKU"))</f>
        <v/>
      </c>
      <c r="D3126" s="14" t="n"/>
      <c r="E3126" s="14" t="n"/>
      <c r="F3126" s="14" t="n"/>
      <c r="G3126" s="14" t="n"/>
      <c r="H3126" s="12" t="str">
        <f>IF(AND(F3126="",G3126=""),"",IF(F3126="",0,F3126)-IF(G3126="",0,G3126))</f>
        <v/>
      </c>
      <c r="I3126" s="14" t="n"/>
      <c r="J3126" s="14" t="n"/>
      <c r="K3126" s="14" t="n"/>
    </row>
    <row r="3127">
      <c r="A3127" s="19" t="n"/>
      <c r="B3127" s="14" t="n"/>
      <c r="C3127" s="12" t="str">
        <f>IF($B3127="","",IFERROR(INDEX(Items!$B$2:$B$501,MATCH($B3127,Items!$A$2:$A$501,0)),"Unknown SKU"))</f>
        <v/>
      </c>
      <c r="D3127" s="14" t="n"/>
      <c r="E3127" s="14" t="n"/>
      <c r="F3127" s="14" t="n"/>
      <c r="G3127" s="14" t="n"/>
      <c r="H3127" s="12" t="str">
        <f>IF(AND(F3127="",G3127=""),"",IF(F3127="",0,F3127)-IF(G3127="",0,G3127))</f>
        <v/>
      </c>
      <c r="I3127" s="14" t="n"/>
      <c r="J3127" s="14" t="n"/>
      <c r="K3127" s="14" t="n"/>
    </row>
    <row r="3128">
      <c r="A3128" s="19" t="n"/>
      <c r="B3128" s="14" t="n"/>
      <c r="C3128" s="12" t="str">
        <f>IF($B3128="","",IFERROR(INDEX(Items!$B$2:$B$501,MATCH($B3128,Items!$A$2:$A$501,0)),"Unknown SKU"))</f>
        <v/>
      </c>
      <c r="D3128" s="14" t="n"/>
      <c r="E3128" s="14" t="n"/>
      <c r="F3128" s="14" t="n"/>
      <c r="G3128" s="14" t="n"/>
      <c r="H3128" s="12" t="str">
        <f>IF(AND(F3128="",G3128=""),"",IF(F3128="",0,F3128)-IF(G3128="",0,G3128))</f>
        <v/>
      </c>
      <c r="I3128" s="14" t="n"/>
      <c r="J3128" s="14" t="n"/>
      <c r="K3128" s="14" t="n"/>
    </row>
    <row r="3129">
      <c r="A3129" s="19" t="n"/>
      <c r="B3129" s="14" t="n"/>
      <c r="C3129" s="12" t="str">
        <f>IF($B3129="","",IFERROR(INDEX(Items!$B$2:$B$501,MATCH($B3129,Items!$A$2:$A$501,0)),"Unknown SKU"))</f>
        <v/>
      </c>
      <c r="D3129" s="14" t="n"/>
      <c r="E3129" s="14" t="n"/>
      <c r="F3129" s="14" t="n"/>
      <c r="G3129" s="14" t="n"/>
      <c r="H3129" s="12" t="str">
        <f>IF(AND(F3129="",G3129=""),"",IF(F3129="",0,F3129)-IF(G3129="",0,G3129))</f>
        <v/>
      </c>
      <c r="I3129" s="14" t="n"/>
      <c r="J3129" s="14" t="n"/>
      <c r="K3129" s="14" t="n"/>
    </row>
    <row r="3130">
      <c r="A3130" s="19" t="n"/>
      <c r="B3130" s="14" t="n"/>
      <c r="C3130" s="12" t="str">
        <f>IF($B3130="","",IFERROR(INDEX(Items!$B$2:$B$501,MATCH($B3130,Items!$A$2:$A$501,0)),"Unknown SKU"))</f>
        <v/>
      </c>
      <c r="D3130" s="14" t="n"/>
      <c r="E3130" s="14" t="n"/>
      <c r="F3130" s="14" t="n"/>
      <c r="G3130" s="14" t="n"/>
      <c r="H3130" s="12" t="str">
        <f>IF(AND(F3130="",G3130=""),"",IF(F3130="",0,F3130)-IF(G3130="",0,G3130))</f>
        <v/>
      </c>
      <c r="I3130" s="14" t="n"/>
      <c r="J3130" s="14" t="n"/>
      <c r="K3130" s="14" t="n"/>
    </row>
    <row r="3131">
      <c r="A3131" s="19" t="n"/>
      <c r="B3131" s="14" t="n"/>
      <c r="C3131" s="12" t="str">
        <f>IF($B3131="","",IFERROR(INDEX(Items!$B$2:$B$501,MATCH($B3131,Items!$A$2:$A$501,0)),"Unknown SKU"))</f>
        <v/>
      </c>
      <c r="D3131" s="14" t="n"/>
      <c r="E3131" s="14" t="n"/>
      <c r="F3131" s="14" t="n"/>
      <c r="G3131" s="14" t="n"/>
      <c r="H3131" s="12" t="str">
        <f>IF(AND(F3131="",G3131=""),"",IF(F3131="",0,F3131)-IF(G3131="",0,G3131))</f>
        <v/>
      </c>
      <c r="I3131" s="14" t="n"/>
      <c r="J3131" s="14" t="n"/>
      <c r="K3131" s="14" t="n"/>
    </row>
    <row r="3132">
      <c r="A3132" s="19" t="n"/>
      <c r="B3132" s="14" t="n"/>
      <c r="C3132" s="12" t="str">
        <f>IF($B3132="","",IFERROR(INDEX(Items!$B$2:$B$501,MATCH($B3132,Items!$A$2:$A$501,0)),"Unknown SKU"))</f>
        <v/>
      </c>
      <c r="D3132" s="14" t="n"/>
      <c r="E3132" s="14" t="n"/>
      <c r="F3132" s="14" t="n"/>
      <c r="G3132" s="14" t="n"/>
      <c r="H3132" s="12" t="str">
        <f>IF(AND(F3132="",G3132=""),"",IF(F3132="",0,F3132)-IF(G3132="",0,G3132))</f>
        <v/>
      </c>
      <c r="I3132" s="14" t="n"/>
      <c r="J3132" s="14" t="n"/>
      <c r="K3132" s="14" t="n"/>
    </row>
    <row r="3133">
      <c r="A3133" s="19" t="n"/>
      <c r="B3133" s="14" t="n"/>
      <c r="C3133" s="12" t="str">
        <f>IF($B3133="","",IFERROR(INDEX(Items!$B$2:$B$501,MATCH($B3133,Items!$A$2:$A$501,0)),"Unknown SKU"))</f>
        <v/>
      </c>
      <c r="D3133" s="14" t="n"/>
      <c r="E3133" s="14" t="n"/>
      <c r="F3133" s="14" t="n"/>
      <c r="G3133" s="14" t="n"/>
      <c r="H3133" s="12" t="str">
        <f>IF(AND(F3133="",G3133=""),"",IF(F3133="",0,F3133)-IF(G3133="",0,G3133))</f>
        <v/>
      </c>
      <c r="I3133" s="14" t="n"/>
      <c r="J3133" s="14" t="n"/>
      <c r="K3133" s="14" t="n"/>
    </row>
    <row r="3134">
      <c r="A3134" s="19" t="n"/>
      <c r="B3134" s="14" t="n"/>
      <c r="C3134" s="12" t="str">
        <f>IF($B3134="","",IFERROR(INDEX(Items!$B$2:$B$501,MATCH($B3134,Items!$A$2:$A$501,0)),"Unknown SKU"))</f>
        <v/>
      </c>
      <c r="D3134" s="14" t="n"/>
      <c r="E3134" s="14" t="n"/>
      <c r="F3134" s="14" t="n"/>
      <c r="G3134" s="14" t="n"/>
      <c r="H3134" s="12" t="str">
        <f>IF(AND(F3134="",G3134=""),"",IF(F3134="",0,F3134)-IF(G3134="",0,G3134))</f>
        <v/>
      </c>
      <c r="I3134" s="14" t="n"/>
      <c r="J3134" s="14" t="n"/>
      <c r="K3134" s="14" t="n"/>
    </row>
    <row r="3135">
      <c r="A3135" s="19" t="n"/>
      <c r="B3135" s="14" t="n"/>
      <c r="C3135" s="12" t="str">
        <f>IF($B3135="","",IFERROR(INDEX(Items!$B$2:$B$501,MATCH($B3135,Items!$A$2:$A$501,0)),"Unknown SKU"))</f>
        <v/>
      </c>
      <c r="D3135" s="14" t="n"/>
      <c r="E3135" s="14" t="n"/>
      <c r="F3135" s="14" t="n"/>
      <c r="G3135" s="14" t="n"/>
      <c r="H3135" s="12" t="str">
        <f>IF(AND(F3135="",G3135=""),"",IF(F3135="",0,F3135)-IF(G3135="",0,G3135))</f>
        <v/>
      </c>
      <c r="I3135" s="14" t="n"/>
      <c r="J3135" s="14" t="n"/>
      <c r="K3135" s="14" t="n"/>
    </row>
    <row r="3136">
      <c r="A3136" s="19" t="n"/>
      <c r="B3136" s="14" t="n"/>
      <c r="C3136" s="12" t="str">
        <f>IF($B3136="","",IFERROR(INDEX(Items!$B$2:$B$501,MATCH($B3136,Items!$A$2:$A$501,0)),"Unknown SKU"))</f>
        <v/>
      </c>
      <c r="D3136" s="14" t="n"/>
      <c r="E3136" s="14" t="n"/>
      <c r="F3136" s="14" t="n"/>
      <c r="G3136" s="14" t="n"/>
      <c r="H3136" s="12" t="str">
        <f>IF(AND(F3136="",G3136=""),"",IF(F3136="",0,F3136)-IF(G3136="",0,G3136))</f>
        <v/>
      </c>
      <c r="I3136" s="14" t="n"/>
      <c r="J3136" s="14" t="n"/>
      <c r="K3136" s="14" t="n"/>
    </row>
    <row r="3137">
      <c r="A3137" s="19" t="n"/>
      <c r="B3137" s="14" t="n"/>
      <c r="C3137" s="12" t="str">
        <f>IF($B3137="","",IFERROR(INDEX(Items!$B$2:$B$501,MATCH($B3137,Items!$A$2:$A$501,0)),"Unknown SKU"))</f>
        <v/>
      </c>
      <c r="D3137" s="14" t="n"/>
      <c r="E3137" s="14" t="n"/>
      <c r="F3137" s="14" t="n"/>
      <c r="G3137" s="14" t="n"/>
      <c r="H3137" s="12" t="str">
        <f>IF(AND(F3137="",G3137=""),"",IF(F3137="",0,F3137)-IF(G3137="",0,G3137))</f>
        <v/>
      </c>
      <c r="I3137" s="14" t="n"/>
      <c r="J3137" s="14" t="n"/>
      <c r="K3137" s="14" t="n"/>
    </row>
    <row r="3138">
      <c r="A3138" s="19" t="n"/>
      <c r="B3138" s="14" t="n"/>
      <c r="C3138" s="12" t="str">
        <f>IF($B3138="","",IFERROR(INDEX(Items!$B$2:$B$501,MATCH($B3138,Items!$A$2:$A$501,0)),"Unknown SKU"))</f>
        <v/>
      </c>
      <c r="D3138" s="14" t="n"/>
      <c r="E3138" s="14" t="n"/>
      <c r="F3138" s="14" t="n"/>
      <c r="G3138" s="14" t="n"/>
      <c r="H3138" s="12" t="str">
        <f>IF(AND(F3138="",G3138=""),"",IF(F3138="",0,F3138)-IF(G3138="",0,G3138))</f>
        <v/>
      </c>
      <c r="I3138" s="14" t="n"/>
      <c r="J3138" s="14" t="n"/>
      <c r="K3138" s="14" t="n"/>
    </row>
    <row r="3139">
      <c r="A3139" s="19" t="n"/>
      <c r="B3139" s="14" t="n"/>
      <c r="C3139" s="12" t="str">
        <f>IF($B3139="","",IFERROR(INDEX(Items!$B$2:$B$501,MATCH($B3139,Items!$A$2:$A$501,0)),"Unknown SKU"))</f>
        <v/>
      </c>
      <c r="D3139" s="14" t="n"/>
      <c r="E3139" s="14" t="n"/>
      <c r="F3139" s="14" t="n"/>
      <c r="G3139" s="14" t="n"/>
      <c r="H3139" s="12" t="str">
        <f>IF(AND(F3139="",G3139=""),"",IF(F3139="",0,F3139)-IF(G3139="",0,G3139))</f>
        <v/>
      </c>
      <c r="I3139" s="14" t="n"/>
      <c r="J3139" s="14" t="n"/>
      <c r="K3139" s="14" t="n"/>
    </row>
    <row r="3140">
      <c r="A3140" s="19" t="n"/>
      <c r="B3140" s="14" t="n"/>
      <c r="C3140" s="12" t="str">
        <f>IF($B3140="","",IFERROR(INDEX(Items!$B$2:$B$501,MATCH($B3140,Items!$A$2:$A$501,0)),"Unknown SKU"))</f>
        <v/>
      </c>
      <c r="D3140" s="14" t="n"/>
      <c r="E3140" s="14" t="n"/>
      <c r="F3140" s="14" t="n"/>
      <c r="G3140" s="14" t="n"/>
      <c r="H3140" s="12" t="str">
        <f>IF(AND(F3140="",G3140=""),"",IF(F3140="",0,F3140)-IF(G3140="",0,G3140))</f>
        <v/>
      </c>
      <c r="I3140" s="14" t="n"/>
      <c r="J3140" s="14" t="n"/>
      <c r="K3140" s="14" t="n"/>
    </row>
    <row r="3141">
      <c r="A3141" s="19" t="n"/>
      <c r="B3141" s="14" t="n"/>
      <c r="C3141" s="12" t="str">
        <f>IF($B3141="","",IFERROR(INDEX(Items!$B$2:$B$501,MATCH($B3141,Items!$A$2:$A$501,0)),"Unknown SKU"))</f>
        <v/>
      </c>
      <c r="D3141" s="14" t="n"/>
      <c r="E3141" s="14" t="n"/>
      <c r="F3141" s="14" t="n"/>
      <c r="G3141" s="14" t="n"/>
      <c r="H3141" s="12" t="str">
        <f>IF(AND(F3141="",G3141=""),"",IF(F3141="",0,F3141)-IF(G3141="",0,G3141))</f>
        <v/>
      </c>
      <c r="I3141" s="14" t="n"/>
      <c r="J3141" s="14" t="n"/>
      <c r="K3141" s="14" t="n"/>
    </row>
    <row r="3142">
      <c r="A3142" s="19" t="n"/>
      <c r="B3142" s="14" t="n"/>
      <c r="C3142" s="12" t="str">
        <f>IF($B3142="","",IFERROR(INDEX(Items!$B$2:$B$501,MATCH($B3142,Items!$A$2:$A$501,0)),"Unknown SKU"))</f>
        <v/>
      </c>
      <c r="D3142" s="14" t="n"/>
      <c r="E3142" s="14" t="n"/>
      <c r="F3142" s="14" t="n"/>
      <c r="G3142" s="14" t="n"/>
      <c r="H3142" s="12" t="str">
        <f>IF(AND(F3142="",G3142=""),"",IF(F3142="",0,F3142)-IF(G3142="",0,G3142))</f>
        <v/>
      </c>
      <c r="I3142" s="14" t="n"/>
      <c r="J3142" s="14" t="n"/>
      <c r="K3142" s="14" t="n"/>
    </row>
    <row r="3143">
      <c r="A3143" s="19" t="n"/>
      <c r="B3143" s="14" t="n"/>
      <c r="C3143" s="12" t="str">
        <f>IF($B3143="","",IFERROR(INDEX(Items!$B$2:$B$501,MATCH($B3143,Items!$A$2:$A$501,0)),"Unknown SKU"))</f>
        <v/>
      </c>
      <c r="D3143" s="14" t="n"/>
      <c r="E3143" s="14" t="n"/>
      <c r="F3143" s="14" t="n"/>
      <c r="G3143" s="14" t="n"/>
      <c r="H3143" s="12" t="str">
        <f>IF(AND(F3143="",G3143=""),"",IF(F3143="",0,F3143)-IF(G3143="",0,G3143))</f>
        <v/>
      </c>
      <c r="I3143" s="14" t="n"/>
      <c r="J3143" s="14" t="n"/>
      <c r="K3143" s="14" t="n"/>
    </row>
    <row r="3144">
      <c r="A3144" s="19" t="n"/>
      <c r="B3144" s="14" t="n"/>
      <c r="C3144" s="12" t="str">
        <f>IF($B3144="","",IFERROR(INDEX(Items!$B$2:$B$501,MATCH($B3144,Items!$A$2:$A$501,0)),"Unknown SKU"))</f>
        <v/>
      </c>
      <c r="D3144" s="14" t="n"/>
      <c r="E3144" s="14" t="n"/>
      <c r="F3144" s="14" t="n"/>
      <c r="G3144" s="14" t="n"/>
      <c r="H3144" s="12" t="str">
        <f>IF(AND(F3144="",G3144=""),"",IF(F3144="",0,F3144)-IF(G3144="",0,G3144))</f>
        <v/>
      </c>
      <c r="I3144" s="14" t="n"/>
      <c r="J3144" s="14" t="n"/>
      <c r="K3144" s="14" t="n"/>
    </row>
    <row r="3145">
      <c r="A3145" s="19" t="n"/>
      <c r="B3145" s="14" t="n"/>
      <c r="C3145" s="12" t="str">
        <f>IF($B3145="","",IFERROR(INDEX(Items!$B$2:$B$501,MATCH($B3145,Items!$A$2:$A$501,0)),"Unknown SKU"))</f>
        <v/>
      </c>
      <c r="D3145" s="14" t="n"/>
      <c r="E3145" s="14" t="n"/>
      <c r="F3145" s="14" t="n"/>
      <c r="G3145" s="14" t="n"/>
      <c r="H3145" s="12" t="str">
        <f>IF(AND(F3145="",G3145=""),"",IF(F3145="",0,F3145)-IF(G3145="",0,G3145))</f>
        <v/>
      </c>
      <c r="I3145" s="14" t="n"/>
      <c r="J3145" s="14" t="n"/>
      <c r="K3145" s="14" t="n"/>
    </row>
    <row r="3146">
      <c r="A3146" s="19" t="n"/>
      <c r="B3146" s="14" t="n"/>
      <c r="C3146" s="12" t="str">
        <f>IF($B3146="","",IFERROR(INDEX(Items!$B$2:$B$501,MATCH($B3146,Items!$A$2:$A$501,0)),"Unknown SKU"))</f>
        <v/>
      </c>
      <c r="D3146" s="14" t="n"/>
      <c r="E3146" s="14" t="n"/>
      <c r="F3146" s="14" t="n"/>
      <c r="G3146" s="14" t="n"/>
      <c r="H3146" s="12" t="str">
        <f>IF(AND(F3146="",G3146=""),"",IF(F3146="",0,F3146)-IF(G3146="",0,G3146))</f>
        <v/>
      </c>
      <c r="I3146" s="14" t="n"/>
      <c r="J3146" s="14" t="n"/>
      <c r="K3146" s="14" t="n"/>
    </row>
    <row r="3147">
      <c r="A3147" s="19" t="n"/>
      <c r="B3147" s="14" t="n"/>
      <c r="C3147" s="12" t="str">
        <f>IF($B3147="","",IFERROR(INDEX(Items!$B$2:$B$501,MATCH($B3147,Items!$A$2:$A$501,0)),"Unknown SKU"))</f>
        <v/>
      </c>
      <c r="D3147" s="14" t="n"/>
      <c r="E3147" s="14" t="n"/>
      <c r="F3147" s="14" t="n"/>
      <c r="G3147" s="14" t="n"/>
      <c r="H3147" s="12" t="str">
        <f>IF(AND(F3147="",G3147=""),"",IF(F3147="",0,F3147)-IF(G3147="",0,G3147))</f>
        <v/>
      </c>
      <c r="I3147" s="14" t="n"/>
      <c r="J3147" s="14" t="n"/>
      <c r="K3147" s="14" t="n"/>
    </row>
    <row r="3148">
      <c r="A3148" s="19" t="n"/>
      <c r="B3148" s="14" t="n"/>
      <c r="C3148" s="12" t="str">
        <f>IF($B3148="","",IFERROR(INDEX(Items!$B$2:$B$501,MATCH($B3148,Items!$A$2:$A$501,0)),"Unknown SKU"))</f>
        <v/>
      </c>
      <c r="D3148" s="14" t="n"/>
      <c r="E3148" s="14" t="n"/>
      <c r="F3148" s="14" t="n"/>
      <c r="G3148" s="14" t="n"/>
      <c r="H3148" s="12" t="str">
        <f>IF(AND(F3148="",G3148=""),"",IF(F3148="",0,F3148)-IF(G3148="",0,G3148))</f>
        <v/>
      </c>
      <c r="I3148" s="14" t="n"/>
      <c r="J3148" s="14" t="n"/>
      <c r="K3148" s="14" t="n"/>
    </row>
    <row r="3149">
      <c r="A3149" s="19" t="n"/>
      <c r="B3149" s="14" t="n"/>
      <c r="C3149" s="12" t="str">
        <f>IF($B3149="","",IFERROR(INDEX(Items!$B$2:$B$501,MATCH($B3149,Items!$A$2:$A$501,0)),"Unknown SKU"))</f>
        <v/>
      </c>
      <c r="D3149" s="14" t="n"/>
      <c r="E3149" s="14" t="n"/>
      <c r="F3149" s="14" t="n"/>
      <c r="G3149" s="14" t="n"/>
      <c r="H3149" s="12" t="str">
        <f>IF(AND(F3149="",G3149=""),"",IF(F3149="",0,F3149)-IF(G3149="",0,G3149))</f>
        <v/>
      </c>
      <c r="I3149" s="14" t="n"/>
      <c r="J3149" s="14" t="n"/>
      <c r="K3149" s="14" t="n"/>
    </row>
    <row r="3150">
      <c r="A3150" s="19" t="n"/>
      <c r="B3150" s="14" t="n"/>
      <c r="C3150" s="12" t="str">
        <f>IF($B3150="","",IFERROR(INDEX(Items!$B$2:$B$501,MATCH($B3150,Items!$A$2:$A$501,0)),"Unknown SKU"))</f>
        <v/>
      </c>
      <c r="D3150" s="14" t="n"/>
      <c r="E3150" s="14" t="n"/>
      <c r="F3150" s="14" t="n"/>
      <c r="G3150" s="14" t="n"/>
      <c r="H3150" s="12" t="str">
        <f>IF(AND(F3150="",G3150=""),"",IF(F3150="",0,F3150)-IF(G3150="",0,G3150))</f>
        <v/>
      </c>
      <c r="I3150" s="14" t="n"/>
      <c r="J3150" s="14" t="n"/>
      <c r="K3150" s="14" t="n"/>
    </row>
    <row r="3151">
      <c r="A3151" s="19" t="n"/>
      <c r="B3151" s="14" t="n"/>
      <c r="C3151" s="12" t="str">
        <f>IF($B3151="","",IFERROR(INDEX(Items!$B$2:$B$501,MATCH($B3151,Items!$A$2:$A$501,0)),"Unknown SKU"))</f>
        <v/>
      </c>
      <c r="D3151" s="14" t="n"/>
      <c r="E3151" s="14" t="n"/>
      <c r="F3151" s="14" t="n"/>
      <c r="G3151" s="14" t="n"/>
      <c r="H3151" s="12" t="str">
        <f>IF(AND(F3151="",G3151=""),"",IF(F3151="",0,F3151)-IF(G3151="",0,G3151))</f>
        <v/>
      </c>
      <c r="I3151" s="14" t="n"/>
      <c r="J3151" s="14" t="n"/>
      <c r="K3151" s="14" t="n"/>
    </row>
    <row r="3152">
      <c r="A3152" s="19" t="n"/>
      <c r="B3152" s="14" t="n"/>
      <c r="C3152" s="12" t="str">
        <f>IF($B3152="","",IFERROR(INDEX(Items!$B$2:$B$501,MATCH($B3152,Items!$A$2:$A$501,0)),"Unknown SKU"))</f>
        <v/>
      </c>
      <c r="D3152" s="14" t="n"/>
      <c r="E3152" s="14" t="n"/>
      <c r="F3152" s="14" t="n"/>
      <c r="G3152" s="14" t="n"/>
      <c r="H3152" s="12" t="str">
        <f>IF(AND(F3152="",G3152=""),"",IF(F3152="",0,F3152)-IF(G3152="",0,G3152))</f>
        <v/>
      </c>
      <c r="I3152" s="14" t="n"/>
      <c r="J3152" s="14" t="n"/>
      <c r="K3152" s="14" t="n"/>
    </row>
    <row r="3153">
      <c r="A3153" s="19" t="n"/>
      <c r="B3153" s="14" t="n"/>
      <c r="C3153" s="12" t="str">
        <f>IF($B3153="","",IFERROR(INDEX(Items!$B$2:$B$501,MATCH($B3153,Items!$A$2:$A$501,0)),"Unknown SKU"))</f>
        <v/>
      </c>
      <c r="D3153" s="14" t="n"/>
      <c r="E3153" s="14" t="n"/>
      <c r="F3153" s="14" t="n"/>
      <c r="G3153" s="14" t="n"/>
      <c r="H3153" s="12" t="str">
        <f>IF(AND(F3153="",G3153=""),"",IF(F3153="",0,F3153)-IF(G3153="",0,G3153))</f>
        <v/>
      </c>
      <c r="I3153" s="14" t="n"/>
      <c r="J3153" s="14" t="n"/>
      <c r="K3153" s="14" t="n"/>
    </row>
    <row r="3154">
      <c r="A3154" s="19" t="n"/>
      <c r="B3154" s="14" t="n"/>
      <c r="C3154" s="12" t="str">
        <f>IF($B3154="","",IFERROR(INDEX(Items!$B$2:$B$501,MATCH($B3154,Items!$A$2:$A$501,0)),"Unknown SKU"))</f>
        <v/>
      </c>
      <c r="D3154" s="14" t="n"/>
      <c r="E3154" s="14" t="n"/>
      <c r="F3154" s="14" t="n"/>
      <c r="G3154" s="14" t="n"/>
      <c r="H3154" s="12" t="str">
        <f>IF(AND(F3154="",G3154=""),"",IF(F3154="",0,F3154)-IF(G3154="",0,G3154))</f>
        <v/>
      </c>
      <c r="I3154" s="14" t="n"/>
      <c r="J3154" s="14" t="n"/>
      <c r="K3154" s="14" t="n"/>
    </row>
    <row r="3155">
      <c r="A3155" s="19" t="n"/>
      <c r="B3155" s="14" t="n"/>
      <c r="C3155" s="12" t="str">
        <f>IF($B3155="","",IFERROR(INDEX(Items!$B$2:$B$501,MATCH($B3155,Items!$A$2:$A$501,0)),"Unknown SKU"))</f>
        <v/>
      </c>
      <c r="D3155" s="14" t="n"/>
      <c r="E3155" s="14" t="n"/>
      <c r="F3155" s="14" t="n"/>
      <c r="G3155" s="14" t="n"/>
      <c r="H3155" s="12" t="str">
        <f>IF(AND(F3155="",G3155=""),"",IF(F3155="",0,F3155)-IF(G3155="",0,G3155))</f>
        <v/>
      </c>
      <c r="I3155" s="14" t="n"/>
      <c r="J3155" s="14" t="n"/>
      <c r="K3155" s="14" t="n"/>
    </row>
    <row r="3156">
      <c r="A3156" s="19" t="n"/>
      <c r="B3156" s="14" t="n"/>
      <c r="C3156" s="12" t="str">
        <f>IF($B3156="","",IFERROR(INDEX(Items!$B$2:$B$501,MATCH($B3156,Items!$A$2:$A$501,0)),"Unknown SKU"))</f>
        <v/>
      </c>
      <c r="D3156" s="14" t="n"/>
      <c r="E3156" s="14" t="n"/>
      <c r="F3156" s="14" t="n"/>
      <c r="G3156" s="14" t="n"/>
      <c r="H3156" s="12" t="str">
        <f>IF(AND(F3156="",G3156=""),"",IF(F3156="",0,F3156)-IF(G3156="",0,G3156))</f>
        <v/>
      </c>
      <c r="I3156" s="14" t="n"/>
      <c r="J3156" s="14" t="n"/>
      <c r="K3156" s="14" t="n"/>
    </row>
    <row r="3157">
      <c r="A3157" s="19" t="n"/>
      <c r="B3157" s="14" t="n"/>
      <c r="C3157" s="12" t="str">
        <f>IF($B3157="","",IFERROR(INDEX(Items!$B$2:$B$501,MATCH($B3157,Items!$A$2:$A$501,0)),"Unknown SKU"))</f>
        <v/>
      </c>
      <c r="D3157" s="14" t="n"/>
      <c r="E3157" s="14" t="n"/>
      <c r="F3157" s="14" t="n"/>
      <c r="G3157" s="14" t="n"/>
      <c r="H3157" s="12" t="str">
        <f>IF(AND(F3157="",G3157=""),"",IF(F3157="",0,F3157)-IF(G3157="",0,G3157))</f>
        <v/>
      </c>
      <c r="I3157" s="14" t="n"/>
      <c r="J3157" s="14" t="n"/>
      <c r="K3157" s="14" t="n"/>
    </row>
    <row r="3158">
      <c r="A3158" s="19" t="n"/>
      <c r="B3158" s="14" t="n"/>
      <c r="C3158" s="12" t="str">
        <f>IF($B3158="","",IFERROR(INDEX(Items!$B$2:$B$501,MATCH($B3158,Items!$A$2:$A$501,0)),"Unknown SKU"))</f>
        <v/>
      </c>
      <c r="D3158" s="14" t="n"/>
      <c r="E3158" s="14" t="n"/>
      <c r="F3158" s="14" t="n"/>
      <c r="G3158" s="14" t="n"/>
      <c r="H3158" s="12" t="str">
        <f>IF(AND(F3158="",G3158=""),"",IF(F3158="",0,F3158)-IF(G3158="",0,G3158))</f>
        <v/>
      </c>
      <c r="I3158" s="14" t="n"/>
      <c r="J3158" s="14" t="n"/>
      <c r="K3158" s="14" t="n"/>
    </row>
    <row r="3159">
      <c r="A3159" s="19" t="n"/>
      <c r="B3159" s="14" t="n"/>
      <c r="C3159" s="12" t="str">
        <f>IF($B3159="","",IFERROR(INDEX(Items!$B$2:$B$501,MATCH($B3159,Items!$A$2:$A$501,0)),"Unknown SKU"))</f>
        <v/>
      </c>
      <c r="D3159" s="14" t="n"/>
      <c r="E3159" s="14" t="n"/>
      <c r="F3159" s="14" t="n"/>
      <c r="G3159" s="14" t="n"/>
      <c r="H3159" s="12" t="str">
        <f>IF(AND(F3159="",G3159=""),"",IF(F3159="",0,F3159)-IF(G3159="",0,G3159))</f>
        <v/>
      </c>
      <c r="I3159" s="14" t="n"/>
      <c r="J3159" s="14" t="n"/>
      <c r="K3159" s="14" t="n"/>
    </row>
    <row r="3160">
      <c r="A3160" s="19" t="n"/>
      <c r="B3160" s="14" t="n"/>
      <c r="C3160" s="12" t="str">
        <f>IF($B3160="","",IFERROR(INDEX(Items!$B$2:$B$501,MATCH($B3160,Items!$A$2:$A$501,0)),"Unknown SKU"))</f>
        <v/>
      </c>
      <c r="D3160" s="14" t="n"/>
      <c r="E3160" s="14" t="n"/>
      <c r="F3160" s="14" t="n"/>
      <c r="G3160" s="14" t="n"/>
      <c r="H3160" s="12" t="str">
        <f>IF(AND(F3160="",G3160=""),"",IF(F3160="",0,F3160)-IF(G3160="",0,G3160))</f>
        <v/>
      </c>
      <c r="I3160" s="14" t="n"/>
      <c r="J3160" s="14" t="n"/>
      <c r="K3160" s="14" t="n"/>
    </row>
    <row r="3161">
      <c r="A3161" s="19" t="n"/>
      <c r="B3161" s="14" t="n"/>
      <c r="C3161" s="12" t="str">
        <f>IF($B3161="","",IFERROR(INDEX(Items!$B$2:$B$501,MATCH($B3161,Items!$A$2:$A$501,0)),"Unknown SKU"))</f>
        <v/>
      </c>
      <c r="D3161" s="14" t="n"/>
      <c r="E3161" s="14" t="n"/>
      <c r="F3161" s="14" t="n"/>
      <c r="G3161" s="14" t="n"/>
      <c r="H3161" s="12" t="str">
        <f>IF(AND(F3161="",G3161=""),"",IF(F3161="",0,F3161)-IF(G3161="",0,G3161))</f>
        <v/>
      </c>
      <c r="I3161" s="14" t="n"/>
      <c r="J3161" s="14" t="n"/>
      <c r="K3161" s="14" t="n"/>
    </row>
    <row r="3162">
      <c r="A3162" s="19" t="n"/>
      <c r="B3162" s="14" t="n"/>
      <c r="C3162" s="12" t="str">
        <f>IF($B3162="","",IFERROR(INDEX(Items!$B$2:$B$501,MATCH($B3162,Items!$A$2:$A$501,0)),"Unknown SKU"))</f>
        <v/>
      </c>
      <c r="D3162" s="14" t="n"/>
      <c r="E3162" s="14" t="n"/>
      <c r="F3162" s="14" t="n"/>
      <c r="G3162" s="14" t="n"/>
      <c r="H3162" s="12" t="str">
        <f>IF(AND(F3162="",G3162=""),"",IF(F3162="",0,F3162)-IF(G3162="",0,G3162))</f>
        <v/>
      </c>
      <c r="I3162" s="14" t="n"/>
      <c r="J3162" s="14" t="n"/>
      <c r="K3162" s="14" t="n"/>
    </row>
    <row r="3163">
      <c r="A3163" s="19" t="n"/>
      <c r="B3163" s="14" t="n"/>
      <c r="C3163" s="12" t="str">
        <f>IF($B3163="","",IFERROR(INDEX(Items!$B$2:$B$501,MATCH($B3163,Items!$A$2:$A$501,0)),"Unknown SKU"))</f>
        <v/>
      </c>
      <c r="D3163" s="14" t="n"/>
      <c r="E3163" s="14" t="n"/>
      <c r="F3163" s="14" t="n"/>
      <c r="G3163" s="14" t="n"/>
      <c r="H3163" s="12" t="str">
        <f>IF(AND(F3163="",G3163=""),"",IF(F3163="",0,F3163)-IF(G3163="",0,G3163))</f>
        <v/>
      </c>
      <c r="I3163" s="14" t="n"/>
      <c r="J3163" s="14" t="n"/>
      <c r="K3163" s="14" t="n"/>
    </row>
    <row r="3164">
      <c r="A3164" s="19" t="n"/>
      <c r="B3164" s="14" t="n"/>
      <c r="C3164" s="12" t="str">
        <f>IF($B3164="","",IFERROR(INDEX(Items!$B$2:$B$501,MATCH($B3164,Items!$A$2:$A$501,0)),"Unknown SKU"))</f>
        <v/>
      </c>
      <c r="D3164" s="14" t="n"/>
      <c r="E3164" s="14" t="n"/>
      <c r="F3164" s="14" t="n"/>
      <c r="G3164" s="14" t="n"/>
      <c r="H3164" s="12" t="str">
        <f>IF(AND(F3164="",G3164=""),"",IF(F3164="",0,F3164)-IF(G3164="",0,G3164))</f>
        <v/>
      </c>
      <c r="I3164" s="14" t="n"/>
      <c r="J3164" s="14" t="n"/>
      <c r="K3164" s="14" t="n"/>
    </row>
    <row r="3165">
      <c r="A3165" s="19" t="n"/>
      <c r="B3165" s="14" t="n"/>
      <c r="C3165" s="12" t="str">
        <f>IF($B3165="","",IFERROR(INDEX(Items!$B$2:$B$501,MATCH($B3165,Items!$A$2:$A$501,0)),"Unknown SKU"))</f>
        <v/>
      </c>
      <c r="D3165" s="14" t="n"/>
      <c r="E3165" s="14" t="n"/>
      <c r="F3165" s="14" t="n"/>
      <c r="G3165" s="14" t="n"/>
      <c r="H3165" s="12" t="str">
        <f>IF(AND(F3165="",G3165=""),"",IF(F3165="",0,F3165)-IF(G3165="",0,G3165))</f>
        <v/>
      </c>
      <c r="I3165" s="14" t="n"/>
      <c r="J3165" s="14" t="n"/>
      <c r="K3165" s="14" t="n"/>
    </row>
    <row r="3166">
      <c r="A3166" s="19" t="n"/>
      <c r="B3166" s="14" t="n"/>
      <c r="C3166" s="12" t="str">
        <f>IF($B3166="","",IFERROR(INDEX(Items!$B$2:$B$501,MATCH($B3166,Items!$A$2:$A$501,0)),"Unknown SKU"))</f>
        <v/>
      </c>
      <c r="D3166" s="14" t="n"/>
      <c r="E3166" s="14" t="n"/>
      <c r="F3166" s="14" t="n"/>
      <c r="G3166" s="14" t="n"/>
      <c r="H3166" s="12" t="str">
        <f>IF(AND(F3166="",G3166=""),"",IF(F3166="",0,F3166)-IF(G3166="",0,G3166))</f>
        <v/>
      </c>
      <c r="I3166" s="14" t="n"/>
      <c r="J3166" s="14" t="n"/>
      <c r="K3166" s="14" t="n"/>
    </row>
    <row r="3167">
      <c r="A3167" s="19" t="n"/>
      <c r="B3167" s="14" t="n"/>
      <c r="C3167" s="12" t="str">
        <f>IF($B3167="","",IFERROR(INDEX(Items!$B$2:$B$501,MATCH($B3167,Items!$A$2:$A$501,0)),"Unknown SKU"))</f>
        <v/>
      </c>
      <c r="D3167" s="14" t="n"/>
      <c r="E3167" s="14" t="n"/>
      <c r="F3167" s="14" t="n"/>
      <c r="G3167" s="14" t="n"/>
      <c r="H3167" s="12" t="str">
        <f>IF(AND(F3167="",G3167=""),"",IF(F3167="",0,F3167)-IF(G3167="",0,G3167))</f>
        <v/>
      </c>
      <c r="I3167" s="14" t="n"/>
      <c r="J3167" s="14" t="n"/>
      <c r="K3167" s="14" t="n"/>
    </row>
    <row r="3168">
      <c r="A3168" s="19" t="n"/>
      <c r="B3168" s="14" t="n"/>
      <c r="C3168" s="12" t="str">
        <f>IF($B3168="","",IFERROR(INDEX(Items!$B$2:$B$501,MATCH($B3168,Items!$A$2:$A$501,0)),"Unknown SKU"))</f>
        <v/>
      </c>
      <c r="D3168" s="14" t="n"/>
      <c r="E3168" s="14" t="n"/>
      <c r="F3168" s="14" t="n"/>
      <c r="G3168" s="14" t="n"/>
      <c r="H3168" s="12" t="str">
        <f>IF(AND(F3168="",G3168=""),"",IF(F3168="",0,F3168)-IF(G3168="",0,G3168))</f>
        <v/>
      </c>
      <c r="I3168" s="14" t="n"/>
      <c r="J3168" s="14" t="n"/>
      <c r="K3168" s="14" t="n"/>
    </row>
    <row r="3169">
      <c r="A3169" s="19" t="n"/>
      <c r="B3169" s="14" t="n"/>
      <c r="C3169" s="12" t="str">
        <f>IF($B3169="","",IFERROR(INDEX(Items!$B$2:$B$501,MATCH($B3169,Items!$A$2:$A$501,0)),"Unknown SKU"))</f>
        <v/>
      </c>
      <c r="D3169" s="14" t="n"/>
      <c r="E3169" s="14" t="n"/>
      <c r="F3169" s="14" t="n"/>
      <c r="G3169" s="14" t="n"/>
      <c r="H3169" s="12" t="str">
        <f>IF(AND(F3169="",G3169=""),"",IF(F3169="",0,F3169)-IF(G3169="",0,G3169))</f>
        <v/>
      </c>
      <c r="I3169" s="14" t="n"/>
      <c r="J3169" s="14" t="n"/>
      <c r="K3169" s="14" t="n"/>
    </row>
    <row r="3170">
      <c r="A3170" s="19" t="n"/>
      <c r="B3170" s="14" t="n"/>
      <c r="C3170" s="12" t="str">
        <f>IF($B3170="","",IFERROR(INDEX(Items!$B$2:$B$501,MATCH($B3170,Items!$A$2:$A$501,0)),"Unknown SKU"))</f>
        <v/>
      </c>
      <c r="D3170" s="14" t="n"/>
      <c r="E3170" s="14" t="n"/>
      <c r="F3170" s="14" t="n"/>
      <c r="G3170" s="14" t="n"/>
      <c r="H3170" s="12" t="str">
        <f>IF(AND(F3170="",G3170=""),"",IF(F3170="",0,F3170)-IF(G3170="",0,G3170))</f>
        <v/>
      </c>
      <c r="I3170" s="14" t="n"/>
      <c r="J3170" s="14" t="n"/>
      <c r="K3170" s="14" t="n"/>
    </row>
    <row r="3171">
      <c r="A3171" s="19" t="n"/>
      <c r="B3171" s="14" t="n"/>
      <c r="C3171" s="12" t="str">
        <f>IF($B3171="","",IFERROR(INDEX(Items!$B$2:$B$501,MATCH($B3171,Items!$A$2:$A$501,0)),"Unknown SKU"))</f>
        <v/>
      </c>
      <c r="D3171" s="14" t="n"/>
      <c r="E3171" s="14" t="n"/>
      <c r="F3171" s="14" t="n"/>
      <c r="G3171" s="14" t="n"/>
      <c r="H3171" s="12" t="str">
        <f>IF(AND(F3171="",G3171=""),"",IF(F3171="",0,F3171)-IF(G3171="",0,G3171))</f>
        <v/>
      </c>
      <c r="I3171" s="14" t="n"/>
      <c r="J3171" s="14" t="n"/>
      <c r="K3171" s="14" t="n"/>
    </row>
    <row r="3172">
      <c r="A3172" s="19" t="n"/>
      <c r="B3172" s="14" t="n"/>
      <c r="C3172" s="12" t="str">
        <f>IF($B3172="","",IFERROR(INDEX(Items!$B$2:$B$501,MATCH($B3172,Items!$A$2:$A$501,0)),"Unknown SKU"))</f>
        <v/>
      </c>
      <c r="D3172" s="14" t="n"/>
      <c r="E3172" s="14" t="n"/>
      <c r="F3172" s="14" t="n"/>
      <c r="G3172" s="14" t="n"/>
      <c r="H3172" s="12" t="str">
        <f>IF(AND(F3172="",G3172=""),"",IF(F3172="",0,F3172)-IF(G3172="",0,G3172))</f>
        <v/>
      </c>
      <c r="I3172" s="14" t="n"/>
      <c r="J3172" s="14" t="n"/>
      <c r="K3172" s="14" t="n"/>
    </row>
    <row r="3173">
      <c r="A3173" s="19" t="n"/>
      <c r="B3173" s="14" t="n"/>
      <c r="C3173" s="12" t="str">
        <f>IF($B3173="","",IFERROR(INDEX(Items!$B$2:$B$501,MATCH($B3173,Items!$A$2:$A$501,0)),"Unknown SKU"))</f>
        <v/>
      </c>
      <c r="D3173" s="14" t="n"/>
      <c r="E3173" s="14" t="n"/>
      <c r="F3173" s="14" t="n"/>
      <c r="G3173" s="14" t="n"/>
      <c r="H3173" s="12" t="str">
        <f>IF(AND(F3173="",G3173=""),"",IF(F3173="",0,F3173)-IF(G3173="",0,G3173))</f>
        <v/>
      </c>
      <c r="I3173" s="14" t="n"/>
      <c r="J3173" s="14" t="n"/>
      <c r="K3173" s="14" t="n"/>
    </row>
    <row r="3174">
      <c r="A3174" s="19" t="n"/>
      <c r="B3174" s="14" t="n"/>
      <c r="C3174" s="12" t="str">
        <f>IF($B3174="","",IFERROR(INDEX(Items!$B$2:$B$501,MATCH($B3174,Items!$A$2:$A$501,0)),"Unknown SKU"))</f>
        <v/>
      </c>
      <c r="D3174" s="14" t="n"/>
      <c r="E3174" s="14" t="n"/>
      <c r="F3174" s="14" t="n"/>
      <c r="G3174" s="14" t="n"/>
      <c r="H3174" s="12" t="str">
        <f>IF(AND(F3174="",G3174=""),"",IF(F3174="",0,F3174)-IF(G3174="",0,G3174))</f>
        <v/>
      </c>
      <c r="I3174" s="14" t="n"/>
      <c r="J3174" s="14" t="n"/>
      <c r="K3174" s="14" t="n"/>
    </row>
    <row r="3175">
      <c r="A3175" s="19" t="n"/>
      <c r="B3175" s="14" t="n"/>
      <c r="C3175" s="12" t="str">
        <f>IF($B3175="","",IFERROR(INDEX(Items!$B$2:$B$501,MATCH($B3175,Items!$A$2:$A$501,0)),"Unknown SKU"))</f>
        <v/>
      </c>
      <c r="D3175" s="14" t="n"/>
      <c r="E3175" s="14" t="n"/>
      <c r="F3175" s="14" t="n"/>
      <c r="G3175" s="14" t="n"/>
      <c r="H3175" s="12" t="str">
        <f>IF(AND(F3175="",G3175=""),"",IF(F3175="",0,F3175)-IF(G3175="",0,G3175))</f>
        <v/>
      </c>
      <c r="I3175" s="14" t="n"/>
      <c r="J3175" s="14" t="n"/>
      <c r="K3175" s="14" t="n"/>
    </row>
    <row r="3176">
      <c r="A3176" s="19" t="n"/>
      <c r="B3176" s="14" t="n"/>
      <c r="C3176" s="12" t="str">
        <f>IF($B3176="","",IFERROR(INDEX(Items!$B$2:$B$501,MATCH($B3176,Items!$A$2:$A$501,0)),"Unknown SKU"))</f>
        <v/>
      </c>
      <c r="D3176" s="14" t="n"/>
      <c r="E3176" s="14" t="n"/>
      <c r="F3176" s="14" t="n"/>
      <c r="G3176" s="14" t="n"/>
      <c r="H3176" s="12" t="str">
        <f>IF(AND(F3176="",G3176=""),"",IF(F3176="",0,F3176)-IF(G3176="",0,G3176))</f>
        <v/>
      </c>
      <c r="I3176" s="14" t="n"/>
      <c r="J3176" s="14" t="n"/>
      <c r="K3176" s="14" t="n"/>
    </row>
    <row r="3177">
      <c r="A3177" s="19" t="n"/>
      <c r="B3177" s="14" t="n"/>
      <c r="C3177" s="12" t="str">
        <f>IF($B3177="","",IFERROR(INDEX(Items!$B$2:$B$501,MATCH($B3177,Items!$A$2:$A$501,0)),"Unknown SKU"))</f>
        <v/>
      </c>
      <c r="D3177" s="14" t="n"/>
      <c r="E3177" s="14" t="n"/>
      <c r="F3177" s="14" t="n"/>
      <c r="G3177" s="14" t="n"/>
      <c r="H3177" s="12" t="str">
        <f>IF(AND(F3177="",G3177=""),"",IF(F3177="",0,F3177)-IF(G3177="",0,G3177))</f>
        <v/>
      </c>
      <c r="I3177" s="14" t="n"/>
      <c r="J3177" s="14" t="n"/>
      <c r="K3177" s="14" t="n"/>
    </row>
    <row r="3178">
      <c r="A3178" s="19" t="n"/>
      <c r="B3178" s="14" t="n"/>
      <c r="C3178" s="12" t="str">
        <f>IF($B3178="","",IFERROR(INDEX(Items!$B$2:$B$501,MATCH($B3178,Items!$A$2:$A$501,0)),"Unknown SKU"))</f>
        <v/>
      </c>
      <c r="D3178" s="14" t="n"/>
      <c r="E3178" s="14" t="n"/>
      <c r="F3178" s="14" t="n"/>
      <c r="G3178" s="14" t="n"/>
      <c r="H3178" s="12" t="str">
        <f>IF(AND(F3178="",G3178=""),"",IF(F3178="",0,F3178)-IF(G3178="",0,G3178))</f>
        <v/>
      </c>
      <c r="I3178" s="14" t="n"/>
      <c r="J3178" s="14" t="n"/>
      <c r="K3178" s="14" t="n"/>
    </row>
    <row r="3179">
      <c r="A3179" s="19" t="n"/>
      <c r="B3179" s="14" t="n"/>
      <c r="C3179" s="12" t="str">
        <f>IF($B3179="","",IFERROR(INDEX(Items!$B$2:$B$501,MATCH($B3179,Items!$A$2:$A$501,0)),"Unknown SKU"))</f>
        <v/>
      </c>
      <c r="D3179" s="14" t="n"/>
      <c r="E3179" s="14" t="n"/>
      <c r="F3179" s="14" t="n"/>
      <c r="G3179" s="14" t="n"/>
      <c r="H3179" s="12" t="str">
        <f>IF(AND(F3179="",G3179=""),"",IF(F3179="",0,F3179)-IF(G3179="",0,G3179))</f>
        <v/>
      </c>
      <c r="I3179" s="14" t="n"/>
      <c r="J3179" s="14" t="n"/>
      <c r="K3179" s="14" t="n"/>
    </row>
    <row r="3180">
      <c r="A3180" s="19" t="n"/>
      <c r="B3180" s="14" t="n"/>
      <c r="C3180" s="12" t="str">
        <f>IF($B3180="","",IFERROR(INDEX(Items!$B$2:$B$501,MATCH($B3180,Items!$A$2:$A$501,0)),"Unknown SKU"))</f>
        <v/>
      </c>
      <c r="D3180" s="14" t="n"/>
      <c r="E3180" s="14" t="n"/>
      <c r="F3180" s="14" t="n"/>
      <c r="G3180" s="14" t="n"/>
      <c r="H3180" s="12" t="str">
        <f>IF(AND(F3180="",G3180=""),"",IF(F3180="",0,F3180)-IF(G3180="",0,G3180))</f>
        <v/>
      </c>
      <c r="I3180" s="14" t="n"/>
      <c r="J3180" s="14" t="n"/>
      <c r="K3180" s="14" t="n"/>
    </row>
    <row r="3181">
      <c r="A3181" s="19" t="n"/>
      <c r="B3181" s="14" t="n"/>
      <c r="C3181" s="12" t="str">
        <f>IF($B3181="","",IFERROR(INDEX(Items!$B$2:$B$501,MATCH($B3181,Items!$A$2:$A$501,0)),"Unknown SKU"))</f>
        <v/>
      </c>
      <c r="D3181" s="14" t="n"/>
      <c r="E3181" s="14" t="n"/>
      <c r="F3181" s="14" t="n"/>
      <c r="G3181" s="14" t="n"/>
      <c r="H3181" s="12" t="str">
        <f>IF(AND(F3181="",G3181=""),"",IF(F3181="",0,F3181)-IF(G3181="",0,G3181))</f>
        <v/>
      </c>
      <c r="I3181" s="14" t="n"/>
      <c r="J3181" s="14" t="n"/>
      <c r="K3181" s="14" t="n"/>
    </row>
    <row r="3182">
      <c r="A3182" s="19" t="n"/>
      <c r="B3182" s="14" t="n"/>
      <c r="C3182" s="12" t="str">
        <f>IF($B3182="","",IFERROR(INDEX(Items!$B$2:$B$501,MATCH($B3182,Items!$A$2:$A$501,0)),"Unknown SKU"))</f>
        <v/>
      </c>
      <c r="D3182" s="14" t="n"/>
      <c r="E3182" s="14" t="n"/>
      <c r="F3182" s="14" t="n"/>
      <c r="G3182" s="14" t="n"/>
      <c r="H3182" s="12" t="str">
        <f>IF(AND(F3182="",G3182=""),"",IF(F3182="",0,F3182)-IF(G3182="",0,G3182))</f>
        <v/>
      </c>
      <c r="I3182" s="14" t="n"/>
      <c r="J3182" s="14" t="n"/>
      <c r="K3182" s="14" t="n"/>
    </row>
    <row r="3183">
      <c r="A3183" s="19" t="n"/>
      <c r="B3183" s="14" t="n"/>
      <c r="C3183" s="12" t="str">
        <f>IF($B3183="","",IFERROR(INDEX(Items!$B$2:$B$501,MATCH($B3183,Items!$A$2:$A$501,0)),"Unknown SKU"))</f>
        <v/>
      </c>
      <c r="D3183" s="14" t="n"/>
      <c r="E3183" s="14" t="n"/>
      <c r="F3183" s="14" t="n"/>
      <c r="G3183" s="14" t="n"/>
      <c r="H3183" s="12" t="str">
        <f>IF(AND(F3183="",G3183=""),"",IF(F3183="",0,F3183)-IF(G3183="",0,G3183))</f>
        <v/>
      </c>
      <c r="I3183" s="14" t="n"/>
      <c r="J3183" s="14" t="n"/>
      <c r="K3183" s="14" t="n"/>
    </row>
    <row r="3184">
      <c r="A3184" s="19" t="n"/>
      <c r="B3184" s="14" t="n"/>
      <c r="C3184" s="12" t="str">
        <f>IF($B3184="","",IFERROR(INDEX(Items!$B$2:$B$501,MATCH($B3184,Items!$A$2:$A$501,0)),"Unknown SKU"))</f>
        <v/>
      </c>
      <c r="D3184" s="14" t="n"/>
      <c r="E3184" s="14" t="n"/>
      <c r="F3184" s="14" t="n"/>
      <c r="G3184" s="14" t="n"/>
      <c r="H3184" s="12" t="str">
        <f>IF(AND(F3184="",G3184=""),"",IF(F3184="",0,F3184)-IF(G3184="",0,G3184))</f>
        <v/>
      </c>
      <c r="I3184" s="14" t="n"/>
      <c r="J3184" s="14" t="n"/>
      <c r="K3184" s="14" t="n"/>
    </row>
    <row r="3185">
      <c r="A3185" s="19" t="n"/>
      <c r="B3185" s="14" t="n"/>
      <c r="C3185" s="12" t="str">
        <f>IF($B3185="","",IFERROR(INDEX(Items!$B$2:$B$501,MATCH($B3185,Items!$A$2:$A$501,0)),"Unknown SKU"))</f>
        <v/>
      </c>
      <c r="D3185" s="14" t="n"/>
      <c r="E3185" s="14" t="n"/>
      <c r="F3185" s="14" t="n"/>
      <c r="G3185" s="14" t="n"/>
      <c r="H3185" s="12" t="str">
        <f>IF(AND(F3185="",G3185=""),"",IF(F3185="",0,F3185)-IF(G3185="",0,G3185))</f>
        <v/>
      </c>
      <c r="I3185" s="14" t="n"/>
      <c r="J3185" s="14" t="n"/>
      <c r="K3185" s="14" t="n"/>
    </row>
    <row r="3186">
      <c r="A3186" s="19" t="n"/>
      <c r="B3186" s="14" t="n"/>
      <c r="C3186" s="12" t="str">
        <f>IF($B3186="","",IFERROR(INDEX(Items!$B$2:$B$501,MATCH($B3186,Items!$A$2:$A$501,0)),"Unknown SKU"))</f>
        <v/>
      </c>
      <c r="D3186" s="14" t="n"/>
      <c r="E3186" s="14" t="n"/>
      <c r="F3186" s="14" t="n"/>
      <c r="G3186" s="14" t="n"/>
      <c r="H3186" s="12" t="str">
        <f>IF(AND(F3186="",G3186=""),"",IF(F3186="",0,F3186)-IF(G3186="",0,G3186))</f>
        <v/>
      </c>
      <c r="I3186" s="14" t="n"/>
      <c r="J3186" s="14" t="n"/>
      <c r="K3186" s="14" t="n"/>
    </row>
    <row r="3187">
      <c r="A3187" s="19" t="n"/>
      <c r="B3187" s="14" t="n"/>
      <c r="C3187" s="12" t="str">
        <f>IF($B3187="","",IFERROR(INDEX(Items!$B$2:$B$501,MATCH($B3187,Items!$A$2:$A$501,0)),"Unknown SKU"))</f>
        <v/>
      </c>
      <c r="D3187" s="14" t="n"/>
      <c r="E3187" s="14" t="n"/>
      <c r="F3187" s="14" t="n"/>
      <c r="G3187" s="14" t="n"/>
      <c r="H3187" s="12" t="str">
        <f>IF(AND(F3187="",G3187=""),"",IF(F3187="",0,F3187)-IF(G3187="",0,G3187))</f>
        <v/>
      </c>
      <c r="I3187" s="14" t="n"/>
      <c r="J3187" s="14" t="n"/>
      <c r="K3187" s="14" t="n"/>
    </row>
    <row r="3188">
      <c r="A3188" s="19" t="n"/>
      <c r="B3188" s="14" t="n"/>
      <c r="C3188" s="12" t="str">
        <f>IF($B3188="","",IFERROR(INDEX(Items!$B$2:$B$501,MATCH($B3188,Items!$A$2:$A$501,0)),"Unknown SKU"))</f>
        <v/>
      </c>
      <c r="D3188" s="14" t="n"/>
      <c r="E3188" s="14" t="n"/>
      <c r="F3188" s="14" t="n"/>
      <c r="G3188" s="14" t="n"/>
      <c r="H3188" s="12" t="str">
        <f>IF(AND(F3188="",G3188=""),"",IF(F3188="",0,F3188)-IF(G3188="",0,G3188))</f>
        <v/>
      </c>
      <c r="I3188" s="14" t="n"/>
      <c r="J3188" s="14" t="n"/>
      <c r="K3188" s="14" t="n"/>
    </row>
    <row r="3189">
      <c r="A3189" s="19" t="n"/>
      <c r="B3189" s="14" t="n"/>
      <c r="C3189" s="12" t="str">
        <f>IF($B3189="","",IFERROR(INDEX(Items!$B$2:$B$501,MATCH($B3189,Items!$A$2:$A$501,0)),"Unknown SKU"))</f>
        <v/>
      </c>
      <c r="D3189" s="14" t="n"/>
      <c r="E3189" s="14" t="n"/>
      <c r="F3189" s="14" t="n"/>
      <c r="G3189" s="14" t="n"/>
      <c r="H3189" s="12" t="str">
        <f>IF(AND(F3189="",G3189=""),"",IF(F3189="",0,F3189)-IF(G3189="",0,G3189))</f>
        <v/>
      </c>
      <c r="I3189" s="14" t="n"/>
      <c r="J3189" s="14" t="n"/>
      <c r="K3189" s="14" t="n"/>
    </row>
    <row r="3190">
      <c r="A3190" s="19" t="n"/>
      <c r="B3190" s="14" t="n"/>
      <c r="C3190" s="12" t="str">
        <f>IF($B3190="","",IFERROR(INDEX(Items!$B$2:$B$501,MATCH($B3190,Items!$A$2:$A$501,0)),"Unknown SKU"))</f>
        <v/>
      </c>
      <c r="D3190" s="14" t="n"/>
      <c r="E3190" s="14" t="n"/>
      <c r="F3190" s="14" t="n"/>
      <c r="G3190" s="14" t="n"/>
      <c r="H3190" s="12" t="str">
        <f>IF(AND(F3190="",G3190=""),"",IF(F3190="",0,F3190)-IF(G3190="",0,G3190))</f>
        <v/>
      </c>
      <c r="I3190" s="14" t="n"/>
      <c r="J3190" s="14" t="n"/>
      <c r="K3190" s="14" t="n"/>
    </row>
    <row r="3191">
      <c r="A3191" s="19" t="n"/>
      <c r="B3191" s="14" t="n"/>
      <c r="C3191" s="12" t="str">
        <f>IF($B3191="","",IFERROR(INDEX(Items!$B$2:$B$501,MATCH($B3191,Items!$A$2:$A$501,0)),"Unknown SKU"))</f>
        <v/>
      </c>
      <c r="D3191" s="14" t="n"/>
      <c r="E3191" s="14" t="n"/>
      <c r="F3191" s="14" t="n"/>
      <c r="G3191" s="14" t="n"/>
      <c r="H3191" s="12" t="str">
        <f>IF(AND(F3191="",G3191=""),"",IF(F3191="",0,F3191)-IF(G3191="",0,G3191))</f>
        <v/>
      </c>
      <c r="I3191" s="14" t="n"/>
      <c r="J3191" s="14" t="n"/>
      <c r="K3191" s="14" t="n"/>
    </row>
    <row r="3192">
      <c r="A3192" s="19" t="n"/>
      <c r="B3192" s="14" t="n"/>
      <c r="C3192" s="12" t="str">
        <f>IF($B3192="","",IFERROR(INDEX(Items!$B$2:$B$501,MATCH($B3192,Items!$A$2:$A$501,0)),"Unknown SKU"))</f>
        <v/>
      </c>
      <c r="D3192" s="14" t="n"/>
      <c r="E3192" s="14" t="n"/>
      <c r="F3192" s="14" t="n"/>
      <c r="G3192" s="14" t="n"/>
      <c r="H3192" s="12" t="str">
        <f>IF(AND(F3192="",G3192=""),"",IF(F3192="",0,F3192)-IF(G3192="",0,G3192))</f>
        <v/>
      </c>
      <c r="I3192" s="14" t="n"/>
      <c r="J3192" s="14" t="n"/>
      <c r="K3192" s="14" t="n"/>
    </row>
    <row r="3193">
      <c r="A3193" s="19" t="n"/>
      <c r="B3193" s="14" t="n"/>
      <c r="C3193" s="12" t="str">
        <f>IF($B3193="","",IFERROR(INDEX(Items!$B$2:$B$501,MATCH($B3193,Items!$A$2:$A$501,0)),"Unknown SKU"))</f>
        <v/>
      </c>
      <c r="D3193" s="14" t="n"/>
      <c r="E3193" s="14" t="n"/>
      <c r="F3193" s="14" t="n"/>
      <c r="G3193" s="14" t="n"/>
      <c r="H3193" s="12" t="str">
        <f>IF(AND(F3193="",G3193=""),"",IF(F3193="",0,F3193)-IF(G3193="",0,G3193))</f>
        <v/>
      </c>
      <c r="I3193" s="14" t="n"/>
      <c r="J3193" s="14" t="n"/>
      <c r="K3193" s="14" t="n"/>
    </row>
    <row r="3194">
      <c r="A3194" s="19" t="n"/>
      <c r="B3194" s="14" t="n"/>
      <c r="C3194" s="12" t="str">
        <f>IF($B3194="","",IFERROR(INDEX(Items!$B$2:$B$501,MATCH($B3194,Items!$A$2:$A$501,0)),"Unknown SKU"))</f>
        <v/>
      </c>
      <c r="D3194" s="14" t="n"/>
      <c r="E3194" s="14" t="n"/>
      <c r="F3194" s="14" t="n"/>
      <c r="G3194" s="14" t="n"/>
      <c r="H3194" s="12" t="str">
        <f>IF(AND(F3194="",G3194=""),"",IF(F3194="",0,F3194)-IF(G3194="",0,G3194))</f>
        <v/>
      </c>
      <c r="I3194" s="14" t="n"/>
      <c r="J3194" s="14" t="n"/>
      <c r="K3194" s="14" t="n"/>
    </row>
    <row r="3195">
      <c r="A3195" s="19" t="n"/>
      <c r="B3195" s="14" t="n"/>
      <c r="C3195" s="12" t="str">
        <f>IF($B3195="","",IFERROR(INDEX(Items!$B$2:$B$501,MATCH($B3195,Items!$A$2:$A$501,0)),"Unknown SKU"))</f>
        <v/>
      </c>
      <c r="D3195" s="14" t="n"/>
      <c r="E3195" s="14" t="n"/>
      <c r="F3195" s="14" t="n"/>
      <c r="G3195" s="14" t="n"/>
      <c r="H3195" s="12" t="str">
        <f>IF(AND(F3195="",G3195=""),"",IF(F3195="",0,F3195)-IF(G3195="",0,G3195))</f>
        <v/>
      </c>
      <c r="I3195" s="14" t="n"/>
      <c r="J3195" s="14" t="n"/>
      <c r="K3195" s="14" t="n"/>
    </row>
    <row r="3196">
      <c r="A3196" s="19" t="n"/>
      <c r="B3196" s="14" t="n"/>
      <c r="C3196" s="12" t="str">
        <f>IF($B3196="","",IFERROR(INDEX(Items!$B$2:$B$501,MATCH($B3196,Items!$A$2:$A$501,0)),"Unknown SKU"))</f>
        <v/>
      </c>
      <c r="D3196" s="14" t="n"/>
      <c r="E3196" s="14" t="n"/>
      <c r="F3196" s="14" t="n"/>
      <c r="G3196" s="14" t="n"/>
      <c r="H3196" s="12" t="str">
        <f>IF(AND(F3196="",G3196=""),"",IF(F3196="",0,F3196)-IF(G3196="",0,G3196))</f>
        <v/>
      </c>
      <c r="I3196" s="14" t="n"/>
      <c r="J3196" s="14" t="n"/>
      <c r="K3196" s="14" t="n"/>
    </row>
    <row r="3197">
      <c r="A3197" s="19" t="n"/>
      <c r="B3197" s="14" t="n"/>
      <c r="C3197" s="12" t="str">
        <f>IF($B3197="","",IFERROR(INDEX(Items!$B$2:$B$501,MATCH($B3197,Items!$A$2:$A$501,0)),"Unknown SKU"))</f>
        <v/>
      </c>
      <c r="D3197" s="14" t="n"/>
      <c r="E3197" s="14" t="n"/>
      <c r="F3197" s="14" t="n"/>
      <c r="G3197" s="14" t="n"/>
      <c r="H3197" s="12" t="str">
        <f>IF(AND(F3197="",G3197=""),"",IF(F3197="",0,F3197)-IF(G3197="",0,G3197))</f>
        <v/>
      </c>
      <c r="I3197" s="14" t="n"/>
      <c r="J3197" s="14" t="n"/>
      <c r="K3197" s="14" t="n"/>
    </row>
    <row r="3198">
      <c r="A3198" s="19" t="n"/>
      <c r="B3198" s="14" t="n"/>
      <c r="C3198" s="12" t="str">
        <f>IF($B3198="","",IFERROR(INDEX(Items!$B$2:$B$501,MATCH($B3198,Items!$A$2:$A$501,0)),"Unknown SKU"))</f>
        <v/>
      </c>
      <c r="D3198" s="14" t="n"/>
      <c r="E3198" s="14" t="n"/>
      <c r="F3198" s="14" t="n"/>
      <c r="G3198" s="14" t="n"/>
      <c r="H3198" s="12" t="str">
        <f>IF(AND(F3198="",G3198=""),"",IF(F3198="",0,F3198)-IF(G3198="",0,G3198))</f>
        <v/>
      </c>
      <c r="I3198" s="14" t="n"/>
      <c r="J3198" s="14" t="n"/>
      <c r="K3198" s="14" t="n"/>
    </row>
    <row r="3199">
      <c r="A3199" s="19" t="n"/>
      <c r="B3199" s="14" t="n"/>
      <c r="C3199" s="12" t="str">
        <f>IF($B3199="","",IFERROR(INDEX(Items!$B$2:$B$501,MATCH($B3199,Items!$A$2:$A$501,0)),"Unknown SKU"))</f>
        <v/>
      </c>
      <c r="D3199" s="14" t="n"/>
      <c r="E3199" s="14" t="n"/>
      <c r="F3199" s="14" t="n"/>
      <c r="G3199" s="14" t="n"/>
      <c r="H3199" s="12" t="str">
        <f>IF(AND(F3199="",G3199=""),"",IF(F3199="",0,F3199)-IF(G3199="",0,G3199))</f>
        <v/>
      </c>
      <c r="I3199" s="14" t="n"/>
      <c r="J3199" s="14" t="n"/>
      <c r="K3199" s="14" t="n"/>
    </row>
    <row r="3200">
      <c r="A3200" s="19" t="n"/>
      <c r="B3200" s="14" t="n"/>
      <c r="C3200" s="12" t="str">
        <f>IF($B3200="","",IFERROR(INDEX(Items!$B$2:$B$501,MATCH($B3200,Items!$A$2:$A$501,0)),"Unknown SKU"))</f>
        <v/>
      </c>
      <c r="D3200" s="14" t="n"/>
      <c r="E3200" s="14" t="n"/>
      <c r="F3200" s="14" t="n"/>
      <c r="G3200" s="14" t="n"/>
      <c r="H3200" s="12" t="str">
        <f>IF(AND(F3200="",G3200=""),"",IF(F3200="",0,F3200)-IF(G3200="",0,G3200))</f>
        <v/>
      </c>
      <c r="I3200" s="14" t="n"/>
      <c r="J3200" s="14" t="n"/>
      <c r="K3200" s="14" t="n"/>
    </row>
    <row r="3201">
      <c r="A3201" s="19" t="n"/>
      <c r="B3201" s="14" t="n"/>
      <c r="C3201" s="12" t="str">
        <f>IF($B3201="","",IFERROR(INDEX(Items!$B$2:$B$501,MATCH($B3201,Items!$A$2:$A$501,0)),"Unknown SKU"))</f>
        <v/>
      </c>
      <c r="D3201" s="14" t="n"/>
      <c r="E3201" s="14" t="n"/>
      <c r="F3201" s="14" t="n"/>
      <c r="G3201" s="14" t="n"/>
      <c r="H3201" s="12" t="str">
        <f>IF(AND(F3201="",G3201=""),"",IF(F3201="",0,F3201)-IF(G3201="",0,G3201))</f>
        <v/>
      </c>
      <c r="I3201" s="14" t="n"/>
      <c r="J3201" s="14" t="n"/>
      <c r="K3201" s="14" t="n"/>
    </row>
    <row r="3202">
      <c r="A3202" s="19" t="n"/>
      <c r="B3202" s="14" t="n"/>
      <c r="C3202" s="12" t="str">
        <f>IF($B3202="","",IFERROR(INDEX(Items!$B$2:$B$501,MATCH($B3202,Items!$A$2:$A$501,0)),"Unknown SKU"))</f>
        <v/>
      </c>
      <c r="D3202" s="14" t="n"/>
      <c r="E3202" s="14" t="n"/>
      <c r="F3202" s="14" t="n"/>
      <c r="G3202" s="14" t="n"/>
      <c r="H3202" s="12" t="str">
        <f>IF(AND(F3202="",G3202=""),"",IF(F3202="",0,F3202)-IF(G3202="",0,G3202))</f>
        <v/>
      </c>
      <c r="I3202" s="14" t="n"/>
      <c r="J3202" s="14" t="n"/>
      <c r="K3202" s="14" t="n"/>
    </row>
    <row r="3203">
      <c r="A3203" s="19" t="n"/>
      <c r="B3203" s="14" t="n"/>
      <c r="C3203" s="12" t="str">
        <f>IF($B3203="","",IFERROR(INDEX(Items!$B$2:$B$501,MATCH($B3203,Items!$A$2:$A$501,0)),"Unknown SKU"))</f>
        <v/>
      </c>
      <c r="D3203" s="14" t="n"/>
      <c r="E3203" s="14" t="n"/>
      <c r="F3203" s="14" t="n"/>
      <c r="G3203" s="14" t="n"/>
      <c r="H3203" s="12" t="str">
        <f>IF(AND(F3203="",G3203=""),"",IF(F3203="",0,F3203)-IF(G3203="",0,G3203))</f>
        <v/>
      </c>
      <c r="I3203" s="14" t="n"/>
      <c r="J3203" s="14" t="n"/>
      <c r="K3203" s="14" t="n"/>
    </row>
    <row r="3204">
      <c r="A3204" s="19" t="n"/>
      <c r="B3204" s="14" t="n"/>
      <c r="C3204" s="12" t="str">
        <f>IF($B3204="","",IFERROR(INDEX(Items!$B$2:$B$501,MATCH($B3204,Items!$A$2:$A$501,0)),"Unknown SKU"))</f>
        <v/>
      </c>
      <c r="D3204" s="14" t="n"/>
      <c r="E3204" s="14" t="n"/>
      <c r="F3204" s="14" t="n"/>
      <c r="G3204" s="14" t="n"/>
      <c r="H3204" s="12" t="str">
        <f>IF(AND(F3204="",G3204=""),"",IF(F3204="",0,F3204)-IF(G3204="",0,G3204))</f>
        <v/>
      </c>
      <c r="I3204" s="14" t="n"/>
      <c r="J3204" s="14" t="n"/>
      <c r="K3204" s="14" t="n"/>
    </row>
    <row r="3205">
      <c r="A3205" s="19" t="n"/>
      <c r="B3205" s="14" t="n"/>
      <c r="C3205" s="12" t="str">
        <f>IF($B3205="","",IFERROR(INDEX(Items!$B$2:$B$501,MATCH($B3205,Items!$A$2:$A$501,0)),"Unknown SKU"))</f>
        <v/>
      </c>
      <c r="D3205" s="14" t="n"/>
      <c r="E3205" s="14" t="n"/>
      <c r="F3205" s="14" t="n"/>
      <c r="G3205" s="14" t="n"/>
      <c r="H3205" s="12" t="str">
        <f>IF(AND(F3205="",G3205=""),"",IF(F3205="",0,F3205)-IF(G3205="",0,G3205))</f>
        <v/>
      </c>
      <c r="I3205" s="14" t="n"/>
      <c r="J3205" s="14" t="n"/>
      <c r="K3205" s="14" t="n"/>
    </row>
    <row r="3206">
      <c r="A3206" s="19" t="n"/>
      <c r="B3206" s="14" t="n"/>
      <c r="C3206" s="12" t="str">
        <f>IF($B3206="","",IFERROR(INDEX(Items!$B$2:$B$501,MATCH($B3206,Items!$A$2:$A$501,0)),"Unknown SKU"))</f>
        <v/>
      </c>
      <c r="D3206" s="14" t="n"/>
      <c r="E3206" s="14" t="n"/>
      <c r="F3206" s="14" t="n"/>
      <c r="G3206" s="14" t="n"/>
      <c r="H3206" s="12" t="str">
        <f>IF(AND(F3206="",G3206=""),"",IF(F3206="",0,F3206)-IF(G3206="",0,G3206))</f>
        <v/>
      </c>
      <c r="I3206" s="14" t="n"/>
      <c r="J3206" s="14" t="n"/>
      <c r="K3206" s="14" t="n"/>
    </row>
    <row r="3207">
      <c r="A3207" s="19" t="n"/>
      <c r="B3207" s="14" t="n"/>
      <c r="C3207" s="12" t="str">
        <f>IF($B3207="","",IFERROR(INDEX(Items!$B$2:$B$501,MATCH($B3207,Items!$A$2:$A$501,0)),"Unknown SKU"))</f>
        <v/>
      </c>
      <c r="D3207" s="14" t="n"/>
      <c r="E3207" s="14" t="n"/>
      <c r="F3207" s="14" t="n"/>
      <c r="G3207" s="14" t="n"/>
      <c r="H3207" s="12" t="str">
        <f>IF(AND(F3207="",G3207=""),"",IF(F3207="",0,F3207)-IF(G3207="",0,G3207))</f>
        <v/>
      </c>
      <c r="I3207" s="14" t="n"/>
      <c r="J3207" s="14" t="n"/>
      <c r="K3207" s="14" t="n"/>
    </row>
    <row r="3208">
      <c r="A3208" s="19" t="n"/>
      <c r="B3208" s="14" t="n"/>
      <c r="C3208" s="12" t="str">
        <f>IF($B3208="","",IFERROR(INDEX(Items!$B$2:$B$501,MATCH($B3208,Items!$A$2:$A$501,0)),"Unknown SKU"))</f>
        <v/>
      </c>
      <c r="D3208" s="14" t="n"/>
      <c r="E3208" s="14" t="n"/>
      <c r="F3208" s="14" t="n"/>
      <c r="G3208" s="14" t="n"/>
      <c r="H3208" s="12" t="str">
        <f>IF(AND(F3208="",G3208=""),"",IF(F3208="",0,F3208)-IF(G3208="",0,G3208))</f>
        <v/>
      </c>
      <c r="I3208" s="14" t="n"/>
      <c r="J3208" s="14" t="n"/>
      <c r="K3208" s="14" t="n"/>
    </row>
    <row r="3209">
      <c r="A3209" s="19" t="n"/>
      <c r="B3209" s="14" t="n"/>
      <c r="C3209" s="12" t="str">
        <f>IF($B3209="","",IFERROR(INDEX(Items!$B$2:$B$501,MATCH($B3209,Items!$A$2:$A$501,0)),"Unknown SKU"))</f>
        <v/>
      </c>
      <c r="D3209" s="14" t="n"/>
      <c r="E3209" s="14" t="n"/>
      <c r="F3209" s="14" t="n"/>
      <c r="G3209" s="14" t="n"/>
      <c r="H3209" s="12" t="str">
        <f>IF(AND(F3209="",G3209=""),"",IF(F3209="",0,F3209)-IF(G3209="",0,G3209))</f>
        <v/>
      </c>
      <c r="I3209" s="14" t="n"/>
      <c r="J3209" s="14" t="n"/>
      <c r="K3209" s="14" t="n"/>
    </row>
    <row r="3210">
      <c r="A3210" s="19" t="n"/>
      <c r="B3210" s="14" t="n"/>
      <c r="C3210" s="12" t="str">
        <f>IF($B3210="","",IFERROR(INDEX(Items!$B$2:$B$501,MATCH($B3210,Items!$A$2:$A$501,0)),"Unknown SKU"))</f>
        <v/>
      </c>
      <c r="D3210" s="14" t="n"/>
      <c r="E3210" s="14" t="n"/>
      <c r="F3210" s="14" t="n"/>
      <c r="G3210" s="14" t="n"/>
      <c r="H3210" s="12" t="str">
        <f>IF(AND(F3210="",G3210=""),"",IF(F3210="",0,F3210)-IF(G3210="",0,G3210))</f>
        <v/>
      </c>
      <c r="I3210" s="14" t="n"/>
      <c r="J3210" s="14" t="n"/>
      <c r="K3210" s="14" t="n"/>
    </row>
    <row r="3211">
      <c r="A3211" s="19" t="n"/>
      <c r="B3211" s="14" t="n"/>
      <c r="C3211" s="12" t="str">
        <f>IF($B3211="","",IFERROR(INDEX(Items!$B$2:$B$501,MATCH($B3211,Items!$A$2:$A$501,0)),"Unknown SKU"))</f>
        <v/>
      </c>
      <c r="D3211" s="14" t="n"/>
      <c r="E3211" s="14" t="n"/>
      <c r="F3211" s="14" t="n"/>
      <c r="G3211" s="14" t="n"/>
      <c r="H3211" s="12" t="str">
        <f>IF(AND(F3211="",G3211=""),"",IF(F3211="",0,F3211)-IF(G3211="",0,G3211))</f>
        <v/>
      </c>
      <c r="I3211" s="14" t="n"/>
      <c r="J3211" s="14" t="n"/>
      <c r="K3211" s="14" t="n"/>
    </row>
    <row r="3212">
      <c r="A3212" s="19" t="n"/>
      <c r="B3212" s="14" t="n"/>
      <c r="C3212" s="12" t="str">
        <f>IF($B3212="","",IFERROR(INDEX(Items!$B$2:$B$501,MATCH($B3212,Items!$A$2:$A$501,0)),"Unknown SKU"))</f>
        <v/>
      </c>
      <c r="D3212" s="14" t="n"/>
      <c r="E3212" s="14" t="n"/>
      <c r="F3212" s="14" t="n"/>
      <c r="G3212" s="14" t="n"/>
      <c r="H3212" s="12" t="str">
        <f>IF(AND(F3212="",G3212=""),"",IF(F3212="",0,F3212)-IF(G3212="",0,G3212))</f>
        <v/>
      </c>
      <c r="I3212" s="14" t="n"/>
      <c r="J3212" s="14" t="n"/>
      <c r="K3212" s="14" t="n"/>
    </row>
    <row r="3213">
      <c r="A3213" s="19" t="n"/>
      <c r="B3213" s="14" t="n"/>
      <c r="C3213" s="12" t="str">
        <f>IF($B3213="","",IFERROR(INDEX(Items!$B$2:$B$501,MATCH($B3213,Items!$A$2:$A$501,0)),"Unknown SKU"))</f>
        <v/>
      </c>
      <c r="D3213" s="14" t="n"/>
      <c r="E3213" s="14" t="n"/>
      <c r="F3213" s="14" t="n"/>
      <c r="G3213" s="14" t="n"/>
      <c r="H3213" s="12" t="str">
        <f>IF(AND(F3213="",G3213=""),"",IF(F3213="",0,F3213)-IF(G3213="",0,G3213))</f>
        <v/>
      </c>
      <c r="I3213" s="14" t="n"/>
      <c r="J3213" s="14" t="n"/>
      <c r="K3213" s="14" t="n"/>
    </row>
    <row r="3214">
      <c r="A3214" s="19" t="n"/>
      <c r="B3214" s="14" t="n"/>
      <c r="C3214" s="12" t="str">
        <f>IF($B3214="","",IFERROR(INDEX(Items!$B$2:$B$501,MATCH($B3214,Items!$A$2:$A$501,0)),"Unknown SKU"))</f>
        <v/>
      </c>
      <c r="D3214" s="14" t="n"/>
      <c r="E3214" s="14" t="n"/>
      <c r="F3214" s="14" t="n"/>
      <c r="G3214" s="14" t="n"/>
      <c r="H3214" s="12" t="str">
        <f>IF(AND(F3214="",G3214=""),"",IF(F3214="",0,F3214)-IF(G3214="",0,G3214))</f>
        <v/>
      </c>
      <c r="I3214" s="14" t="n"/>
      <c r="J3214" s="14" t="n"/>
      <c r="K3214" s="14" t="n"/>
    </row>
    <row r="3215">
      <c r="A3215" s="19" t="n"/>
      <c r="B3215" s="14" t="n"/>
      <c r="C3215" s="12" t="str">
        <f>IF($B3215="","",IFERROR(INDEX(Items!$B$2:$B$501,MATCH($B3215,Items!$A$2:$A$501,0)),"Unknown SKU"))</f>
        <v/>
      </c>
      <c r="D3215" s="14" t="n"/>
      <c r="E3215" s="14" t="n"/>
      <c r="F3215" s="14" t="n"/>
      <c r="G3215" s="14" t="n"/>
      <c r="H3215" s="12" t="str">
        <f>IF(AND(F3215="",G3215=""),"",IF(F3215="",0,F3215)-IF(G3215="",0,G3215))</f>
        <v/>
      </c>
      <c r="I3215" s="14" t="n"/>
      <c r="J3215" s="14" t="n"/>
      <c r="K3215" s="14" t="n"/>
    </row>
    <row r="3216">
      <c r="A3216" s="19" t="n"/>
      <c r="B3216" s="14" t="n"/>
      <c r="C3216" s="12" t="str">
        <f>IF($B3216="","",IFERROR(INDEX(Items!$B$2:$B$501,MATCH($B3216,Items!$A$2:$A$501,0)),"Unknown SKU"))</f>
        <v/>
      </c>
      <c r="D3216" s="14" t="n"/>
      <c r="E3216" s="14" t="n"/>
      <c r="F3216" s="14" t="n"/>
      <c r="G3216" s="14" t="n"/>
      <c r="H3216" s="12" t="str">
        <f>IF(AND(F3216="",G3216=""),"",IF(F3216="",0,F3216)-IF(G3216="",0,G3216))</f>
        <v/>
      </c>
      <c r="I3216" s="14" t="n"/>
      <c r="J3216" s="14" t="n"/>
      <c r="K3216" s="14" t="n"/>
    </row>
    <row r="3217">
      <c r="A3217" s="19" t="n"/>
      <c r="B3217" s="14" t="n"/>
      <c r="C3217" s="12" t="str">
        <f>IF($B3217="","",IFERROR(INDEX(Items!$B$2:$B$501,MATCH($B3217,Items!$A$2:$A$501,0)),"Unknown SKU"))</f>
        <v/>
      </c>
      <c r="D3217" s="14" t="n"/>
      <c r="E3217" s="14" t="n"/>
      <c r="F3217" s="14" t="n"/>
      <c r="G3217" s="14" t="n"/>
      <c r="H3217" s="12" t="str">
        <f>IF(AND(F3217="",G3217=""),"",IF(F3217="",0,F3217)-IF(G3217="",0,G3217))</f>
        <v/>
      </c>
      <c r="I3217" s="14" t="n"/>
      <c r="J3217" s="14" t="n"/>
      <c r="K3217" s="14" t="n"/>
    </row>
    <row r="3218">
      <c r="A3218" s="19" t="n"/>
      <c r="B3218" s="14" t="n"/>
      <c r="C3218" s="12" t="str">
        <f>IF($B3218="","",IFERROR(INDEX(Items!$B$2:$B$501,MATCH($B3218,Items!$A$2:$A$501,0)),"Unknown SKU"))</f>
        <v/>
      </c>
      <c r="D3218" s="14" t="n"/>
      <c r="E3218" s="14" t="n"/>
      <c r="F3218" s="14" t="n"/>
      <c r="G3218" s="14" t="n"/>
      <c r="H3218" s="12" t="str">
        <f>IF(AND(F3218="",G3218=""),"",IF(F3218="",0,F3218)-IF(G3218="",0,G3218))</f>
        <v/>
      </c>
      <c r="I3218" s="14" t="n"/>
      <c r="J3218" s="14" t="n"/>
      <c r="K3218" s="14" t="n"/>
    </row>
    <row r="3219">
      <c r="A3219" s="19" t="n"/>
      <c r="B3219" s="14" t="n"/>
      <c r="C3219" s="12" t="str">
        <f>IF($B3219="","",IFERROR(INDEX(Items!$B$2:$B$501,MATCH($B3219,Items!$A$2:$A$501,0)),"Unknown SKU"))</f>
        <v/>
      </c>
      <c r="D3219" s="14" t="n"/>
      <c r="E3219" s="14" t="n"/>
      <c r="F3219" s="14" t="n"/>
      <c r="G3219" s="14" t="n"/>
      <c r="H3219" s="12" t="str">
        <f>IF(AND(F3219="",G3219=""),"",IF(F3219="",0,F3219)-IF(G3219="",0,G3219))</f>
        <v/>
      </c>
      <c r="I3219" s="14" t="n"/>
      <c r="J3219" s="14" t="n"/>
      <c r="K3219" s="14" t="n"/>
    </row>
    <row r="3220">
      <c r="A3220" s="19" t="n"/>
      <c r="B3220" s="14" t="n"/>
      <c r="C3220" s="12" t="str">
        <f>IF($B3220="","",IFERROR(INDEX(Items!$B$2:$B$501,MATCH($B3220,Items!$A$2:$A$501,0)),"Unknown SKU"))</f>
        <v/>
      </c>
      <c r="D3220" s="14" t="n"/>
      <c r="E3220" s="14" t="n"/>
      <c r="F3220" s="14" t="n"/>
      <c r="G3220" s="14" t="n"/>
      <c r="H3220" s="12" t="str">
        <f>IF(AND(F3220="",G3220=""),"",IF(F3220="",0,F3220)-IF(G3220="",0,G3220))</f>
        <v/>
      </c>
      <c r="I3220" s="14" t="n"/>
      <c r="J3220" s="14" t="n"/>
      <c r="K3220" s="14" t="n"/>
    </row>
    <row r="3221">
      <c r="A3221" s="19" t="n"/>
      <c r="B3221" s="14" t="n"/>
      <c r="C3221" s="12" t="str">
        <f>IF($B3221="","",IFERROR(INDEX(Items!$B$2:$B$501,MATCH($B3221,Items!$A$2:$A$501,0)),"Unknown SKU"))</f>
        <v/>
      </c>
      <c r="D3221" s="14" t="n"/>
      <c r="E3221" s="14" t="n"/>
      <c r="F3221" s="14" t="n"/>
      <c r="G3221" s="14" t="n"/>
      <c r="H3221" s="12" t="str">
        <f>IF(AND(F3221="",G3221=""),"",IF(F3221="",0,F3221)-IF(G3221="",0,G3221))</f>
        <v/>
      </c>
      <c r="I3221" s="14" t="n"/>
      <c r="J3221" s="14" t="n"/>
      <c r="K3221" s="14" t="n"/>
    </row>
    <row r="3222">
      <c r="A3222" s="19" t="n"/>
      <c r="B3222" s="14" t="n"/>
      <c r="C3222" s="12" t="str">
        <f>IF($B3222="","",IFERROR(INDEX(Items!$B$2:$B$501,MATCH($B3222,Items!$A$2:$A$501,0)),"Unknown SKU"))</f>
        <v/>
      </c>
      <c r="D3222" s="14" t="n"/>
      <c r="E3222" s="14" t="n"/>
      <c r="F3222" s="14" t="n"/>
      <c r="G3222" s="14" t="n"/>
      <c r="H3222" s="12" t="str">
        <f>IF(AND(F3222="",G3222=""),"",IF(F3222="",0,F3222)-IF(G3222="",0,G3222))</f>
        <v/>
      </c>
      <c r="I3222" s="14" t="n"/>
      <c r="J3222" s="14" t="n"/>
      <c r="K3222" s="14" t="n"/>
    </row>
    <row r="3223">
      <c r="A3223" s="19" t="n"/>
      <c r="B3223" s="14" t="n"/>
      <c r="C3223" s="12" t="str">
        <f>IF($B3223="","",IFERROR(INDEX(Items!$B$2:$B$501,MATCH($B3223,Items!$A$2:$A$501,0)),"Unknown SKU"))</f>
        <v/>
      </c>
      <c r="D3223" s="14" t="n"/>
      <c r="E3223" s="14" t="n"/>
      <c r="F3223" s="14" t="n"/>
      <c r="G3223" s="14" t="n"/>
      <c r="H3223" s="12" t="str">
        <f>IF(AND(F3223="",G3223=""),"",IF(F3223="",0,F3223)-IF(G3223="",0,G3223))</f>
        <v/>
      </c>
      <c r="I3223" s="14" t="n"/>
      <c r="J3223" s="14" t="n"/>
      <c r="K3223" s="14" t="n"/>
    </row>
    <row r="3224">
      <c r="A3224" s="19" t="n"/>
      <c r="B3224" s="14" t="n"/>
      <c r="C3224" s="12" t="str">
        <f>IF($B3224="","",IFERROR(INDEX(Items!$B$2:$B$501,MATCH($B3224,Items!$A$2:$A$501,0)),"Unknown SKU"))</f>
        <v/>
      </c>
      <c r="D3224" s="14" t="n"/>
      <c r="E3224" s="14" t="n"/>
      <c r="F3224" s="14" t="n"/>
      <c r="G3224" s="14" t="n"/>
      <c r="H3224" s="12" t="str">
        <f>IF(AND(F3224="",G3224=""),"",IF(F3224="",0,F3224)-IF(G3224="",0,G3224))</f>
        <v/>
      </c>
      <c r="I3224" s="14" t="n"/>
      <c r="J3224" s="14" t="n"/>
      <c r="K3224" s="14" t="n"/>
    </row>
    <row r="3225">
      <c r="A3225" s="19" t="n"/>
      <c r="B3225" s="14" t="n"/>
      <c r="C3225" s="12" t="str">
        <f>IF($B3225="","",IFERROR(INDEX(Items!$B$2:$B$501,MATCH($B3225,Items!$A$2:$A$501,0)),"Unknown SKU"))</f>
        <v/>
      </c>
      <c r="D3225" s="14" t="n"/>
      <c r="E3225" s="14" t="n"/>
      <c r="F3225" s="14" t="n"/>
      <c r="G3225" s="14" t="n"/>
      <c r="H3225" s="12" t="str">
        <f>IF(AND(F3225="",G3225=""),"",IF(F3225="",0,F3225)-IF(G3225="",0,G3225))</f>
        <v/>
      </c>
      <c r="I3225" s="14" t="n"/>
      <c r="J3225" s="14" t="n"/>
      <c r="K3225" s="14" t="n"/>
    </row>
    <row r="3226">
      <c r="A3226" s="19" t="n"/>
      <c r="B3226" s="14" t="n"/>
      <c r="C3226" s="12" t="str">
        <f>IF($B3226="","",IFERROR(INDEX(Items!$B$2:$B$501,MATCH($B3226,Items!$A$2:$A$501,0)),"Unknown SKU"))</f>
        <v/>
      </c>
      <c r="D3226" s="14" t="n"/>
      <c r="E3226" s="14" t="n"/>
      <c r="F3226" s="14" t="n"/>
      <c r="G3226" s="14" t="n"/>
      <c r="H3226" s="12" t="str">
        <f>IF(AND(F3226="",G3226=""),"",IF(F3226="",0,F3226)-IF(G3226="",0,G3226))</f>
        <v/>
      </c>
      <c r="I3226" s="14" t="n"/>
      <c r="J3226" s="14" t="n"/>
      <c r="K3226" s="14" t="n"/>
    </row>
    <row r="3227">
      <c r="A3227" s="19" t="n"/>
      <c r="B3227" s="14" t="n"/>
      <c r="C3227" s="12" t="str">
        <f>IF($B3227="","",IFERROR(INDEX(Items!$B$2:$B$501,MATCH($B3227,Items!$A$2:$A$501,0)),"Unknown SKU"))</f>
        <v/>
      </c>
      <c r="D3227" s="14" t="n"/>
      <c r="E3227" s="14" t="n"/>
      <c r="F3227" s="14" t="n"/>
      <c r="G3227" s="14" t="n"/>
      <c r="H3227" s="12" t="str">
        <f>IF(AND(F3227="",G3227=""),"",IF(F3227="",0,F3227)-IF(G3227="",0,G3227))</f>
        <v/>
      </c>
      <c r="I3227" s="14" t="n"/>
      <c r="J3227" s="14" t="n"/>
      <c r="K3227" s="14" t="n"/>
    </row>
    <row r="3228">
      <c r="A3228" s="19" t="n"/>
      <c r="B3228" s="14" t="n"/>
      <c r="C3228" s="12" t="str">
        <f>IF($B3228="","",IFERROR(INDEX(Items!$B$2:$B$501,MATCH($B3228,Items!$A$2:$A$501,0)),"Unknown SKU"))</f>
        <v/>
      </c>
      <c r="D3228" s="14" t="n"/>
      <c r="E3228" s="14" t="n"/>
      <c r="F3228" s="14" t="n"/>
      <c r="G3228" s="14" t="n"/>
      <c r="H3228" s="12" t="str">
        <f>IF(AND(F3228="",G3228=""),"",IF(F3228="",0,F3228)-IF(G3228="",0,G3228))</f>
        <v/>
      </c>
      <c r="I3228" s="14" t="n"/>
      <c r="J3228" s="14" t="n"/>
      <c r="K3228" s="14" t="n"/>
    </row>
    <row r="3229">
      <c r="A3229" s="19" t="n"/>
      <c r="B3229" s="14" t="n"/>
      <c r="C3229" s="12" t="str">
        <f>IF($B3229="","",IFERROR(INDEX(Items!$B$2:$B$501,MATCH($B3229,Items!$A$2:$A$501,0)),"Unknown SKU"))</f>
        <v/>
      </c>
      <c r="D3229" s="14" t="n"/>
      <c r="E3229" s="14" t="n"/>
      <c r="F3229" s="14" t="n"/>
      <c r="G3229" s="14" t="n"/>
      <c r="H3229" s="12" t="str">
        <f>IF(AND(F3229="",G3229=""),"",IF(F3229="",0,F3229)-IF(G3229="",0,G3229))</f>
        <v/>
      </c>
      <c r="I3229" s="14" t="n"/>
      <c r="J3229" s="14" t="n"/>
      <c r="K3229" s="14" t="n"/>
    </row>
    <row r="3230">
      <c r="A3230" s="19" t="n"/>
      <c r="B3230" s="14" t="n"/>
      <c r="C3230" s="12" t="str">
        <f>IF($B3230="","",IFERROR(INDEX(Items!$B$2:$B$501,MATCH($B3230,Items!$A$2:$A$501,0)),"Unknown SKU"))</f>
        <v/>
      </c>
      <c r="D3230" s="14" t="n"/>
      <c r="E3230" s="14" t="n"/>
      <c r="F3230" s="14" t="n"/>
      <c r="G3230" s="14" t="n"/>
      <c r="H3230" s="12" t="str">
        <f>IF(AND(F3230="",G3230=""),"",IF(F3230="",0,F3230)-IF(G3230="",0,G3230))</f>
        <v/>
      </c>
      <c r="I3230" s="14" t="n"/>
      <c r="J3230" s="14" t="n"/>
      <c r="K3230" s="14" t="n"/>
    </row>
    <row r="3231">
      <c r="A3231" s="19" t="n"/>
      <c r="B3231" s="14" t="n"/>
      <c r="C3231" s="12" t="str">
        <f>IF($B3231="","",IFERROR(INDEX(Items!$B$2:$B$501,MATCH($B3231,Items!$A$2:$A$501,0)),"Unknown SKU"))</f>
        <v/>
      </c>
      <c r="D3231" s="14" t="n"/>
      <c r="E3231" s="14" t="n"/>
      <c r="F3231" s="14" t="n"/>
      <c r="G3231" s="14" t="n"/>
      <c r="H3231" s="12" t="str">
        <f>IF(AND(F3231="",G3231=""),"",IF(F3231="",0,F3231)-IF(G3231="",0,G3231))</f>
        <v/>
      </c>
      <c r="I3231" s="14" t="n"/>
      <c r="J3231" s="14" t="n"/>
      <c r="K3231" s="14" t="n"/>
    </row>
    <row r="3232">
      <c r="A3232" s="19" t="n"/>
      <c r="B3232" s="14" t="n"/>
      <c r="C3232" s="12" t="str">
        <f>IF($B3232="","",IFERROR(INDEX(Items!$B$2:$B$501,MATCH($B3232,Items!$A$2:$A$501,0)),"Unknown SKU"))</f>
        <v/>
      </c>
      <c r="D3232" s="14" t="n"/>
      <c r="E3232" s="14" t="n"/>
      <c r="F3232" s="14" t="n"/>
      <c r="G3232" s="14" t="n"/>
      <c r="H3232" s="12" t="str">
        <f>IF(AND(F3232="",G3232=""),"",IF(F3232="",0,F3232)-IF(G3232="",0,G3232))</f>
        <v/>
      </c>
      <c r="I3232" s="14" t="n"/>
      <c r="J3232" s="14" t="n"/>
      <c r="K3232" s="14" t="n"/>
    </row>
    <row r="3233">
      <c r="A3233" s="19" t="n"/>
      <c r="B3233" s="14" t="n"/>
      <c r="C3233" s="12" t="str">
        <f>IF($B3233="","",IFERROR(INDEX(Items!$B$2:$B$501,MATCH($B3233,Items!$A$2:$A$501,0)),"Unknown SKU"))</f>
        <v/>
      </c>
      <c r="D3233" s="14" t="n"/>
      <c r="E3233" s="14" t="n"/>
      <c r="F3233" s="14" t="n"/>
      <c r="G3233" s="14" t="n"/>
      <c r="H3233" s="12" t="str">
        <f>IF(AND(F3233="",G3233=""),"",IF(F3233="",0,F3233)-IF(G3233="",0,G3233))</f>
        <v/>
      </c>
      <c r="I3233" s="14" t="n"/>
      <c r="J3233" s="14" t="n"/>
      <c r="K3233" s="14" t="n"/>
    </row>
    <row r="3234">
      <c r="A3234" s="19" t="n"/>
      <c r="B3234" s="14" t="n"/>
      <c r="C3234" s="12" t="str">
        <f>IF($B3234="","",IFERROR(INDEX(Items!$B$2:$B$501,MATCH($B3234,Items!$A$2:$A$501,0)),"Unknown SKU"))</f>
        <v/>
      </c>
      <c r="D3234" s="14" t="n"/>
      <c r="E3234" s="14" t="n"/>
      <c r="F3234" s="14" t="n"/>
      <c r="G3234" s="14" t="n"/>
      <c r="H3234" s="12" t="str">
        <f>IF(AND(F3234="",G3234=""),"",IF(F3234="",0,F3234)-IF(G3234="",0,G3234))</f>
        <v/>
      </c>
      <c r="I3234" s="14" t="n"/>
      <c r="J3234" s="14" t="n"/>
      <c r="K3234" s="14" t="n"/>
    </row>
    <row r="3235">
      <c r="A3235" s="19" t="n"/>
      <c r="B3235" s="14" t="n"/>
      <c r="C3235" s="12" t="str">
        <f>IF($B3235="","",IFERROR(INDEX(Items!$B$2:$B$501,MATCH($B3235,Items!$A$2:$A$501,0)),"Unknown SKU"))</f>
        <v/>
      </c>
      <c r="D3235" s="14" t="n"/>
      <c r="E3235" s="14" t="n"/>
      <c r="F3235" s="14" t="n"/>
      <c r="G3235" s="14" t="n"/>
      <c r="H3235" s="12" t="str">
        <f>IF(AND(F3235="",G3235=""),"",IF(F3235="",0,F3235)-IF(G3235="",0,G3235))</f>
        <v/>
      </c>
      <c r="I3235" s="14" t="n"/>
      <c r="J3235" s="14" t="n"/>
      <c r="K3235" s="14" t="n"/>
    </row>
    <row r="3236">
      <c r="A3236" s="19" t="n"/>
      <c r="B3236" s="14" t="n"/>
      <c r="C3236" s="12" t="str">
        <f>IF($B3236="","",IFERROR(INDEX(Items!$B$2:$B$501,MATCH($B3236,Items!$A$2:$A$501,0)),"Unknown SKU"))</f>
        <v/>
      </c>
      <c r="D3236" s="14" t="n"/>
      <c r="E3236" s="14" t="n"/>
      <c r="F3236" s="14" t="n"/>
      <c r="G3236" s="14" t="n"/>
      <c r="H3236" s="12" t="str">
        <f>IF(AND(F3236="",G3236=""),"",IF(F3236="",0,F3236)-IF(G3236="",0,G3236))</f>
        <v/>
      </c>
      <c r="I3236" s="14" t="n"/>
      <c r="J3236" s="14" t="n"/>
      <c r="K3236" s="14" t="n"/>
    </row>
    <row r="3237">
      <c r="A3237" s="19" t="n"/>
      <c r="B3237" s="14" t="n"/>
      <c r="C3237" s="12" t="str">
        <f>IF($B3237="","",IFERROR(INDEX(Items!$B$2:$B$501,MATCH($B3237,Items!$A$2:$A$501,0)),"Unknown SKU"))</f>
        <v/>
      </c>
      <c r="D3237" s="14" t="n"/>
      <c r="E3237" s="14" t="n"/>
      <c r="F3237" s="14" t="n"/>
      <c r="G3237" s="14" t="n"/>
      <c r="H3237" s="12" t="str">
        <f>IF(AND(F3237="",G3237=""),"",IF(F3237="",0,F3237)-IF(G3237="",0,G3237))</f>
        <v/>
      </c>
      <c r="I3237" s="14" t="n"/>
      <c r="J3237" s="14" t="n"/>
      <c r="K3237" s="14" t="n"/>
    </row>
    <row r="3238">
      <c r="A3238" s="19" t="n"/>
      <c r="B3238" s="14" t="n"/>
      <c r="C3238" s="12" t="str">
        <f>IF($B3238="","",IFERROR(INDEX(Items!$B$2:$B$501,MATCH($B3238,Items!$A$2:$A$501,0)),"Unknown SKU"))</f>
        <v/>
      </c>
      <c r="D3238" s="14" t="n"/>
      <c r="E3238" s="14" t="n"/>
      <c r="F3238" s="14" t="n"/>
      <c r="G3238" s="14" t="n"/>
      <c r="H3238" s="12" t="str">
        <f>IF(AND(F3238="",G3238=""),"",IF(F3238="",0,F3238)-IF(G3238="",0,G3238))</f>
        <v/>
      </c>
      <c r="I3238" s="14" t="n"/>
      <c r="J3238" s="14" t="n"/>
      <c r="K3238" s="14" t="n"/>
    </row>
    <row r="3239">
      <c r="A3239" s="19" t="n"/>
      <c r="B3239" s="14" t="n"/>
      <c r="C3239" s="12" t="str">
        <f>IF($B3239="","",IFERROR(INDEX(Items!$B$2:$B$501,MATCH($B3239,Items!$A$2:$A$501,0)),"Unknown SKU"))</f>
        <v/>
      </c>
      <c r="D3239" s="14" t="n"/>
      <c r="E3239" s="14" t="n"/>
      <c r="F3239" s="14" t="n"/>
      <c r="G3239" s="14" t="n"/>
      <c r="H3239" s="12" t="str">
        <f>IF(AND(F3239="",G3239=""),"",IF(F3239="",0,F3239)-IF(G3239="",0,G3239))</f>
        <v/>
      </c>
      <c r="I3239" s="14" t="n"/>
      <c r="J3239" s="14" t="n"/>
      <c r="K3239" s="14" t="n"/>
    </row>
    <row r="3240">
      <c r="A3240" s="19" t="n"/>
      <c r="B3240" s="14" t="n"/>
      <c r="C3240" s="12" t="str">
        <f>IF($B3240="","",IFERROR(INDEX(Items!$B$2:$B$501,MATCH($B3240,Items!$A$2:$A$501,0)),"Unknown SKU"))</f>
        <v/>
      </c>
      <c r="D3240" s="14" t="n"/>
      <c r="E3240" s="14" t="n"/>
      <c r="F3240" s="14" t="n"/>
      <c r="G3240" s="14" t="n"/>
      <c r="H3240" s="12" t="str">
        <f>IF(AND(F3240="",G3240=""),"",IF(F3240="",0,F3240)-IF(G3240="",0,G3240))</f>
        <v/>
      </c>
      <c r="I3240" s="14" t="n"/>
      <c r="J3240" s="14" t="n"/>
      <c r="K3240" s="14" t="n"/>
    </row>
    <row r="3241">
      <c r="A3241" s="19" t="n"/>
      <c r="B3241" s="14" t="n"/>
      <c r="C3241" s="12" t="str">
        <f>IF($B3241="","",IFERROR(INDEX(Items!$B$2:$B$501,MATCH($B3241,Items!$A$2:$A$501,0)),"Unknown SKU"))</f>
        <v/>
      </c>
      <c r="D3241" s="14" t="n"/>
      <c r="E3241" s="14" t="n"/>
      <c r="F3241" s="14" t="n"/>
      <c r="G3241" s="14" t="n"/>
      <c r="H3241" s="12" t="str">
        <f>IF(AND(F3241="",G3241=""),"",IF(F3241="",0,F3241)-IF(G3241="",0,G3241))</f>
        <v/>
      </c>
      <c r="I3241" s="14" t="n"/>
      <c r="J3241" s="14" t="n"/>
      <c r="K3241" s="14" t="n"/>
    </row>
    <row r="3242">
      <c r="A3242" s="19" t="n"/>
      <c r="B3242" s="14" t="n"/>
      <c r="C3242" s="12" t="str">
        <f>IF($B3242="","",IFERROR(INDEX(Items!$B$2:$B$501,MATCH($B3242,Items!$A$2:$A$501,0)),"Unknown SKU"))</f>
        <v/>
      </c>
      <c r="D3242" s="14" t="n"/>
      <c r="E3242" s="14" t="n"/>
      <c r="F3242" s="14" t="n"/>
      <c r="G3242" s="14" t="n"/>
      <c r="H3242" s="12" t="str">
        <f>IF(AND(F3242="",G3242=""),"",IF(F3242="",0,F3242)-IF(G3242="",0,G3242))</f>
        <v/>
      </c>
      <c r="I3242" s="14" t="n"/>
      <c r="J3242" s="14" t="n"/>
      <c r="K3242" s="14" t="n"/>
    </row>
    <row r="3243">
      <c r="A3243" s="19" t="n"/>
      <c r="B3243" s="14" t="n"/>
      <c r="C3243" s="12" t="str">
        <f>IF($B3243="","",IFERROR(INDEX(Items!$B$2:$B$501,MATCH($B3243,Items!$A$2:$A$501,0)),"Unknown SKU"))</f>
        <v/>
      </c>
      <c r="D3243" s="14" t="n"/>
      <c r="E3243" s="14" t="n"/>
      <c r="F3243" s="14" t="n"/>
      <c r="G3243" s="14" t="n"/>
      <c r="H3243" s="12" t="str">
        <f>IF(AND(F3243="",G3243=""),"",IF(F3243="",0,F3243)-IF(G3243="",0,G3243))</f>
        <v/>
      </c>
      <c r="I3243" s="14" t="n"/>
      <c r="J3243" s="14" t="n"/>
      <c r="K3243" s="14" t="n"/>
    </row>
    <row r="3244">
      <c r="A3244" s="19" t="n"/>
      <c r="B3244" s="14" t="n"/>
      <c r="C3244" s="12" t="str">
        <f>IF($B3244="","",IFERROR(INDEX(Items!$B$2:$B$501,MATCH($B3244,Items!$A$2:$A$501,0)),"Unknown SKU"))</f>
        <v/>
      </c>
      <c r="D3244" s="14" t="n"/>
      <c r="E3244" s="14" t="n"/>
      <c r="F3244" s="14" t="n"/>
      <c r="G3244" s="14" t="n"/>
      <c r="H3244" s="12" t="str">
        <f>IF(AND(F3244="",G3244=""),"",IF(F3244="",0,F3244)-IF(G3244="",0,G3244))</f>
        <v/>
      </c>
      <c r="I3244" s="14" t="n"/>
      <c r="J3244" s="14" t="n"/>
      <c r="K3244" s="14" t="n"/>
    </row>
    <row r="3245">
      <c r="A3245" s="19" t="n"/>
      <c r="B3245" s="14" t="n"/>
      <c r="C3245" s="12" t="str">
        <f>IF($B3245="","",IFERROR(INDEX(Items!$B$2:$B$501,MATCH($B3245,Items!$A$2:$A$501,0)),"Unknown SKU"))</f>
        <v/>
      </c>
      <c r="D3245" s="14" t="n"/>
      <c r="E3245" s="14" t="n"/>
      <c r="F3245" s="14" t="n"/>
      <c r="G3245" s="14" t="n"/>
      <c r="H3245" s="12" t="str">
        <f>IF(AND(F3245="",G3245=""),"",IF(F3245="",0,F3245)-IF(G3245="",0,G3245))</f>
        <v/>
      </c>
      <c r="I3245" s="14" t="n"/>
      <c r="J3245" s="14" t="n"/>
      <c r="K3245" s="14" t="n"/>
    </row>
    <row r="3246">
      <c r="A3246" s="19" t="n"/>
      <c r="B3246" s="14" t="n"/>
      <c r="C3246" s="12" t="str">
        <f>IF($B3246="","",IFERROR(INDEX(Items!$B$2:$B$501,MATCH($B3246,Items!$A$2:$A$501,0)),"Unknown SKU"))</f>
        <v/>
      </c>
      <c r="D3246" s="14" t="n"/>
      <c r="E3246" s="14" t="n"/>
      <c r="F3246" s="14" t="n"/>
      <c r="G3246" s="14" t="n"/>
      <c r="H3246" s="12" t="str">
        <f>IF(AND(F3246="",G3246=""),"",IF(F3246="",0,F3246)-IF(G3246="",0,G3246))</f>
        <v/>
      </c>
      <c r="I3246" s="14" t="n"/>
      <c r="J3246" s="14" t="n"/>
      <c r="K3246" s="14" t="n"/>
    </row>
    <row r="3247">
      <c r="A3247" s="19" t="n"/>
      <c r="B3247" s="14" t="n"/>
      <c r="C3247" s="12" t="str">
        <f>IF($B3247="","",IFERROR(INDEX(Items!$B$2:$B$501,MATCH($B3247,Items!$A$2:$A$501,0)),"Unknown SKU"))</f>
        <v/>
      </c>
      <c r="D3247" s="14" t="n"/>
      <c r="E3247" s="14" t="n"/>
      <c r="F3247" s="14" t="n"/>
      <c r="G3247" s="14" t="n"/>
      <c r="H3247" s="12" t="str">
        <f>IF(AND(F3247="",G3247=""),"",IF(F3247="",0,F3247)-IF(G3247="",0,G3247))</f>
        <v/>
      </c>
      <c r="I3247" s="14" t="n"/>
      <c r="J3247" s="14" t="n"/>
      <c r="K3247" s="14" t="n"/>
    </row>
    <row r="3248">
      <c r="A3248" s="19" t="n"/>
      <c r="B3248" s="14" t="n"/>
      <c r="C3248" s="12" t="str">
        <f>IF($B3248="","",IFERROR(INDEX(Items!$B$2:$B$501,MATCH($B3248,Items!$A$2:$A$501,0)),"Unknown SKU"))</f>
        <v/>
      </c>
      <c r="D3248" s="14" t="n"/>
      <c r="E3248" s="14" t="n"/>
      <c r="F3248" s="14" t="n"/>
      <c r="G3248" s="14" t="n"/>
      <c r="H3248" s="12" t="str">
        <f>IF(AND(F3248="",G3248=""),"",IF(F3248="",0,F3248)-IF(G3248="",0,G3248))</f>
        <v/>
      </c>
      <c r="I3248" s="14" t="n"/>
      <c r="J3248" s="14" t="n"/>
      <c r="K3248" s="14" t="n"/>
    </row>
    <row r="3249">
      <c r="A3249" s="19" t="n"/>
      <c r="B3249" s="14" t="n"/>
      <c r="C3249" s="12" t="str">
        <f>IF($B3249="","",IFERROR(INDEX(Items!$B$2:$B$501,MATCH($B3249,Items!$A$2:$A$501,0)),"Unknown SKU"))</f>
        <v/>
      </c>
      <c r="D3249" s="14" t="n"/>
      <c r="E3249" s="14" t="n"/>
      <c r="F3249" s="14" t="n"/>
      <c r="G3249" s="14" t="n"/>
      <c r="H3249" s="12" t="str">
        <f>IF(AND(F3249="",G3249=""),"",IF(F3249="",0,F3249)-IF(G3249="",0,G3249))</f>
        <v/>
      </c>
      <c r="I3249" s="14" t="n"/>
      <c r="J3249" s="14" t="n"/>
      <c r="K3249" s="14" t="n"/>
    </row>
    <row r="3250">
      <c r="A3250" s="19" t="n"/>
      <c r="B3250" s="14" t="n"/>
      <c r="C3250" s="12" t="str">
        <f>IF($B3250="","",IFERROR(INDEX(Items!$B$2:$B$501,MATCH($B3250,Items!$A$2:$A$501,0)),"Unknown SKU"))</f>
        <v/>
      </c>
      <c r="D3250" s="14" t="n"/>
      <c r="E3250" s="14" t="n"/>
      <c r="F3250" s="14" t="n"/>
      <c r="G3250" s="14" t="n"/>
      <c r="H3250" s="12" t="str">
        <f>IF(AND(F3250="",G3250=""),"",IF(F3250="",0,F3250)-IF(G3250="",0,G3250))</f>
        <v/>
      </c>
      <c r="I3250" s="14" t="n"/>
      <c r="J3250" s="14" t="n"/>
      <c r="K3250" s="14" t="n"/>
    </row>
    <row r="3251">
      <c r="A3251" s="19" t="n"/>
      <c r="B3251" s="14" t="n"/>
      <c r="C3251" s="12" t="str">
        <f>IF($B3251="","",IFERROR(INDEX(Items!$B$2:$B$501,MATCH($B3251,Items!$A$2:$A$501,0)),"Unknown SKU"))</f>
        <v/>
      </c>
      <c r="D3251" s="14" t="n"/>
      <c r="E3251" s="14" t="n"/>
      <c r="F3251" s="14" t="n"/>
      <c r="G3251" s="14" t="n"/>
      <c r="H3251" s="12" t="str">
        <f>IF(AND(F3251="",G3251=""),"",IF(F3251="",0,F3251)-IF(G3251="",0,G3251))</f>
        <v/>
      </c>
      <c r="I3251" s="14" t="n"/>
      <c r="J3251" s="14" t="n"/>
      <c r="K3251" s="14" t="n"/>
    </row>
    <row r="3252">
      <c r="A3252" s="19" t="n"/>
      <c r="B3252" s="14" t="n"/>
      <c r="C3252" s="12" t="str">
        <f>IF($B3252="","",IFERROR(INDEX(Items!$B$2:$B$501,MATCH($B3252,Items!$A$2:$A$501,0)),"Unknown SKU"))</f>
        <v/>
      </c>
      <c r="D3252" s="14" t="n"/>
      <c r="E3252" s="14" t="n"/>
      <c r="F3252" s="14" t="n"/>
      <c r="G3252" s="14" t="n"/>
      <c r="H3252" s="12" t="str">
        <f>IF(AND(F3252="",G3252=""),"",IF(F3252="",0,F3252)-IF(G3252="",0,G3252))</f>
        <v/>
      </c>
      <c r="I3252" s="14" t="n"/>
      <c r="J3252" s="14" t="n"/>
      <c r="K3252" s="14" t="n"/>
    </row>
    <row r="3253">
      <c r="A3253" s="19" t="n"/>
      <c r="B3253" s="14" t="n"/>
      <c r="C3253" s="12" t="str">
        <f>IF($B3253="","",IFERROR(INDEX(Items!$B$2:$B$501,MATCH($B3253,Items!$A$2:$A$501,0)),"Unknown SKU"))</f>
        <v/>
      </c>
      <c r="D3253" s="14" t="n"/>
      <c r="E3253" s="14" t="n"/>
      <c r="F3253" s="14" t="n"/>
      <c r="G3253" s="14" t="n"/>
      <c r="H3253" s="12" t="str">
        <f>IF(AND(F3253="",G3253=""),"",IF(F3253="",0,F3253)-IF(G3253="",0,G3253))</f>
        <v/>
      </c>
      <c r="I3253" s="14" t="n"/>
      <c r="J3253" s="14" t="n"/>
      <c r="K3253" s="14" t="n"/>
    </row>
    <row r="3254">
      <c r="A3254" s="19" t="n"/>
      <c r="B3254" s="14" t="n"/>
      <c r="C3254" s="12" t="str">
        <f>IF($B3254="","",IFERROR(INDEX(Items!$B$2:$B$501,MATCH($B3254,Items!$A$2:$A$501,0)),"Unknown SKU"))</f>
        <v/>
      </c>
      <c r="D3254" s="14" t="n"/>
      <c r="E3254" s="14" t="n"/>
      <c r="F3254" s="14" t="n"/>
      <c r="G3254" s="14" t="n"/>
      <c r="H3254" s="12" t="str">
        <f>IF(AND(F3254="",G3254=""),"",IF(F3254="",0,F3254)-IF(G3254="",0,G3254))</f>
        <v/>
      </c>
      <c r="I3254" s="14" t="n"/>
      <c r="J3254" s="14" t="n"/>
      <c r="K3254" s="14" t="n"/>
    </row>
    <row r="3255">
      <c r="A3255" s="19" t="n"/>
      <c r="B3255" s="14" t="n"/>
      <c r="C3255" s="12" t="str">
        <f>IF($B3255="","",IFERROR(INDEX(Items!$B$2:$B$501,MATCH($B3255,Items!$A$2:$A$501,0)),"Unknown SKU"))</f>
        <v/>
      </c>
      <c r="D3255" s="14" t="n"/>
      <c r="E3255" s="14" t="n"/>
      <c r="F3255" s="14" t="n"/>
      <c r="G3255" s="14" t="n"/>
      <c r="H3255" s="12" t="str">
        <f>IF(AND(F3255="",G3255=""),"",IF(F3255="",0,F3255)-IF(G3255="",0,G3255))</f>
        <v/>
      </c>
      <c r="I3255" s="14" t="n"/>
      <c r="J3255" s="14" t="n"/>
      <c r="K3255" s="14" t="n"/>
    </row>
    <row r="3256">
      <c r="A3256" s="19" t="n"/>
      <c r="B3256" s="14" t="n"/>
      <c r="C3256" s="12" t="str">
        <f>IF($B3256="","",IFERROR(INDEX(Items!$B$2:$B$501,MATCH($B3256,Items!$A$2:$A$501,0)),"Unknown SKU"))</f>
        <v/>
      </c>
      <c r="D3256" s="14" t="n"/>
      <c r="E3256" s="14" t="n"/>
      <c r="F3256" s="14" t="n"/>
      <c r="G3256" s="14" t="n"/>
      <c r="H3256" s="12" t="str">
        <f>IF(AND(F3256="",G3256=""),"",IF(F3256="",0,F3256)-IF(G3256="",0,G3256))</f>
        <v/>
      </c>
      <c r="I3256" s="14" t="n"/>
      <c r="J3256" s="14" t="n"/>
      <c r="K3256" s="14" t="n"/>
    </row>
    <row r="3257">
      <c r="A3257" s="19" t="n"/>
      <c r="B3257" s="14" t="n"/>
      <c r="C3257" s="12" t="str">
        <f>IF($B3257="","",IFERROR(INDEX(Items!$B$2:$B$501,MATCH($B3257,Items!$A$2:$A$501,0)),"Unknown SKU"))</f>
        <v/>
      </c>
      <c r="D3257" s="14" t="n"/>
      <c r="E3257" s="14" t="n"/>
      <c r="F3257" s="14" t="n"/>
      <c r="G3257" s="14" t="n"/>
      <c r="H3257" s="12" t="str">
        <f>IF(AND(F3257="",G3257=""),"",IF(F3257="",0,F3257)-IF(G3257="",0,G3257))</f>
        <v/>
      </c>
      <c r="I3257" s="14" t="n"/>
      <c r="J3257" s="14" t="n"/>
      <c r="K3257" s="14" t="n"/>
    </row>
    <row r="3258">
      <c r="A3258" s="19" t="n"/>
      <c r="B3258" s="14" t="n"/>
      <c r="C3258" s="12" t="str">
        <f>IF($B3258="","",IFERROR(INDEX(Items!$B$2:$B$501,MATCH($B3258,Items!$A$2:$A$501,0)),"Unknown SKU"))</f>
        <v/>
      </c>
      <c r="D3258" s="14" t="n"/>
      <c r="E3258" s="14" t="n"/>
      <c r="F3258" s="14" t="n"/>
      <c r="G3258" s="14" t="n"/>
      <c r="H3258" s="12" t="str">
        <f>IF(AND(F3258="",G3258=""),"",IF(F3258="",0,F3258)-IF(G3258="",0,G3258))</f>
        <v/>
      </c>
      <c r="I3258" s="14" t="n"/>
      <c r="J3258" s="14" t="n"/>
      <c r="K3258" s="14" t="n"/>
    </row>
    <row r="3259">
      <c r="A3259" s="19" t="n"/>
      <c r="B3259" s="14" t="n"/>
      <c r="C3259" s="12" t="str">
        <f>IF($B3259="","",IFERROR(INDEX(Items!$B$2:$B$501,MATCH($B3259,Items!$A$2:$A$501,0)),"Unknown SKU"))</f>
        <v/>
      </c>
      <c r="D3259" s="14" t="n"/>
      <c r="E3259" s="14" t="n"/>
      <c r="F3259" s="14" t="n"/>
      <c r="G3259" s="14" t="n"/>
      <c r="H3259" s="12" t="str">
        <f>IF(AND(F3259="",G3259=""),"",IF(F3259="",0,F3259)-IF(G3259="",0,G3259))</f>
        <v/>
      </c>
      <c r="I3259" s="14" t="n"/>
      <c r="J3259" s="14" t="n"/>
      <c r="K3259" s="14" t="n"/>
    </row>
    <row r="3260">
      <c r="A3260" s="19" t="n"/>
      <c r="B3260" s="14" t="n"/>
      <c r="C3260" s="12" t="str">
        <f>IF($B3260="","",IFERROR(INDEX(Items!$B$2:$B$501,MATCH($B3260,Items!$A$2:$A$501,0)),"Unknown SKU"))</f>
        <v/>
      </c>
      <c r="D3260" s="14" t="n"/>
      <c r="E3260" s="14" t="n"/>
      <c r="F3260" s="14" t="n"/>
      <c r="G3260" s="14" t="n"/>
      <c r="H3260" s="12" t="str">
        <f>IF(AND(F3260="",G3260=""),"",IF(F3260="",0,F3260)-IF(G3260="",0,G3260))</f>
        <v/>
      </c>
      <c r="I3260" s="14" t="n"/>
      <c r="J3260" s="14" t="n"/>
      <c r="K3260" s="14" t="n"/>
    </row>
    <row r="3261">
      <c r="A3261" s="19" t="n"/>
      <c r="B3261" s="14" t="n"/>
      <c r="C3261" s="12" t="str">
        <f>IF($B3261="","",IFERROR(INDEX(Items!$B$2:$B$501,MATCH($B3261,Items!$A$2:$A$501,0)),"Unknown SKU"))</f>
        <v/>
      </c>
      <c r="D3261" s="14" t="n"/>
      <c r="E3261" s="14" t="n"/>
      <c r="F3261" s="14" t="n"/>
      <c r="G3261" s="14" t="n"/>
      <c r="H3261" s="12" t="str">
        <f>IF(AND(F3261="",G3261=""),"",IF(F3261="",0,F3261)-IF(G3261="",0,G3261))</f>
        <v/>
      </c>
      <c r="I3261" s="14" t="n"/>
      <c r="J3261" s="14" t="n"/>
      <c r="K3261" s="14" t="n"/>
    </row>
    <row r="3262">
      <c r="A3262" s="19" t="n"/>
      <c r="B3262" s="14" t="n"/>
      <c r="C3262" s="12" t="str">
        <f>IF($B3262="","",IFERROR(INDEX(Items!$B$2:$B$501,MATCH($B3262,Items!$A$2:$A$501,0)),"Unknown SKU"))</f>
        <v/>
      </c>
      <c r="D3262" s="14" t="n"/>
      <c r="E3262" s="14" t="n"/>
      <c r="F3262" s="14" t="n"/>
      <c r="G3262" s="14" t="n"/>
      <c r="H3262" s="12" t="str">
        <f>IF(AND(F3262="",G3262=""),"",IF(F3262="",0,F3262)-IF(G3262="",0,G3262))</f>
        <v/>
      </c>
      <c r="I3262" s="14" t="n"/>
      <c r="J3262" s="14" t="n"/>
      <c r="K3262" s="14" t="n"/>
    </row>
    <row r="3263">
      <c r="A3263" s="19" t="n"/>
      <c r="B3263" s="14" t="n"/>
      <c r="C3263" s="12" t="str">
        <f>IF($B3263="","",IFERROR(INDEX(Items!$B$2:$B$501,MATCH($B3263,Items!$A$2:$A$501,0)),"Unknown SKU"))</f>
        <v/>
      </c>
      <c r="D3263" s="14" t="n"/>
      <c r="E3263" s="14" t="n"/>
      <c r="F3263" s="14" t="n"/>
      <c r="G3263" s="14" t="n"/>
      <c r="H3263" s="12" t="str">
        <f>IF(AND(F3263="",G3263=""),"",IF(F3263="",0,F3263)-IF(G3263="",0,G3263))</f>
        <v/>
      </c>
      <c r="I3263" s="14" t="n"/>
      <c r="J3263" s="14" t="n"/>
      <c r="K3263" s="14" t="n"/>
    </row>
    <row r="3264">
      <c r="A3264" s="19" t="n"/>
      <c r="B3264" s="14" t="n"/>
      <c r="C3264" s="12" t="str">
        <f>IF($B3264="","",IFERROR(INDEX(Items!$B$2:$B$501,MATCH($B3264,Items!$A$2:$A$501,0)),"Unknown SKU"))</f>
        <v/>
      </c>
      <c r="D3264" s="14" t="n"/>
      <c r="E3264" s="14" t="n"/>
      <c r="F3264" s="14" t="n"/>
      <c r="G3264" s="14" t="n"/>
      <c r="H3264" s="12" t="str">
        <f>IF(AND(F3264="",G3264=""),"",IF(F3264="",0,F3264)-IF(G3264="",0,G3264))</f>
        <v/>
      </c>
      <c r="I3264" s="14" t="n"/>
      <c r="J3264" s="14" t="n"/>
      <c r="K3264" s="14" t="n"/>
    </row>
    <row r="3265">
      <c r="A3265" s="19" t="n"/>
      <c r="B3265" s="14" t="n"/>
      <c r="C3265" s="12" t="str">
        <f>IF($B3265="","",IFERROR(INDEX(Items!$B$2:$B$501,MATCH($B3265,Items!$A$2:$A$501,0)),"Unknown SKU"))</f>
        <v/>
      </c>
      <c r="D3265" s="14" t="n"/>
      <c r="E3265" s="14" t="n"/>
      <c r="F3265" s="14" t="n"/>
      <c r="G3265" s="14" t="n"/>
      <c r="H3265" s="12" t="str">
        <f>IF(AND(F3265="",G3265=""),"",IF(F3265="",0,F3265)-IF(G3265="",0,G3265))</f>
        <v/>
      </c>
      <c r="I3265" s="14" t="n"/>
      <c r="J3265" s="14" t="n"/>
      <c r="K3265" s="14" t="n"/>
    </row>
    <row r="3266">
      <c r="A3266" s="19" t="n"/>
      <c r="B3266" s="14" t="n"/>
      <c r="C3266" s="12" t="str">
        <f>IF($B3266="","",IFERROR(INDEX(Items!$B$2:$B$501,MATCH($B3266,Items!$A$2:$A$501,0)),"Unknown SKU"))</f>
        <v/>
      </c>
      <c r="D3266" s="14" t="n"/>
      <c r="E3266" s="14" t="n"/>
      <c r="F3266" s="14" t="n"/>
      <c r="G3266" s="14" t="n"/>
      <c r="H3266" s="12" t="str">
        <f>IF(AND(F3266="",G3266=""),"",IF(F3266="",0,F3266)-IF(G3266="",0,G3266))</f>
        <v/>
      </c>
      <c r="I3266" s="14" t="n"/>
      <c r="J3266" s="14" t="n"/>
      <c r="K3266" s="14" t="n"/>
    </row>
    <row r="3267">
      <c r="A3267" s="19" t="n"/>
      <c r="B3267" s="14" t="n"/>
      <c r="C3267" s="12" t="str">
        <f>IF($B3267="","",IFERROR(INDEX(Items!$B$2:$B$501,MATCH($B3267,Items!$A$2:$A$501,0)),"Unknown SKU"))</f>
        <v/>
      </c>
      <c r="D3267" s="14" t="n"/>
      <c r="E3267" s="14" t="n"/>
      <c r="F3267" s="14" t="n"/>
      <c r="G3267" s="14" t="n"/>
      <c r="H3267" s="12" t="str">
        <f>IF(AND(F3267="",G3267=""),"",IF(F3267="",0,F3267)-IF(G3267="",0,G3267))</f>
        <v/>
      </c>
      <c r="I3267" s="14" t="n"/>
      <c r="J3267" s="14" t="n"/>
      <c r="K3267" s="14" t="n"/>
    </row>
    <row r="3268">
      <c r="A3268" s="19" t="n"/>
      <c r="B3268" s="14" t="n"/>
      <c r="C3268" s="12" t="str">
        <f>IF($B3268="","",IFERROR(INDEX(Items!$B$2:$B$501,MATCH($B3268,Items!$A$2:$A$501,0)),"Unknown SKU"))</f>
        <v/>
      </c>
      <c r="D3268" s="14" t="n"/>
      <c r="E3268" s="14" t="n"/>
      <c r="F3268" s="14" t="n"/>
      <c r="G3268" s="14" t="n"/>
      <c r="H3268" s="12" t="str">
        <f>IF(AND(F3268="",G3268=""),"",IF(F3268="",0,F3268)-IF(G3268="",0,G3268))</f>
        <v/>
      </c>
      <c r="I3268" s="14" t="n"/>
      <c r="J3268" s="14" t="n"/>
      <c r="K3268" s="14" t="n"/>
    </row>
    <row r="3269">
      <c r="A3269" s="19" t="n"/>
      <c r="B3269" s="14" t="n"/>
      <c r="C3269" s="12" t="str">
        <f>IF($B3269="","",IFERROR(INDEX(Items!$B$2:$B$501,MATCH($B3269,Items!$A$2:$A$501,0)),"Unknown SKU"))</f>
        <v/>
      </c>
      <c r="D3269" s="14" t="n"/>
      <c r="E3269" s="14" t="n"/>
      <c r="F3269" s="14" t="n"/>
      <c r="G3269" s="14" t="n"/>
      <c r="H3269" s="12" t="str">
        <f>IF(AND(F3269="",G3269=""),"",IF(F3269="",0,F3269)-IF(G3269="",0,G3269))</f>
        <v/>
      </c>
      <c r="I3269" s="14" t="n"/>
      <c r="J3269" s="14" t="n"/>
      <c r="K3269" s="14" t="n"/>
    </row>
    <row r="3270">
      <c r="A3270" s="19" t="n"/>
      <c r="B3270" s="14" t="n"/>
      <c r="C3270" s="12" t="str">
        <f>IF($B3270="","",IFERROR(INDEX(Items!$B$2:$B$501,MATCH($B3270,Items!$A$2:$A$501,0)),"Unknown SKU"))</f>
        <v/>
      </c>
      <c r="D3270" s="14" t="n"/>
      <c r="E3270" s="14" t="n"/>
      <c r="F3270" s="14" t="n"/>
      <c r="G3270" s="14" t="n"/>
      <c r="H3270" s="12" t="str">
        <f>IF(AND(F3270="",G3270=""),"",IF(F3270="",0,F3270)-IF(G3270="",0,G3270))</f>
        <v/>
      </c>
      <c r="I3270" s="14" t="n"/>
      <c r="J3270" s="14" t="n"/>
      <c r="K3270" s="14" t="n"/>
    </row>
    <row r="3271">
      <c r="A3271" s="19" t="n"/>
      <c r="B3271" s="14" t="n"/>
      <c r="C3271" s="12" t="str">
        <f>IF($B3271="","",IFERROR(INDEX(Items!$B$2:$B$501,MATCH($B3271,Items!$A$2:$A$501,0)),"Unknown SKU"))</f>
        <v/>
      </c>
      <c r="D3271" s="14" t="n"/>
      <c r="E3271" s="14" t="n"/>
      <c r="F3271" s="14" t="n"/>
      <c r="G3271" s="14" t="n"/>
      <c r="H3271" s="12" t="str">
        <f>IF(AND(F3271="",G3271=""),"",IF(F3271="",0,F3271)-IF(G3271="",0,G3271))</f>
        <v/>
      </c>
      <c r="I3271" s="14" t="n"/>
      <c r="J3271" s="14" t="n"/>
      <c r="K3271" s="14" t="n"/>
    </row>
    <row r="3272">
      <c r="A3272" s="19" t="n"/>
      <c r="B3272" s="14" t="n"/>
      <c r="C3272" s="12" t="str">
        <f>IF($B3272="","",IFERROR(INDEX(Items!$B$2:$B$501,MATCH($B3272,Items!$A$2:$A$501,0)),"Unknown SKU"))</f>
        <v/>
      </c>
      <c r="D3272" s="14" t="n"/>
      <c r="E3272" s="14" t="n"/>
      <c r="F3272" s="14" t="n"/>
      <c r="G3272" s="14" t="n"/>
      <c r="H3272" s="12" t="str">
        <f>IF(AND(F3272="",G3272=""),"",IF(F3272="",0,F3272)-IF(G3272="",0,G3272))</f>
        <v/>
      </c>
      <c r="I3272" s="14" t="n"/>
      <c r="J3272" s="14" t="n"/>
      <c r="K3272" s="14" t="n"/>
    </row>
    <row r="3273">
      <c r="A3273" s="19" t="n"/>
      <c r="B3273" s="14" t="n"/>
      <c r="C3273" s="12" t="str">
        <f>IF($B3273="","",IFERROR(INDEX(Items!$B$2:$B$501,MATCH($B3273,Items!$A$2:$A$501,0)),"Unknown SKU"))</f>
        <v/>
      </c>
      <c r="D3273" s="14" t="n"/>
      <c r="E3273" s="14" t="n"/>
      <c r="F3273" s="14" t="n"/>
      <c r="G3273" s="14" t="n"/>
      <c r="H3273" s="12" t="str">
        <f>IF(AND(F3273="",G3273=""),"",IF(F3273="",0,F3273)-IF(G3273="",0,G3273))</f>
        <v/>
      </c>
      <c r="I3273" s="14" t="n"/>
      <c r="J3273" s="14" t="n"/>
      <c r="K3273" s="14" t="n"/>
    </row>
    <row r="3274">
      <c r="A3274" s="19" t="n"/>
      <c r="B3274" s="14" t="n"/>
      <c r="C3274" s="12" t="str">
        <f>IF($B3274="","",IFERROR(INDEX(Items!$B$2:$B$501,MATCH($B3274,Items!$A$2:$A$501,0)),"Unknown SKU"))</f>
        <v/>
      </c>
      <c r="D3274" s="14" t="n"/>
      <c r="E3274" s="14" t="n"/>
      <c r="F3274" s="14" t="n"/>
      <c r="G3274" s="14" t="n"/>
      <c r="H3274" s="12" t="str">
        <f>IF(AND(F3274="",G3274=""),"",IF(F3274="",0,F3274)-IF(G3274="",0,G3274))</f>
        <v/>
      </c>
      <c r="I3274" s="14" t="n"/>
      <c r="J3274" s="14" t="n"/>
      <c r="K3274" s="14" t="n"/>
    </row>
    <row r="3275">
      <c r="A3275" s="19" t="n"/>
      <c r="B3275" s="14" t="n"/>
      <c r="C3275" s="12" t="str">
        <f>IF($B3275="","",IFERROR(INDEX(Items!$B$2:$B$501,MATCH($B3275,Items!$A$2:$A$501,0)),"Unknown SKU"))</f>
        <v/>
      </c>
      <c r="D3275" s="14" t="n"/>
      <c r="E3275" s="14" t="n"/>
      <c r="F3275" s="14" t="n"/>
      <c r="G3275" s="14" t="n"/>
      <c r="H3275" s="12" t="str">
        <f>IF(AND(F3275="",G3275=""),"",IF(F3275="",0,F3275)-IF(G3275="",0,G3275))</f>
        <v/>
      </c>
      <c r="I3275" s="14" t="n"/>
      <c r="J3275" s="14" t="n"/>
      <c r="K3275" s="14" t="n"/>
    </row>
    <row r="3276">
      <c r="A3276" s="19" t="n"/>
      <c r="B3276" s="14" t="n"/>
      <c r="C3276" s="12" t="str">
        <f>IF($B3276="","",IFERROR(INDEX(Items!$B$2:$B$501,MATCH($B3276,Items!$A$2:$A$501,0)),"Unknown SKU"))</f>
        <v/>
      </c>
      <c r="D3276" s="14" t="n"/>
      <c r="E3276" s="14" t="n"/>
      <c r="F3276" s="14" t="n"/>
      <c r="G3276" s="14" t="n"/>
      <c r="H3276" s="12" t="str">
        <f>IF(AND(F3276="",G3276=""),"",IF(F3276="",0,F3276)-IF(G3276="",0,G3276))</f>
        <v/>
      </c>
      <c r="I3276" s="14" t="n"/>
      <c r="J3276" s="14" t="n"/>
      <c r="K3276" s="14" t="n"/>
    </row>
    <row r="3277">
      <c r="A3277" s="19" t="n"/>
      <c r="B3277" s="14" t="n"/>
      <c r="C3277" s="12" t="str">
        <f>IF($B3277="","",IFERROR(INDEX(Items!$B$2:$B$501,MATCH($B3277,Items!$A$2:$A$501,0)),"Unknown SKU"))</f>
        <v/>
      </c>
      <c r="D3277" s="14" t="n"/>
      <c r="E3277" s="14" t="n"/>
      <c r="F3277" s="14" t="n"/>
      <c r="G3277" s="14" t="n"/>
      <c r="H3277" s="12" t="str">
        <f>IF(AND(F3277="",G3277=""),"",IF(F3277="",0,F3277)-IF(G3277="",0,G3277))</f>
        <v/>
      </c>
      <c r="I3277" s="14" t="n"/>
      <c r="J3277" s="14" t="n"/>
      <c r="K3277" s="14" t="n"/>
    </row>
    <row r="3278">
      <c r="A3278" s="19" t="n"/>
      <c r="B3278" s="14" t="n"/>
      <c r="C3278" s="12" t="str">
        <f>IF($B3278="","",IFERROR(INDEX(Items!$B$2:$B$501,MATCH($B3278,Items!$A$2:$A$501,0)),"Unknown SKU"))</f>
        <v/>
      </c>
      <c r="D3278" s="14" t="n"/>
      <c r="E3278" s="14" t="n"/>
      <c r="F3278" s="14" t="n"/>
      <c r="G3278" s="14" t="n"/>
      <c r="H3278" s="12" t="str">
        <f>IF(AND(F3278="",G3278=""),"",IF(F3278="",0,F3278)-IF(G3278="",0,G3278))</f>
        <v/>
      </c>
      <c r="I3278" s="14" t="n"/>
      <c r="J3278" s="14" t="n"/>
      <c r="K3278" s="14" t="n"/>
    </row>
    <row r="3279">
      <c r="A3279" s="19" t="n"/>
      <c r="B3279" s="14" t="n"/>
      <c r="C3279" s="12" t="str">
        <f>IF($B3279="","",IFERROR(INDEX(Items!$B$2:$B$501,MATCH($B3279,Items!$A$2:$A$501,0)),"Unknown SKU"))</f>
        <v/>
      </c>
      <c r="D3279" s="14" t="n"/>
      <c r="E3279" s="14" t="n"/>
      <c r="F3279" s="14" t="n"/>
      <c r="G3279" s="14" t="n"/>
      <c r="H3279" s="12" t="str">
        <f>IF(AND(F3279="",G3279=""),"",IF(F3279="",0,F3279)-IF(G3279="",0,G3279))</f>
        <v/>
      </c>
      <c r="I3279" s="14" t="n"/>
      <c r="J3279" s="14" t="n"/>
      <c r="K3279" s="14" t="n"/>
    </row>
    <row r="3280">
      <c r="A3280" s="19" t="n"/>
      <c r="B3280" s="14" t="n"/>
      <c r="C3280" s="12" t="str">
        <f>IF($B3280="","",IFERROR(INDEX(Items!$B$2:$B$501,MATCH($B3280,Items!$A$2:$A$501,0)),"Unknown SKU"))</f>
        <v/>
      </c>
      <c r="D3280" s="14" t="n"/>
      <c r="E3280" s="14" t="n"/>
      <c r="F3280" s="14" t="n"/>
      <c r="G3280" s="14" t="n"/>
      <c r="H3280" s="12" t="str">
        <f>IF(AND(F3280="",G3280=""),"",IF(F3280="",0,F3280)-IF(G3280="",0,G3280))</f>
        <v/>
      </c>
      <c r="I3280" s="14" t="n"/>
      <c r="J3280" s="14" t="n"/>
      <c r="K3280" s="14" t="n"/>
    </row>
    <row r="3281">
      <c r="A3281" s="19" t="n"/>
      <c r="B3281" s="14" t="n"/>
      <c r="C3281" s="12" t="str">
        <f>IF($B3281="","",IFERROR(INDEX(Items!$B$2:$B$501,MATCH($B3281,Items!$A$2:$A$501,0)),"Unknown SKU"))</f>
        <v/>
      </c>
      <c r="D3281" s="14" t="n"/>
      <c r="E3281" s="14" t="n"/>
      <c r="F3281" s="14" t="n"/>
      <c r="G3281" s="14" t="n"/>
      <c r="H3281" s="12" t="str">
        <f>IF(AND(F3281="",G3281=""),"",IF(F3281="",0,F3281)-IF(G3281="",0,G3281))</f>
        <v/>
      </c>
      <c r="I3281" s="14" t="n"/>
      <c r="J3281" s="14" t="n"/>
      <c r="K3281" s="14" t="n"/>
    </row>
    <row r="3282">
      <c r="A3282" s="19" t="n"/>
      <c r="B3282" s="14" t="n"/>
      <c r="C3282" s="12" t="str">
        <f>IF($B3282="","",IFERROR(INDEX(Items!$B$2:$B$501,MATCH($B3282,Items!$A$2:$A$501,0)),"Unknown SKU"))</f>
        <v/>
      </c>
      <c r="D3282" s="14" t="n"/>
      <c r="E3282" s="14" t="n"/>
      <c r="F3282" s="14" t="n"/>
      <c r="G3282" s="14" t="n"/>
      <c r="H3282" s="12" t="str">
        <f>IF(AND(F3282="",G3282=""),"",IF(F3282="",0,F3282)-IF(G3282="",0,G3282))</f>
        <v/>
      </c>
      <c r="I3282" s="14" t="n"/>
      <c r="J3282" s="14" t="n"/>
      <c r="K3282" s="14" t="n"/>
    </row>
    <row r="3283">
      <c r="A3283" s="19" t="n"/>
      <c r="B3283" s="14" t="n"/>
      <c r="C3283" s="12" t="str">
        <f>IF($B3283="","",IFERROR(INDEX(Items!$B$2:$B$501,MATCH($B3283,Items!$A$2:$A$501,0)),"Unknown SKU"))</f>
        <v/>
      </c>
      <c r="D3283" s="14" t="n"/>
      <c r="E3283" s="14" t="n"/>
      <c r="F3283" s="14" t="n"/>
      <c r="G3283" s="14" t="n"/>
      <c r="H3283" s="12" t="str">
        <f>IF(AND(F3283="",G3283=""),"",IF(F3283="",0,F3283)-IF(G3283="",0,G3283))</f>
        <v/>
      </c>
      <c r="I3283" s="14" t="n"/>
      <c r="J3283" s="14" t="n"/>
      <c r="K3283" s="14" t="n"/>
    </row>
    <row r="3284">
      <c r="A3284" s="19" t="n"/>
      <c r="B3284" s="14" t="n"/>
      <c r="C3284" s="12" t="str">
        <f>IF($B3284="","",IFERROR(INDEX(Items!$B$2:$B$501,MATCH($B3284,Items!$A$2:$A$501,0)),"Unknown SKU"))</f>
        <v/>
      </c>
      <c r="D3284" s="14" t="n"/>
      <c r="E3284" s="14" t="n"/>
      <c r="F3284" s="14" t="n"/>
      <c r="G3284" s="14" t="n"/>
      <c r="H3284" s="12" t="str">
        <f>IF(AND(F3284="",G3284=""),"",IF(F3284="",0,F3284)-IF(G3284="",0,G3284))</f>
        <v/>
      </c>
      <c r="I3284" s="14" t="n"/>
      <c r="J3284" s="14" t="n"/>
      <c r="K3284" s="14" t="n"/>
    </row>
    <row r="3285">
      <c r="A3285" s="19" t="n"/>
      <c r="B3285" s="14" t="n"/>
      <c r="C3285" s="12" t="str">
        <f>IF($B3285="","",IFERROR(INDEX(Items!$B$2:$B$501,MATCH($B3285,Items!$A$2:$A$501,0)),"Unknown SKU"))</f>
        <v/>
      </c>
      <c r="D3285" s="14" t="n"/>
      <c r="E3285" s="14" t="n"/>
      <c r="F3285" s="14" t="n"/>
      <c r="G3285" s="14" t="n"/>
      <c r="H3285" s="12" t="str">
        <f>IF(AND(F3285="",G3285=""),"",IF(F3285="",0,F3285)-IF(G3285="",0,G3285))</f>
        <v/>
      </c>
      <c r="I3285" s="14" t="n"/>
      <c r="J3285" s="14" t="n"/>
      <c r="K3285" s="14" t="n"/>
    </row>
    <row r="3286">
      <c r="A3286" s="19" t="n"/>
      <c r="B3286" s="14" t="n"/>
      <c r="C3286" s="12" t="str">
        <f>IF($B3286="","",IFERROR(INDEX(Items!$B$2:$B$501,MATCH($B3286,Items!$A$2:$A$501,0)),"Unknown SKU"))</f>
        <v/>
      </c>
      <c r="D3286" s="14" t="n"/>
      <c r="E3286" s="14" t="n"/>
      <c r="F3286" s="14" t="n"/>
      <c r="G3286" s="14" t="n"/>
      <c r="H3286" s="12" t="str">
        <f>IF(AND(F3286="",G3286=""),"",IF(F3286="",0,F3286)-IF(G3286="",0,G3286))</f>
        <v/>
      </c>
      <c r="I3286" s="14" t="n"/>
      <c r="J3286" s="14" t="n"/>
      <c r="K3286" s="14" t="n"/>
    </row>
    <row r="3287">
      <c r="A3287" s="19" t="n"/>
      <c r="B3287" s="14" t="n"/>
      <c r="C3287" s="12" t="str">
        <f>IF($B3287="","",IFERROR(INDEX(Items!$B$2:$B$501,MATCH($B3287,Items!$A$2:$A$501,0)),"Unknown SKU"))</f>
        <v/>
      </c>
      <c r="D3287" s="14" t="n"/>
      <c r="E3287" s="14" t="n"/>
      <c r="F3287" s="14" t="n"/>
      <c r="G3287" s="14" t="n"/>
      <c r="H3287" s="12" t="str">
        <f>IF(AND(F3287="",G3287=""),"",IF(F3287="",0,F3287)-IF(G3287="",0,G3287))</f>
        <v/>
      </c>
      <c r="I3287" s="14" t="n"/>
      <c r="J3287" s="14" t="n"/>
      <c r="K3287" s="14" t="n"/>
    </row>
    <row r="3288">
      <c r="A3288" s="19" t="n"/>
      <c r="B3288" s="14" t="n"/>
      <c r="C3288" s="12" t="str">
        <f>IF($B3288="","",IFERROR(INDEX(Items!$B$2:$B$501,MATCH($B3288,Items!$A$2:$A$501,0)),"Unknown SKU"))</f>
        <v/>
      </c>
      <c r="D3288" s="14" t="n"/>
      <c r="E3288" s="14" t="n"/>
      <c r="F3288" s="14" t="n"/>
      <c r="G3288" s="14" t="n"/>
      <c r="H3288" s="12" t="str">
        <f>IF(AND(F3288="",G3288=""),"",IF(F3288="",0,F3288)-IF(G3288="",0,G3288))</f>
        <v/>
      </c>
      <c r="I3288" s="14" t="n"/>
      <c r="J3288" s="14" t="n"/>
      <c r="K3288" s="14" t="n"/>
    </row>
    <row r="3289">
      <c r="A3289" s="19" t="n"/>
      <c r="B3289" s="14" t="n"/>
      <c r="C3289" s="12" t="str">
        <f>IF($B3289="","",IFERROR(INDEX(Items!$B$2:$B$501,MATCH($B3289,Items!$A$2:$A$501,0)),"Unknown SKU"))</f>
        <v/>
      </c>
      <c r="D3289" s="14" t="n"/>
      <c r="E3289" s="14" t="n"/>
      <c r="F3289" s="14" t="n"/>
      <c r="G3289" s="14" t="n"/>
      <c r="H3289" s="12" t="str">
        <f>IF(AND(F3289="",G3289=""),"",IF(F3289="",0,F3289)-IF(G3289="",0,G3289))</f>
        <v/>
      </c>
      <c r="I3289" s="14" t="n"/>
      <c r="J3289" s="14" t="n"/>
      <c r="K3289" s="14" t="n"/>
    </row>
    <row r="3290">
      <c r="A3290" s="19" t="n"/>
      <c r="B3290" s="14" t="n"/>
      <c r="C3290" s="12" t="str">
        <f>IF($B3290="","",IFERROR(INDEX(Items!$B$2:$B$501,MATCH($B3290,Items!$A$2:$A$501,0)),"Unknown SKU"))</f>
        <v/>
      </c>
      <c r="D3290" s="14" t="n"/>
      <c r="E3290" s="14" t="n"/>
      <c r="F3290" s="14" t="n"/>
      <c r="G3290" s="14" t="n"/>
      <c r="H3290" s="12" t="str">
        <f>IF(AND(F3290="",G3290=""),"",IF(F3290="",0,F3290)-IF(G3290="",0,G3290))</f>
        <v/>
      </c>
      <c r="I3290" s="14" t="n"/>
      <c r="J3290" s="14" t="n"/>
      <c r="K3290" s="14" t="n"/>
    </row>
    <row r="3291">
      <c r="A3291" s="19" t="n"/>
      <c r="B3291" s="14" t="n"/>
      <c r="C3291" s="12" t="str">
        <f>IF($B3291="","",IFERROR(INDEX(Items!$B$2:$B$501,MATCH($B3291,Items!$A$2:$A$501,0)),"Unknown SKU"))</f>
        <v/>
      </c>
      <c r="D3291" s="14" t="n"/>
      <c r="E3291" s="14" t="n"/>
      <c r="F3291" s="14" t="n"/>
      <c r="G3291" s="14" t="n"/>
      <c r="H3291" s="12" t="str">
        <f>IF(AND(F3291="",G3291=""),"",IF(F3291="",0,F3291)-IF(G3291="",0,G3291))</f>
        <v/>
      </c>
      <c r="I3291" s="14" t="n"/>
      <c r="J3291" s="14" t="n"/>
      <c r="K3291" s="14" t="n"/>
    </row>
    <row r="3292">
      <c r="A3292" s="19" t="n"/>
      <c r="B3292" s="14" t="n"/>
      <c r="C3292" s="12" t="str">
        <f>IF($B3292="","",IFERROR(INDEX(Items!$B$2:$B$501,MATCH($B3292,Items!$A$2:$A$501,0)),"Unknown SKU"))</f>
        <v/>
      </c>
      <c r="D3292" s="14" t="n"/>
      <c r="E3292" s="14" t="n"/>
      <c r="F3292" s="14" t="n"/>
      <c r="G3292" s="14" t="n"/>
      <c r="H3292" s="12" t="str">
        <f>IF(AND(F3292="",G3292=""),"",IF(F3292="",0,F3292)-IF(G3292="",0,G3292))</f>
        <v/>
      </c>
      <c r="I3292" s="14" t="n"/>
      <c r="J3292" s="14" t="n"/>
      <c r="K3292" s="14" t="n"/>
    </row>
    <row r="3293">
      <c r="A3293" s="19" t="n"/>
      <c r="B3293" s="14" t="n"/>
      <c r="C3293" s="12" t="str">
        <f>IF($B3293="","",IFERROR(INDEX(Items!$B$2:$B$501,MATCH($B3293,Items!$A$2:$A$501,0)),"Unknown SKU"))</f>
        <v/>
      </c>
      <c r="D3293" s="14" t="n"/>
      <c r="E3293" s="14" t="n"/>
      <c r="F3293" s="14" t="n"/>
      <c r="G3293" s="14" t="n"/>
      <c r="H3293" s="12" t="str">
        <f>IF(AND(F3293="",G3293=""),"",IF(F3293="",0,F3293)-IF(G3293="",0,G3293))</f>
        <v/>
      </c>
      <c r="I3293" s="14" t="n"/>
      <c r="J3293" s="14" t="n"/>
      <c r="K3293" s="14" t="n"/>
    </row>
    <row r="3294">
      <c r="A3294" s="19" t="n"/>
      <c r="B3294" s="14" t="n"/>
      <c r="C3294" s="12" t="str">
        <f>IF($B3294="","",IFERROR(INDEX(Items!$B$2:$B$501,MATCH($B3294,Items!$A$2:$A$501,0)),"Unknown SKU"))</f>
        <v/>
      </c>
      <c r="D3294" s="14" t="n"/>
      <c r="E3294" s="14" t="n"/>
      <c r="F3294" s="14" t="n"/>
      <c r="G3294" s="14" t="n"/>
      <c r="H3294" s="12" t="str">
        <f>IF(AND(F3294="",G3294=""),"",IF(F3294="",0,F3294)-IF(G3294="",0,G3294))</f>
        <v/>
      </c>
      <c r="I3294" s="14" t="n"/>
      <c r="J3294" s="14" t="n"/>
      <c r="K3294" s="14" t="n"/>
    </row>
    <row r="3295">
      <c r="A3295" s="19" t="n"/>
      <c r="B3295" s="14" t="n"/>
      <c r="C3295" s="12" t="str">
        <f>IF($B3295="","",IFERROR(INDEX(Items!$B$2:$B$501,MATCH($B3295,Items!$A$2:$A$501,0)),"Unknown SKU"))</f>
        <v/>
      </c>
      <c r="D3295" s="14" t="n"/>
      <c r="E3295" s="14" t="n"/>
      <c r="F3295" s="14" t="n"/>
      <c r="G3295" s="14" t="n"/>
      <c r="H3295" s="12" t="str">
        <f>IF(AND(F3295="",G3295=""),"",IF(F3295="",0,F3295)-IF(G3295="",0,G3295))</f>
        <v/>
      </c>
      <c r="I3295" s="14" t="n"/>
      <c r="J3295" s="14" t="n"/>
      <c r="K3295" s="14" t="n"/>
    </row>
    <row r="3296">
      <c r="A3296" s="19" t="n"/>
      <c r="B3296" s="14" t="n"/>
      <c r="C3296" s="12" t="str">
        <f>IF($B3296="","",IFERROR(INDEX(Items!$B$2:$B$501,MATCH($B3296,Items!$A$2:$A$501,0)),"Unknown SKU"))</f>
        <v/>
      </c>
      <c r="D3296" s="14" t="n"/>
      <c r="E3296" s="14" t="n"/>
      <c r="F3296" s="14" t="n"/>
      <c r="G3296" s="14" t="n"/>
      <c r="H3296" s="12" t="str">
        <f>IF(AND(F3296="",G3296=""),"",IF(F3296="",0,F3296)-IF(G3296="",0,G3296))</f>
        <v/>
      </c>
      <c r="I3296" s="14" t="n"/>
      <c r="J3296" s="14" t="n"/>
      <c r="K3296" s="14" t="n"/>
    </row>
    <row r="3297">
      <c r="A3297" s="19" t="n"/>
      <c r="B3297" s="14" t="n"/>
      <c r="C3297" s="12" t="str">
        <f>IF($B3297="","",IFERROR(INDEX(Items!$B$2:$B$501,MATCH($B3297,Items!$A$2:$A$501,0)),"Unknown SKU"))</f>
        <v/>
      </c>
      <c r="D3297" s="14" t="n"/>
      <c r="E3297" s="14" t="n"/>
      <c r="F3297" s="14" t="n"/>
      <c r="G3297" s="14" t="n"/>
      <c r="H3297" s="12" t="str">
        <f>IF(AND(F3297="",G3297=""),"",IF(F3297="",0,F3297)-IF(G3297="",0,G3297))</f>
        <v/>
      </c>
      <c r="I3297" s="14" t="n"/>
      <c r="J3297" s="14" t="n"/>
      <c r="K3297" s="14" t="n"/>
    </row>
    <row r="3298">
      <c r="A3298" s="19" t="n"/>
      <c r="B3298" s="14" t="n"/>
      <c r="C3298" s="12" t="str">
        <f>IF($B3298="","",IFERROR(INDEX(Items!$B$2:$B$501,MATCH($B3298,Items!$A$2:$A$501,0)),"Unknown SKU"))</f>
        <v/>
      </c>
      <c r="D3298" s="14" t="n"/>
      <c r="E3298" s="14" t="n"/>
      <c r="F3298" s="14" t="n"/>
      <c r="G3298" s="14" t="n"/>
      <c r="H3298" s="12" t="str">
        <f>IF(AND(F3298="",G3298=""),"",IF(F3298="",0,F3298)-IF(G3298="",0,G3298))</f>
        <v/>
      </c>
      <c r="I3298" s="14" t="n"/>
      <c r="J3298" s="14" t="n"/>
      <c r="K3298" s="14" t="n"/>
    </row>
    <row r="3299">
      <c r="A3299" s="19" t="n"/>
      <c r="B3299" s="14" t="n"/>
      <c r="C3299" s="12" t="str">
        <f>IF($B3299="","",IFERROR(INDEX(Items!$B$2:$B$501,MATCH($B3299,Items!$A$2:$A$501,0)),"Unknown SKU"))</f>
        <v/>
      </c>
      <c r="D3299" s="14" t="n"/>
      <c r="E3299" s="14" t="n"/>
      <c r="F3299" s="14" t="n"/>
      <c r="G3299" s="14" t="n"/>
      <c r="H3299" s="12" t="str">
        <f>IF(AND(F3299="",G3299=""),"",IF(F3299="",0,F3299)-IF(G3299="",0,G3299))</f>
        <v/>
      </c>
      <c r="I3299" s="14" t="n"/>
      <c r="J3299" s="14" t="n"/>
      <c r="K3299" s="14" t="n"/>
    </row>
    <row r="3300">
      <c r="A3300" s="19" t="n"/>
      <c r="B3300" s="14" t="n"/>
      <c r="C3300" s="12" t="str">
        <f>IF($B3300="","",IFERROR(INDEX(Items!$B$2:$B$501,MATCH($B3300,Items!$A$2:$A$501,0)),"Unknown SKU"))</f>
        <v/>
      </c>
      <c r="D3300" s="14" t="n"/>
      <c r="E3300" s="14" t="n"/>
      <c r="F3300" s="14" t="n"/>
      <c r="G3300" s="14" t="n"/>
      <c r="H3300" s="12" t="str">
        <f>IF(AND(F3300="",G3300=""),"",IF(F3300="",0,F3300)-IF(G3300="",0,G3300))</f>
        <v/>
      </c>
      <c r="I3300" s="14" t="n"/>
      <c r="J3300" s="14" t="n"/>
      <c r="K3300" s="14" t="n"/>
    </row>
    <row r="3301">
      <c r="A3301" s="19" t="n"/>
      <c r="B3301" s="14" t="n"/>
      <c r="C3301" s="12" t="str">
        <f>IF($B3301="","",IFERROR(INDEX(Items!$B$2:$B$501,MATCH($B3301,Items!$A$2:$A$501,0)),"Unknown SKU"))</f>
        <v/>
      </c>
      <c r="D3301" s="14" t="n"/>
      <c r="E3301" s="14" t="n"/>
      <c r="F3301" s="14" t="n"/>
      <c r="G3301" s="14" t="n"/>
      <c r="H3301" s="12" t="str">
        <f>IF(AND(F3301="",G3301=""),"",IF(F3301="",0,F3301)-IF(G3301="",0,G3301))</f>
        <v/>
      </c>
      <c r="I3301" s="14" t="n"/>
      <c r="J3301" s="14" t="n"/>
      <c r="K3301" s="14" t="n"/>
    </row>
    <row r="3302">
      <c r="A3302" s="19" t="n"/>
      <c r="B3302" s="14" t="n"/>
      <c r="C3302" s="12" t="str">
        <f>IF($B3302="","",IFERROR(INDEX(Items!$B$2:$B$501,MATCH($B3302,Items!$A$2:$A$501,0)),"Unknown SKU"))</f>
        <v/>
      </c>
      <c r="D3302" s="14" t="n"/>
      <c r="E3302" s="14" t="n"/>
      <c r="F3302" s="14" t="n"/>
      <c r="G3302" s="14" t="n"/>
      <c r="H3302" s="12" t="str">
        <f>IF(AND(F3302="",G3302=""),"",IF(F3302="",0,F3302)-IF(G3302="",0,G3302))</f>
        <v/>
      </c>
      <c r="I3302" s="14" t="n"/>
      <c r="J3302" s="14" t="n"/>
      <c r="K3302" s="14" t="n"/>
    </row>
    <row r="3303">
      <c r="A3303" s="19" t="n"/>
      <c r="B3303" s="14" t="n"/>
      <c r="C3303" s="12" t="str">
        <f>IF($B3303="","",IFERROR(INDEX(Items!$B$2:$B$501,MATCH($B3303,Items!$A$2:$A$501,0)),"Unknown SKU"))</f>
        <v/>
      </c>
      <c r="D3303" s="14" t="n"/>
      <c r="E3303" s="14" t="n"/>
      <c r="F3303" s="14" t="n"/>
      <c r="G3303" s="14" t="n"/>
      <c r="H3303" s="12" t="str">
        <f>IF(AND(F3303="",G3303=""),"",IF(F3303="",0,F3303)-IF(G3303="",0,G3303))</f>
        <v/>
      </c>
      <c r="I3303" s="14" t="n"/>
      <c r="J3303" s="14" t="n"/>
      <c r="K3303" s="14" t="n"/>
    </row>
    <row r="3304">
      <c r="A3304" s="19" t="n"/>
      <c r="B3304" s="14" t="n"/>
      <c r="C3304" s="12" t="str">
        <f>IF($B3304="","",IFERROR(INDEX(Items!$B$2:$B$501,MATCH($B3304,Items!$A$2:$A$501,0)),"Unknown SKU"))</f>
        <v/>
      </c>
      <c r="D3304" s="14" t="n"/>
      <c r="E3304" s="14" t="n"/>
      <c r="F3304" s="14" t="n"/>
      <c r="G3304" s="14" t="n"/>
      <c r="H3304" s="12" t="str">
        <f>IF(AND(F3304="",G3304=""),"",IF(F3304="",0,F3304)-IF(G3304="",0,G3304))</f>
        <v/>
      </c>
      <c r="I3304" s="14" t="n"/>
      <c r="J3304" s="14" t="n"/>
      <c r="K3304" s="14" t="n"/>
    </row>
    <row r="3305">
      <c r="A3305" s="19" t="n"/>
      <c r="B3305" s="14" t="n"/>
      <c r="C3305" s="12" t="str">
        <f>IF($B3305="","",IFERROR(INDEX(Items!$B$2:$B$501,MATCH($B3305,Items!$A$2:$A$501,0)),"Unknown SKU"))</f>
        <v/>
      </c>
      <c r="D3305" s="14" t="n"/>
      <c r="E3305" s="14" t="n"/>
      <c r="F3305" s="14" t="n"/>
      <c r="G3305" s="14" t="n"/>
      <c r="H3305" s="12" t="str">
        <f>IF(AND(F3305="",G3305=""),"",IF(F3305="",0,F3305)-IF(G3305="",0,G3305))</f>
        <v/>
      </c>
      <c r="I3305" s="14" t="n"/>
      <c r="J3305" s="14" t="n"/>
      <c r="K3305" s="14" t="n"/>
    </row>
    <row r="3306">
      <c r="A3306" s="19" t="n"/>
      <c r="B3306" s="14" t="n"/>
      <c r="C3306" s="12" t="str">
        <f>IF($B3306="","",IFERROR(INDEX(Items!$B$2:$B$501,MATCH($B3306,Items!$A$2:$A$501,0)),"Unknown SKU"))</f>
        <v/>
      </c>
      <c r="D3306" s="14" t="n"/>
      <c r="E3306" s="14" t="n"/>
      <c r="F3306" s="14" t="n"/>
      <c r="G3306" s="14" t="n"/>
      <c r="H3306" s="12" t="str">
        <f>IF(AND(F3306="",G3306=""),"",IF(F3306="",0,F3306)-IF(G3306="",0,G3306))</f>
        <v/>
      </c>
      <c r="I3306" s="14" t="n"/>
      <c r="J3306" s="14" t="n"/>
      <c r="K3306" s="14" t="n"/>
    </row>
    <row r="3307">
      <c r="A3307" s="19" t="n"/>
      <c r="B3307" s="14" t="n"/>
      <c r="C3307" s="12" t="str">
        <f>IF($B3307="","",IFERROR(INDEX(Items!$B$2:$B$501,MATCH($B3307,Items!$A$2:$A$501,0)),"Unknown SKU"))</f>
        <v/>
      </c>
      <c r="D3307" s="14" t="n"/>
      <c r="E3307" s="14" t="n"/>
      <c r="F3307" s="14" t="n"/>
      <c r="G3307" s="14" t="n"/>
      <c r="H3307" s="12" t="str">
        <f>IF(AND(F3307="",G3307=""),"",IF(F3307="",0,F3307)-IF(G3307="",0,G3307))</f>
        <v/>
      </c>
      <c r="I3307" s="14" t="n"/>
      <c r="J3307" s="14" t="n"/>
      <c r="K3307" s="14" t="n"/>
    </row>
    <row r="3308">
      <c r="A3308" s="19" t="n"/>
      <c r="B3308" s="14" t="n"/>
      <c r="C3308" s="12" t="str">
        <f>IF($B3308="","",IFERROR(INDEX(Items!$B$2:$B$501,MATCH($B3308,Items!$A$2:$A$501,0)),"Unknown SKU"))</f>
        <v/>
      </c>
      <c r="D3308" s="14" t="n"/>
      <c r="E3308" s="14" t="n"/>
      <c r="F3308" s="14" t="n"/>
      <c r="G3308" s="14" t="n"/>
      <c r="H3308" s="12" t="str">
        <f>IF(AND(F3308="",G3308=""),"",IF(F3308="",0,F3308)-IF(G3308="",0,G3308))</f>
        <v/>
      </c>
      <c r="I3308" s="14" t="n"/>
      <c r="J3308" s="14" t="n"/>
      <c r="K3308" s="14" t="n"/>
    </row>
    <row r="3309">
      <c r="A3309" s="19" t="n"/>
      <c r="B3309" s="14" t="n"/>
      <c r="C3309" s="12" t="str">
        <f>IF($B3309="","",IFERROR(INDEX(Items!$B$2:$B$501,MATCH($B3309,Items!$A$2:$A$501,0)),"Unknown SKU"))</f>
        <v/>
      </c>
      <c r="D3309" s="14" t="n"/>
      <c r="E3309" s="14" t="n"/>
      <c r="F3309" s="14" t="n"/>
      <c r="G3309" s="14" t="n"/>
      <c r="H3309" s="12" t="str">
        <f>IF(AND(F3309="",G3309=""),"",IF(F3309="",0,F3309)-IF(G3309="",0,G3309))</f>
        <v/>
      </c>
      <c r="I3309" s="14" t="n"/>
      <c r="J3309" s="14" t="n"/>
      <c r="K3309" s="14" t="n"/>
    </row>
    <row r="3310">
      <c r="A3310" s="19" t="n"/>
      <c r="B3310" s="14" t="n"/>
      <c r="C3310" s="12" t="str">
        <f>IF($B3310="","",IFERROR(INDEX(Items!$B$2:$B$501,MATCH($B3310,Items!$A$2:$A$501,0)),"Unknown SKU"))</f>
        <v/>
      </c>
      <c r="D3310" s="14" t="n"/>
      <c r="E3310" s="14" t="n"/>
      <c r="F3310" s="14" t="n"/>
      <c r="G3310" s="14" t="n"/>
      <c r="H3310" s="12" t="str">
        <f>IF(AND(F3310="",G3310=""),"",IF(F3310="",0,F3310)-IF(G3310="",0,G3310))</f>
        <v/>
      </c>
      <c r="I3310" s="14" t="n"/>
      <c r="J3310" s="14" t="n"/>
      <c r="K3310" s="14" t="n"/>
    </row>
    <row r="3311">
      <c r="A3311" s="19" t="n"/>
      <c r="B3311" s="14" t="n"/>
      <c r="C3311" s="12" t="str">
        <f>IF($B3311="","",IFERROR(INDEX(Items!$B$2:$B$501,MATCH($B3311,Items!$A$2:$A$501,0)),"Unknown SKU"))</f>
        <v/>
      </c>
      <c r="D3311" s="14" t="n"/>
      <c r="E3311" s="14" t="n"/>
      <c r="F3311" s="14" t="n"/>
      <c r="G3311" s="14" t="n"/>
      <c r="H3311" s="12" t="str">
        <f>IF(AND(F3311="",G3311=""),"",IF(F3311="",0,F3311)-IF(G3311="",0,G3311))</f>
        <v/>
      </c>
      <c r="I3311" s="14" t="n"/>
      <c r="J3311" s="14" t="n"/>
      <c r="K3311" s="14" t="n"/>
    </row>
    <row r="3312">
      <c r="A3312" s="19" t="n"/>
      <c r="B3312" s="14" t="n"/>
      <c r="C3312" s="12" t="str">
        <f>IF($B3312="","",IFERROR(INDEX(Items!$B$2:$B$501,MATCH($B3312,Items!$A$2:$A$501,0)),"Unknown SKU"))</f>
        <v/>
      </c>
      <c r="D3312" s="14" t="n"/>
      <c r="E3312" s="14" t="n"/>
      <c r="F3312" s="14" t="n"/>
      <c r="G3312" s="14" t="n"/>
      <c r="H3312" s="12" t="str">
        <f>IF(AND(F3312="",G3312=""),"",IF(F3312="",0,F3312)-IF(G3312="",0,G3312))</f>
        <v/>
      </c>
      <c r="I3312" s="14" t="n"/>
      <c r="J3312" s="14" t="n"/>
      <c r="K3312" s="14" t="n"/>
    </row>
    <row r="3313">
      <c r="A3313" s="19" t="n"/>
      <c r="B3313" s="14" t="n"/>
      <c r="C3313" s="12" t="str">
        <f>IF($B3313="","",IFERROR(INDEX(Items!$B$2:$B$501,MATCH($B3313,Items!$A$2:$A$501,0)),"Unknown SKU"))</f>
        <v/>
      </c>
      <c r="D3313" s="14" t="n"/>
      <c r="E3313" s="14" t="n"/>
      <c r="F3313" s="14" t="n"/>
      <c r="G3313" s="14" t="n"/>
      <c r="H3313" s="12" t="str">
        <f>IF(AND(F3313="",G3313=""),"",IF(F3313="",0,F3313)-IF(G3313="",0,G3313))</f>
        <v/>
      </c>
      <c r="I3313" s="14" t="n"/>
      <c r="J3313" s="14" t="n"/>
      <c r="K3313" s="14" t="n"/>
    </row>
    <row r="3314">
      <c r="A3314" s="19" t="n"/>
      <c r="B3314" s="14" t="n"/>
      <c r="C3314" s="12" t="str">
        <f>IF($B3314="","",IFERROR(INDEX(Items!$B$2:$B$501,MATCH($B3314,Items!$A$2:$A$501,0)),"Unknown SKU"))</f>
        <v/>
      </c>
      <c r="D3314" s="14" t="n"/>
      <c r="E3314" s="14" t="n"/>
      <c r="F3314" s="14" t="n"/>
      <c r="G3314" s="14" t="n"/>
      <c r="H3314" s="12" t="str">
        <f>IF(AND(F3314="",G3314=""),"",IF(F3314="",0,F3314)-IF(G3314="",0,G3314))</f>
        <v/>
      </c>
      <c r="I3314" s="14" t="n"/>
      <c r="J3314" s="14" t="n"/>
      <c r="K3314" s="14" t="n"/>
    </row>
    <row r="3315">
      <c r="A3315" s="19" t="n"/>
      <c r="B3315" s="14" t="n"/>
      <c r="C3315" s="12" t="str">
        <f>IF($B3315="","",IFERROR(INDEX(Items!$B$2:$B$501,MATCH($B3315,Items!$A$2:$A$501,0)),"Unknown SKU"))</f>
        <v/>
      </c>
      <c r="D3315" s="14" t="n"/>
      <c r="E3315" s="14" t="n"/>
      <c r="F3315" s="14" t="n"/>
      <c r="G3315" s="14" t="n"/>
      <c r="H3315" s="12" t="str">
        <f>IF(AND(F3315="",G3315=""),"",IF(F3315="",0,F3315)-IF(G3315="",0,G3315))</f>
        <v/>
      </c>
      <c r="I3315" s="14" t="n"/>
      <c r="J3315" s="14" t="n"/>
      <c r="K3315" s="14" t="n"/>
    </row>
    <row r="3316">
      <c r="A3316" s="19" t="n"/>
      <c r="B3316" s="14" t="n"/>
      <c r="C3316" s="12" t="str">
        <f>IF($B3316="","",IFERROR(INDEX(Items!$B$2:$B$501,MATCH($B3316,Items!$A$2:$A$501,0)),"Unknown SKU"))</f>
        <v/>
      </c>
      <c r="D3316" s="14" t="n"/>
      <c r="E3316" s="14" t="n"/>
      <c r="F3316" s="14" t="n"/>
      <c r="G3316" s="14" t="n"/>
      <c r="H3316" s="12" t="str">
        <f>IF(AND(F3316="",G3316=""),"",IF(F3316="",0,F3316)-IF(G3316="",0,G3316))</f>
        <v/>
      </c>
      <c r="I3316" s="14" t="n"/>
      <c r="J3316" s="14" t="n"/>
      <c r="K3316" s="14" t="n"/>
    </row>
    <row r="3317">
      <c r="A3317" s="19" t="n"/>
      <c r="B3317" s="14" t="n"/>
      <c r="C3317" s="12" t="str">
        <f>IF($B3317="","",IFERROR(INDEX(Items!$B$2:$B$501,MATCH($B3317,Items!$A$2:$A$501,0)),"Unknown SKU"))</f>
        <v/>
      </c>
      <c r="D3317" s="14" t="n"/>
      <c r="E3317" s="14" t="n"/>
      <c r="F3317" s="14" t="n"/>
      <c r="G3317" s="14" t="n"/>
      <c r="H3317" s="12" t="str">
        <f>IF(AND(F3317="",G3317=""),"",IF(F3317="",0,F3317)-IF(G3317="",0,G3317))</f>
        <v/>
      </c>
      <c r="I3317" s="14" t="n"/>
      <c r="J3317" s="14" t="n"/>
      <c r="K3317" s="14" t="n"/>
    </row>
    <row r="3318">
      <c r="A3318" s="19" t="n"/>
      <c r="B3318" s="14" t="n"/>
      <c r="C3318" s="12" t="str">
        <f>IF($B3318="","",IFERROR(INDEX(Items!$B$2:$B$501,MATCH($B3318,Items!$A$2:$A$501,0)),"Unknown SKU"))</f>
        <v/>
      </c>
      <c r="D3318" s="14" t="n"/>
      <c r="E3318" s="14" t="n"/>
      <c r="F3318" s="14" t="n"/>
      <c r="G3318" s="14" t="n"/>
      <c r="H3318" s="12" t="str">
        <f>IF(AND(F3318="",G3318=""),"",IF(F3318="",0,F3318)-IF(G3318="",0,G3318))</f>
        <v/>
      </c>
      <c r="I3318" s="14" t="n"/>
      <c r="J3318" s="14" t="n"/>
      <c r="K3318" s="14" t="n"/>
    </row>
    <row r="3319">
      <c r="A3319" s="19" t="n"/>
      <c r="B3319" s="14" t="n"/>
      <c r="C3319" s="12" t="str">
        <f>IF($B3319="","",IFERROR(INDEX(Items!$B$2:$B$501,MATCH($B3319,Items!$A$2:$A$501,0)),"Unknown SKU"))</f>
        <v/>
      </c>
      <c r="D3319" s="14" t="n"/>
      <c r="E3319" s="14" t="n"/>
      <c r="F3319" s="14" t="n"/>
      <c r="G3319" s="14" t="n"/>
      <c r="H3319" s="12" t="str">
        <f>IF(AND(F3319="",G3319=""),"",IF(F3319="",0,F3319)-IF(G3319="",0,G3319))</f>
        <v/>
      </c>
      <c r="I3319" s="14" t="n"/>
      <c r="J3319" s="14" t="n"/>
      <c r="K3319" s="14" t="n"/>
    </row>
    <row r="3320">
      <c r="A3320" s="19" t="n"/>
      <c r="B3320" s="14" t="n"/>
      <c r="C3320" s="12" t="str">
        <f>IF($B3320="","",IFERROR(INDEX(Items!$B$2:$B$501,MATCH($B3320,Items!$A$2:$A$501,0)),"Unknown SKU"))</f>
        <v/>
      </c>
      <c r="D3320" s="14" t="n"/>
      <c r="E3320" s="14" t="n"/>
      <c r="F3320" s="14" t="n"/>
      <c r="G3320" s="14" t="n"/>
      <c r="H3320" s="12" t="str">
        <f>IF(AND(F3320="",G3320=""),"",IF(F3320="",0,F3320)-IF(G3320="",0,G3320))</f>
        <v/>
      </c>
      <c r="I3320" s="14" t="n"/>
      <c r="J3320" s="14" t="n"/>
      <c r="K3320" s="14" t="n"/>
    </row>
    <row r="3321">
      <c r="A3321" s="19" t="n"/>
      <c r="B3321" s="14" t="n"/>
      <c r="C3321" s="12" t="str">
        <f>IF($B3321="","",IFERROR(INDEX(Items!$B$2:$B$501,MATCH($B3321,Items!$A$2:$A$501,0)),"Unknown SKU"))</f>
        <v/>
      </c>
      <c r="D3321" s="14" t="n"/>
      <c r="E3321" s="14" t="n"/>
      <c r="F3321" s="14" t="n"/>
      <c r="G3321" s="14" t="n"/>
      <c r="H3321" s="12" t="str">
        <f>IF(AND(F3321="",G3321=""),"",IF(F3321="",0,F3321)-IF(G3321="",0,G3321))</f>
        <v/>
      </c>
      <c r="I3321" s="14" t="n"/>
      <c r="J3321" s="14" t="n"/>
      <c r="K3321" s="14" t="n"/>
    </row>
    <row r="3322">
      <c r="A3322" s="19" t="n"/>
      <c r="B3322" s="14" t="n"/>
      <c r="C3322" s="12" t="str">
        <f>IF($B3322="","",IFERROR(INDEX(Items!$B$2:$B$501,MATCH($B3322,Items!$A$2:$A$501,0)),"Unknown SKU"))</f>
        <v/>
      </c>
      <c r="D3322" s="14" t="n"/>
      <c r="E3322" s="14" t="n"/>
      <c r="F3322" s="14" t="n"/>
      <c r="G3322" s="14" t="n"/>
      <c r="H3322" s="12" t="str">
        <f>IF(AND(F3322="",G3322=""),"",IF(F3322="",0,F3322)-IF(G3322="",0,G3322))</f>
        <v/>
      </c>
      <c r="I3322" s="14" t="n"/>
      <c r="J3322" s="14" t="n"/>
      <c r="K3322" s="14" t="n"/>
    </row>
    <row r="3323">
      <c r="A3323" s="19" t="n"/>
      <c r="B3323" s="14" t="n"/>
      <c r="C3323" s="12" t="str">
        <f>IF($B3323="","",IFERROR(INDEX(Items!$B$2:$B$501,MATCH($B3323,Items!$A$2:$A$501,0)),"Unknown SKU"))</f>
        <v/>
      </c>
      <c r="D3323" s="14" t="n"/>
      <c r="E3323" s="14" t="n"/>
      <c r="F3323" s="14" t="n"/>
      <c r="G3323" s="14" t="n"/>
      <c r="H3323" s="12" t="str">
        <f>IF(AND(F3323="",G3323=""),"",IF(F3323="",0,F3323)-IF(G3323="",0,G3323))</f>
        <v/>
      </c>
      <c r="I3323" s="14" t="n"/>
      <c r="J3323" s="14" t="n"/>
      <c r="K3323" s="14" t="n"/>
    </row>
    <row r="3324">
      <c r="A3324" s="19" t="n"/>
      <c r="B3324" s="14" t="n"/>
      <c r="C3324" s="12" t="str">
        <f>IF($B3324="","",IFERROR(INDEX(Items!$B$2:$B$501,MATCH($B3324,Items!$A$2:$A$501,0)),"Unknown SKU"))</f>
        <v/>
      </c>
      <c r="D3324" s="14" t="n"/>
      <c r="E3324" s="14" t="n"/>
      <c r="F3324" s="14" t="n"/>
      <c r="G3324" s="14" t="n"/>
      <c r="H3324" s="12" t="str">
        <f>IF(AND(F3324="",G3324=""),"",IF(F3324="",0,F3324)-IF(G3324="",0,G3324))</f>
        <v/>
      </c>
      <c r="I3324" s="14" t="n"/>
      <c r="J3324" s="14" t="n"/>
      <c r="K3324" s="14" t="n"/>
    </row>
    <row r="3325">
      <c r="A3325" s="19" t="n"/>
      <c r="B3325" s="14" t="n"/>
      <c r="C3325" s="12" t="str">
        <f>IF($B3325="","",IFERROR(INDEX(Items!$B$2:$B$501,MATCH($B3325,Items!$A$2:$A$501,0)),"Unknown SKU"))</f>
        <v/>
      </c>
      <c r="D3325" s="14" t="n"/>
      <c r="E3325" s="14" t="n"/>
      <c r="F3325" s="14" t="n"/>
      <c r="G3325" s="14" t="n"/>
      <c r="H3325" s="12" t="str">
        <f>IF(AND(F3325="",G3325=""),"",IF(F3325="",0,F3325)-IF(G3325="",0,G3325))</f>
        <v/>
      </c>
      <c r="I3325" s="14" t="n"/>
      <c r="J3325" s="14" t="n"/>
      <c r="K3325" s="14" t="n"/>
    </row>
    <row r="3326">
      <c r="A3326" s="19" t="n"/>
      <c r="B3326" s="14" t="n"/>
      <c r="C3326" s="12" t="str">
        <f>IF($B3326="","",IFERROR(INDEX(Items!$B$2:$B$501,MATCH($B3326,Items!$A$2:$A$501,0)),"Unknown SKU"))</f>
        <v/>
      </c>
      <c r="D3326" s="14" t="n"/>
      <c r="E3326" s="14" t="n"/>
      <c r="F3326" s="14" t="n"/>
      <c r="G3326" s="14" t="n"/>
      <c r="H3326" s="12" t="str">
        <f>IF(AND(F3326="",G3326=""),"",IF(F3326="",0,F3326)-IF(G3326="",0,G3326))</f>
        <v/>
      </c>
      <c r="I3326" s="14" t="n"/>
      <c r="J3326" s="14" t="n"/>
      <c r="K3326" s="14" t="n"/>
    </row>
    <row r="3327">
      <c r="A3327" s="19" t="n"/>
      <c r="B3327" s="14" t="n"/>
      <c r="C3327" s="12" t="str">
        <f>IF($B3327="","",IFERROR(INDEX(Items!$B$2:$B$501,MATCH($B3327,Items!$A$2:$A$501,0)),"Unknown SKU"))</f>
        <v/>
      </c>
      <c r="D3327" s="14" t="n"/>
      <c r="E3327" s="14" t="n"/>
      <c r="F3327" s="14" t="n"/>
      <c r="G3327" s="14" t="n"/>
      <c r="H3327" s="12" t="str">
        <f>IF(AND(F3327="",G3327=""),"",IF(F3327="",0,F3327)-IF(G3327="",0,G3327))</f>
        <v/>
      </c>
      <c r="I3327" s="14" t="n"/>
      <c r="J3327" s="14" t="n"/>
      <c r="K3327" s="14" t="n"/>
    </row>
    <row r="3328">
      <c r="A3328" s="19" t="n"/>
      <c r="B3328" s="14" t="n"/>
      <c r="C3328" s="12" t="str">
        <f>IF($B3328="","",IFERROR(INDEX(Items!$B$2:$B$501,MATCH($B3328,Items!$A$2:$A$501,0)),"Unknown SKU"))</f>
        <v/>
      </c>
      <c r="D3328" s="14" t="n"/>
      <c r="E3328" s="14" t="n"/>
      <c r="F3328" s="14" t="n"/>
      <c r="G3328" s="14" t="n"/>
      <c r="H3328" s="12" t="str">
        <f>IF(AND(F3328="",G3328=""),"",IF(F3328="",0,F3328)-IF(G3328="",0,G3328))</f>
        <v/>
      </c>
      <c r="I3328" s="14" t="n"/>
      <c r="J3328" s="14" t="n"/>
      <c r="K3328" s="14" t="n"/>
    </row>
    <row r="3329">
      <c r="A3329" s="19" t="n"/>
      <c r="B3329" s="14" t="n"/>
      <c r="C3329" s="12" t="str">
        <f>IF($B3329="","",IFERROR(INDEX(Items!$B$2:$B$501,MATCH($B3329,Items!$A$2:$A$501,0)),"Unknown SKU"))</f>
        <v/>
      </c>
      <c r="D3329" s="14" t="n"/>
      <c r="E3329" s="14" t="n"/>
      <c r="F3329" s="14" t="n"/>
      <c r="G3329" s="14" t="n"/>
      <c r="H3329" s="12" t="str">
        <f>IF(AND(F3329="",G3329=""),"",IF(F3329="",0,F3329)-IF(G3329="",0,G3329))</f>
        <v/>
      </c>
      <c r="I3329" s="14" t="n"/>
      <c r="J3329" s="14" t="n"/>
      <c r="K3329" s="14" t="n"/>
    </row>
    <row r="3330">
      <c r="A3330" s="19" t="n"/>
      <c r="B3330" s="14" t="n"/>
      <c r="C3330" s="12" t="str">
        <f>IF($B3330="","",IFERROR(INDEX(Items!$B$2:$B$501,MATCH($B3330,Items!$A$2:$A$501,0)),"Unknown SKU"))</f>
        <v/>
      </c>
      <c r="D3330" s="14" t="n"/>
      <c r="E3330" s="14" t="n"/>
      <c r="F3330" s="14" t="n"/>
      <c r="G3330" s="14" t="n"/>
      <c r="H3330" s="12" t="str">
        <f>IF(AND(F3330="",G3330=""),"",IF(F3330="",0,F3330)-IF(G3330="",0,G3330))</f>
        <v/>
      </c>
      <c r="I3330" s="14" t="n"/>
      <c r="J3330" s="14" t="n"/>
      <c r="K3330" s="14" t="n"/>
    </row>
    <row r="3331">
      <c r="A3331" s="19" t="n"/>
      <c r="B3331" s="14" t="n"/>
      <c r="C3331" s="12" t="str">
        <f>IF($B3331="","",IFERROR(INDEX(Items!$B$2:$B$501,MATCH($B3331,Items!$A$2:$A$501,0)),"Unknown SKU"))</f>
        <v/>
      </c>
      <c r="D3331" s="14" t="n"/>
      <c r="E3331" s="14" t="n"/>
      <c r="F3331" s="14" t="n"/>
      <c r="G3331" s="14" t="n"/>
      <c r="H3331" s="12" t="str">
        <f>IF(AND(F3331="",G3331=""),"",IF(F3331="",0,F3331)-IF(G3331="",0,G3331))</f>
        <v/>
      </c>
      <c r="I3331" s="14" t="n"/>
      <c r="J3331" s="14" t="n"/>
      <c r="K3331" s="14" t="n"/>
    </row>
    <row r="3332">
      <c r="A3332" s="19" t="n"/>
      <c r="B3332" s="14" t="n"/>
      <c r="C3332" s="12" t="str">
        <f>IF($B3332="","",IFERROR(INDEX(Items!$B$2:$B$501,MATCH($B3332,Items!$A$2:$A$501,0)),"Unknown SKU"))</f>
        <v/>
      </c>
      <c r="D3332" s="14" t="n"/>
      <c r="E3332" s="14" t="n"/>
      <c r="F3332" s="14" t="n"/>
      <c r="G3332" s="14" t="n"/>
      <c r="H3332" s="12" t="str">
        <f>IF(AND(F3332="",G3332=""),"",IF(F3332="",0,F3332)-IF(G3332="",0,G3332))</f>
        <v/>
      </c>
      <c r="I3332" s="14" t="n"/>
      <c r="J3332" s="14" t="n"/>
      <c r="K3332" s="14" t="n"/>
    </row>
    <row r="3333">
      <c r="A3333" s="19" t="n"/>
      <c r="B3333" s="14" t="n"/>
      <c r="C3333" s="12" t="str">
        <f>IF($B3333="","",IFERROR(INDEX(Items!$B$2:$B$501,MATCH($B3333,Items!$A$2:$A$501,0)),"Unknown SKU"))</f>
        <v/>
      </c>
      <c r="D3333" s="14" t="n"/>
      <c r="E3333" s="14" t="n"/>
      <c r="F3333" s="14" t="n"/>
      <c r="G3333" s="14" t="n"/>
      <c r="H3333" s="12" t="str">
        <f>IF(AND(F3333="",G3333=""),"",IF(F3333="",0,F3333)-IF(G3333="",0,G3333))</f>
        <v/>
      </c>
      <c r="I3333" s="14" t="n"/>
      <c r="J3333" s="14" t="n"/>
      <c r="K3333" s="14" t="n"/>
    </row>
    <row r="3334">
      <c r="A3334" s="19" t="n"/>
      <c r="B3334" s="14" t="n"/>
      <c r="C3334" s="12" t="str">
        <f>IF($B3334="","",IFERROR(INDEX(Items!$B$2:$B$501,MATCH($B3334,Items!$A$2:$A$501,0)),"Unknown SKU"))</f>
        <v/>
      </c>
      <c r="D3334" s="14" t="n"/>
      <c r="E3334" s="14" t="n"/>
      <c r="F3334" s="14" t="n"/>
      <c r="G3334" s="14" t="n"/>
      <c r="H3334" s="12" t="str">
        <f>IF(AND(F3334="",G3334=""),"",IF(F3334="",0,F3334)-IF(G3334="",0,G3334))</f>
        <v/>
      </c>
      <c r="I3334" s="14" t="n"/>
      <c r="J3334" s="14" t="n"/>
      <c r="K3334" s="14" t="n"/>
    </row>
    <row r="3335">
      <c r="A3335" s="19" t="n"/>
      <c r="B3335" s="14" t="n"/>
      <c r="C3335" s="12" t="str">
        <f>IF($B3335="","",IFERROR(INDEX(Items!$B$2:$B$501,MATCH($B3335,Items!$A$2:$A$501,0)),"Unknown SKU"))</f>
        <v/>
      </c>
      <c r="D3335" s="14" t="n"/>
      <c r="E3335" s="14" t="n"/>
      <c r="F3335" s="14" t="n"/>
      <c r="G3335" s="14" t="n"/>
      <c r="H3335" s="12" t="str">
        <f>IF(AND(F3335="",G3335=""),"",IF(F3335="",0,F3335)-IF(G3335="",0,G3335))</f>
        <v/>
      </c>
      <c r="I3335" s="14" t="n"/>
      <c r="J3335" s="14" t="n"/>
      <c r="K3335" s="14" t="n"/>
    </row>
    <row r="3336">
      <c r="A3336" s="19" t="n"/>
      <c r="B3336" s="14" t="n"/>
      <c r="C3336" s="12" t="str">
        <f>IF($B3336="","",IFERROR(INDEX(Items!$B$2:$B$501,MATCH($B3336,Items!$A$2:$A$501,0)),"Unknown SKU"))</f>
        <v/>
      </c>
      <c r="D3336" s="14" t="n"/>
      <c r="E3336" s="14" t="n"/>
      <c r="F3336" s="14" t="n"/>
      <c r="G3336" s="14" t="n"/>
      <c r="H3336" s="12" t="str">
        <f>IF(AND(F3336="",G3336=""),"",IF(F3336="",0,F3336)-IF(G3336="",0,G3336))</f>
        <v/>
      </c>
      <c r="I3336" s="14" t="n"/>
      <c r="J3336" s="14" t="n"/>
      <c r="K3336" s="14" t="n"/>
    </row>
    <row r="3337">
      <c r="A3337" s="19" t="n"/>
      <c r="B3337" s="14" t="n"/>
      <c r="C3337" s="12" t="str">
        <f>IF($B3337="","",IFERROR(INDEX(Items!$B$2:$B$501,MATCH($B3337,Items!$A$2:$A$501,0)),"Unknown SKU"))</f>
        <v/>
      </c>
      <c r="D3337" s="14" t="n"/>
      <c r="E3337" s="14" t="n"/>
      <c r="F3337" s="14" t="n"/>
      <c r="G3337" s="14" t="n"/>
      <c r="H3337" s="12" t="str">
        <f>IF(AND(F3337="",G3337=""),"",IF(F3337="",0,F3337)-IF(G3337="",0,G3337))</f>
        <v/>
      </c>
      <c r="I3337" s="14" t="n"/>
      <c r="J3337" s="14" t="n"/>
      <c r="K3337" s="14" t="n"/>
    </row>
    <row r="3338">
      <c r="A3338" s="19" t="n"/>
      <c r="B3338" s="14" t="n"/>
      <c r="C3338" s="12" t="str">
        <f>IF($B3338="","",IFERROR(INDEX(Items!$B$2:$B$501,MATCH($B3338,Items!$A$2:$A$501,0)),"Unknown SKU"))</f>
        <v/>
      </c>
      <c r="D3338" s="14" t="n"/>
      <c r="E3338" s="14" t="n"/>
      <c r="F3338" s="14" t="n"/>
      <c r="G3338" s="14" t="n"/>
      <c r="H3338" s="12" t="str">
        <f>IF(AND(F3338="",G3338=""),"",IF(F3338="",0,F3338)-IF(G3338="",0,G3338))</f>
        <v/>
      </c>
      <c r="I3338" s="14" t="n"/>
      <c r="J3338" s="14" t="n"/>
      <c r="K3338" s="14" t="n"/>
    </row>
    <row r="3339">
      <c r="A3339" s="19" t="n"/>
      <c r="B3339" s="14" t="n"/>
      <c r="C3339" s="12" t="str">
        <f>IF($B3339="","",IFERROR(INDEX(Items!$B$2:$B$501,MATCH($B3339,Items!$A$2:$A$501,0)),"Unknown SKU"))</f>
        <v/>
      </c>
      <c r="D3339" s="14" t="n"/>
      <c r="E3339" s="14" t="n"/>
      <c r="F3339" s="14" t="n"/>
      <c r="G3339" s="14" t="n"/>
      <c r="H3339" s="12" t="str">
        <f>IF(AND(F3339="",G3339=""),"",IF(F3339="",0,F3339)-IF(G3339="",0,G3339))</f>
        <v/>
      </c>
      <c r="I3339" s="14" t="n"/>
      <c r="J3339" s="14" t="n"/>
      <c r="K3339" s="14" t="n"/>
    </row>
    <row r="3340">
      <c r="A3340" s="19" t="n"/>
      <c r="B3340" s="14" t="n"/>
      <c r="C3340" s="12" t="str">
        <f>IF($B3340="","",IFERROR(INDEX(Items!$B$2:$B$501,MATCH($B3340,Items!$A$2:$A$501,0)),"Unknown SKU"))</f>
        <v/>
      </c>
      <c r="D3340" s="14" t="n"/>
      <c r="E3340" s="14" t="n"/>
      <c r="F3340" s="14" t="n"/>
      <c r="G3340" s="14" t="n"/>
      <c r="H3340" s="12" t="str">
        <f>IF(AND(F3340="",G3340=""),"",IF(F3340="",0,F3340)-IF(G3340="",0,G3340))</f>
        <v/>
      </c>
      <c r="I3340" s="14" t="n"/>
      <c r="J3340" s="14" t="n"/>
      <c r="K3340" s="14" t="n"/>
    </row>
    <row r="3341">
      <c r="A3341" s="19" t="n"/>
      <c r="B3341" s="14" t="n"/>
      <c r="C3341" s="12" t="str">
        <f>IF($B3341="","",IFERROR(INDEX(Items!$B$2:$B$501,MATCH($B3341,Items!$A$2:$A$501,0)),"Unknown SKU"))</f>
        <v/>
      </c>
      <c r="D3341" s="14" t="n"/>
      <c r="E3341" s="14" t="n"/>
      <c r="F3341" s="14" t="n"/>
      <c r="G3341" s="14" t="n"/>
      <c r="H3341" s="12" t="str">
        <f>IF(AND(F3341="",G3341=""),"",IF(F3341="",0,F3341)-IF(G3341="",0,G3341))</f>
        <v/>
      </c>
      <c r="I3341" s="14" t="n"/>
      <c r="J3341" s="14" t="n"/>
      <c r="K3341" s="14" t="n"/>
    </row>
    <row r="3342">
      <c r="A3342" s="19" t="n"/>
      <c r="B3342" s="14" t="n"/>
      <c r="C3342" s="12" t="str">
        <f>IF($B3342="","",IFERROR(INDEX(Items!$B$2:$B$501,MATCH($B3342,Items!$A$2:$A$501,0)),"Unknown SKU"))</f>
        <v/>
      </c>
      <c r="D3342" s="14" t="n"/>
      <c r="E3342" s="14" t="n"/>
      <c r="F3342" s="14" t="n"/>
      <c r="G3342" s="14" t="n"/>
      <c r="H3342" s="12" t="str">
        <f>IF(AND(F3342="",G3342=""),"",IF(F3342="",0,F3342)-IF(G3342="",0,G3342))</f>
        <v/>
      </c>
      <c r="I3342" s="14" t="n"/>
      <c r="J3342" s="14" t="n"/>
      <c r="K3342" s="14" t="n"/>
    </row>
    <row r="3343">
      <c r="A3343" s="19" t="n"/>
      <c r="B3343" s="14" t="n"/>
      <c r="C3343" s="12" t="str">
        <f>IF($B3343="","",IFERROR(INDEX(Items!$B$2:$B$501,MATCH($B3343,Items!$A$2:$A$501,0)),"Unknown SKU"))</f>
        <v/>
      </c>
      <c r="D3343" s="14" t="n"/>
      <c r="E3343" s="14" t="n"/>
      <c r="F3343" s="14" t="n"/>
      <c r="G3343" s="14" t="n"/>
      <c r="H3343" s="12" t="str">
        <f>IF(AND(F3343="",G3343=""),"",IF(F3343="",0,F3343)-IF(G3343="",0,G3343))</f>
        <v/>
      </c>
      <c r="I3343" s="14" t="n"/>
      <c r="J3343" s="14" t="n"/>
      <c r="K3343" s="14" t="n"/>
    </row>
    <row r="3344">
      <c r="A3344" s="19" t="n"/>
      <c r="B3344" s="14" t="n"/>
      <c r="C3344" s="12" t="str">
        <f>IF($B3344="","",IFERROR(INDEX(Items!$B$2:$B$501,MATCH($B3344,Items!$A$2:$A$501,0)),"Unknown SKU"))</f>
        <v/>
      </c>
      <c r="D3344" s="14" t="n"/>
      <c r="E3344" s="14" t="n"/>
      <c r="F3344" s="14" t="n"/>
      <c r="G3344" s="14" t="n"/>
      <c r="H3344" s="12" t="str">
        <f>IF(AND(F3344="",G3344=""),"",IF(F3344="",0,F3344)-IF(G3344="",0,G3344))</f>
        <v/>
      </c>
      <c r="I3344" s="14" t="n"/>
      <c r="J3344" s="14" t="n"/>
      <c r="K3344" s="14" t="n"/>
    </row>
    <row r="3345">
      <c r="A3345" s="19" t="n"/>
      <c r="B3345" s="14" t="n"/>
      <c r="C3345" s="12" t="str">
        <f>IF($B3345="","",IFERROR(INDEX(Items!$B$2:$B$501,MATCH($B3345,Items!$A$2:$A$501,0)),"Unknown SKU"))</f>
        <v/>
      </c>
      <c r="D3345" s="14" t="n"/>
      <c r="E3345" s="14" t="n"/>
      <c r="F3345" s="14" t="n"/>
      <c r="G3345" s="14" t="n"/>
      <c r="H3345" s="12" t="str">
        <f>IF(AND(F3345="",G3345=""),"",IF(F3345="",0,F3345)-IF(G3345="",0,G3345))</f>
        <v/>
      </c>
      <c r="I3345" s="14" t="n"/>
      <c r="J3345" s="14" t="n"/>
      <c r="K3345" s="14" t="n"/>
    </row>
    <row r="3346">
      <c r="A3346" s="19" t="n"/>
      <c r="B3346" s="14" t="n"/>
      <c r="C3346" s="12" t="str">
        <f>IF($B3346="","",IFERROR(INDEX(Items!$B$2:$B$501,MATCH($B3346,Items!$A$2:$A$501,0)),"Unknown SKU"))</f>
        <v/>
      </c>
      <c r="D3346" s="14" t="n"/>
      <c r="E3346" s="14" t="n"/>
      <c r="F3346" s="14" t="n"/>
      <c r="G3346" s="14" t="n"/>
      <c r="H3346" s="12" t="str">
        <f>IF(AND(F3346="",G3346=""),"",IF(F3346="",0,F3346)-IF(G3346="",0,G3346))</f>
        <v/>
      </c>
      <c r="I3346" s="14" t="n"/>
      <c r="J3346" s="14" t="n"/>
      <c r="K3346" s="14" t="n"/>
    </row>
    <row r="3347">
      <c r="A3347" s="19" t="n"/>
      <c r="B3347" s="14" t="n"/>
      <c r="C3347" s="12" t="str">
        <f>IF($B3347="","",IFERROR(INDEX(Items!$B$2:$B$501,MATCH($B3347,Items!$A$2:$A$501,0)),"Unknown SKU"))</f>
        <v/>
      </c>
      <c r="D3347" s="14" t="n"/>
      <c r="E3347" s="14" t="n"/>
      <c r="F3347" s="14" t="n"/>
      <c r="G3347" s="14" t="n"/>
      <c r="H3347" s="12" t="str">
        <f>IF(AND(F3347="",G3347=""),"",IF(F3347="",0,F3347)-IF(G3347="",0,G3347))</f>
        <v/>
      </c>
      <c r="I3347" s="14" t="n"/>
      <c r="J3347" s="14" t="n"/>
      <c r="K3347" s="14" t="n"/>
    </row>
    <row r="3348">
      <c r="A3348" s="19" t="n"/>
      <c r="B3348" s="14" t="n"/>
      <c r="C3348" s="12" t="str">
        <f>IF($B3348="","",IFERROR(INDEX(Items!$B$2:$B$501,MATCH($B3348,Items!$A$2:$A$501,0)),"Unknown SKU"))</f>
        <v/>
      </c>
      <c r="D3348" s="14" t="n"/>
      <c r="E3348" s="14" t="n"/>
      <c r="F3348" s="14" t="n"/>
      <c r="G3348" s="14" t="n"/>
      <c r="H3348" s="12" t="str">
        <f>IF(AND(F3348="",G3348=""),"",IF(F3348="",0,F3348)-IF(G3348="",0,G3348))</f>
        <v/>
      </c>
      <c r="I3348" s="14" t="n"/>
      <c r="J3348" s="14" t="n"/>
      <c r="K3348" s="14" t="n"/>
    </row>
    <row r="3349">
      <c r="A3349" s="19" t="n"/>
      <c r="B3349" s="14" t="n"/>
      <c r="C3349" s="12" t="str">
        <f>IF($B3349="","",IFERROR(INDEX(Items!$B$2:$B$501,MATCH($B3349,Items!$A$2:$A$501,0)),"Unknown SKU"))</f>
        <v/>
      </c>
      <c r="D3349" s="14" t="n"/>
      <c r="E3349" s="14" t="n"/>
      <c r="F3349" s="14" t="n"/>
      <c r="G3349" s="14" t="n"/>
      <c r="H3349" s="12" t="str">
        <f>IF(AND(F3349="",G3349=""),"",IF(F3349="",0,F3349)-IF(G3349="",0,G3349))</f>
        <v/>
      </c>
      <c r="I3349" s="14" t="n"/>
      <c r="J3349" s="14" t="n"/>
      <c r="K3349" s="14" t="n"/>
    </row>
    <row r="3350">
      <c r="A3350" s="19" t="n"/>
      <c r="B3350" s="14" t="n"/>
      <c r="C3350" s="12" t="str">
        <f>IF($B3350="","",IFERROR(INDEX(Items!$B$2:$B$501,MATCH($B3350,Items!$A$2:$A$501,0)),"Unknown SKU"))</f>
        <v/>
      </c>
      <c r="D3350" s="14" t="n"/>
      <c r="E3350" s="14" t="n"/>
      <c r="F3350" s="14" t="n"/>
      <c r="G3350" s="14" t="n"/>
      <c r="H3350" s="12" t="str">
        <f>IF(AND(F3350="",G3350=""),"",IF(F3350="",0,F3350)-IF(G3350="",0,G3350))</f>
        <v/>
      </c>
      <c r="I3350" s="14" t="n"/>
      <c r="J3350" s="14" t="n"/>
      <c r="K3350" s="14" t="n"/>
    </row>
    <row r="3351">
      <c r="A3351" s="19" t="n"/>
      <c r="B3351" s="14" t="n"/>
      <c r="C3351" s="12" t="str">
        <f>IF($B3351="","",IFERROR(INDEX(Items!$B$2:$B$501,MATCH($B3351,Items!$A$2:$A$501,0)),"Unknown SKU"))</f>
        <v/>
      </c>
      <c r="D3351" s="14" t="n"/>
      <c r="E3351" s="14" t="n"/>
      <c r="F3351" s="14" t="n"/>
      <c r="G3351" s="14" t="n"/>
      <c r="H3351" s="12" t="str">
        <f>IF(AND(F3351="",G3351=""),"",IF(F3351="",0,F3351)-IF(G3351="",0,G3351))</f>
        <v/>
      </c>
      <c r="I3351" s="14" t="n"/>
      <c r="J3351" s="14" t="n"/>
      <c r="K3351" s="14" t="n"/>
    </row>
    <row r="3352">
      <c r="A3352" s="19" t="n"/>
      <c r="B3352" s="14" t="n"/>
      <c r="C3352" s="12" t="str">
        <f>IF($B3352="","",IFERROR(INDEX(Items!$B$2:$B$501,MATCH($B3352,Items!$A$2:$A$501,0)),"Unknown SKU"))</f>
        <v/>
      </c>
      <c r="D3352" s="14" t="n"/>
      <c r="E3352" s="14" t="n"/>
      <c r="F3352" s="14" t="n"/>
      <c r="G3352" s="14" t="n"/>
      <c r="H3352" s="12" t="str">
        <f>IF(AND(F3352="",G3352=""),"",IF(F3352="",0,F3352)-IF(G3352="",0,G3352))</f>
        <v/>
      </c>
      <c r="I3352" s="14" t="n"/>
      <c r="J3352" s="14" t="n"/>
      <c r="K3352" s="14" t="n"/>
    </row>
    <row r="3353">
      <c r="A3353" s="19" t="n"/>
      <c r="B3353" s="14" t="n"/>
      <c r="C3353" s="12" t="str">
        <f>IF($B3353="","",IFERROR(INDEX(Items!$B$2:$B$501,MATCH($B3353,Items!$A$2:$A$501,0)),"Unknown SKU"))</f>
        <v/>
      </c>
      <c r="D3353" s="14" t="n"/>
      <c r="E3353" s="14" t="n"/>
      <c r="F3353" s="14" t="n"/>
      <c r="G3353" s="14" t="n"/>
      <c r="H3353" s="12" t="str">
        <f>IF(AND(F3353="",G3353=""),"",IF(F3353="",0,F3353)-IF(G3353="",0,G3353))</f>
        <v/>
      </c>
      <c r="I3353" s="14" t="n"/>
      <c r="J3353" s="14" t="n"/>
      <c r="K3353" s="14" t="n"/>
    </row>
    <row r="3354">
      <c r="A3354" s="19" t="n"/>
      <c r="B3354" s="14" t="n"/>
      <c r="C3354" s="12" t="str">
        <f>IF($B3354="","",IFERROR(INDEX(Items!$B$2:$B$501,MATCH($B3354,Items!$A$2:$A$501,0)),"Unknown SKU"))</f>
        <v/>
      </c>
      <c r="D3354" s="14" t="n"/>
      <c r="E3354" s="14" t="n"/>
      <c r="F3354" s="14" t="n"/>
      <c r="G3354" s="14" t="n"/>
      <c r="H3354" s="12" t="str">
        <f>IF(AND(F3354="",G3354=""),"",IF(F3354="",0,F3354)-IF(G3354="",0,G3354))</f>
        <v/>
      </c>
      <c r="I3354" s="14" t="n"/>
      <c r="J3354" s="14" t="n"/>
      <c r="K3354" s="14" t="n"/>
    </row>
    <row r="3355">
      <c r="A3355" s="19" t="n"/>
      <c r="B3355" s="14" t="n"/>
      <c r="C3355" s="12" t="str">
        <f>IF($B3355="","",IFERROR(INDEX(Items!$B$2:$B$501,MATCH($B3355,Items!$A$2:$A$501,0)),"Unknown SKU"))</f>
        <v/>
      </c>
      <c r="D3355" s="14" t="n"/>
      <c r="E3355" s="14" t="n"/>
      <c r="F3355" s="14" t="n"/>
      <c r="G3355" s="14" t="n"/>
      <c r="H3355" s="12" t="str">
        <f>IF(AND(F3355="",G3355=""),"",IF(F3355="",0,F3355)-IF(G3355="",0,G3355))</f>
        <v/>
      </c>
      <c r="I3355" s="14" t="n"/>
      <c r="J3355" s="14" t="n"/>
      <c r="K3355" s="14" t="n"/>
    </row>
    <row r="3356">
      <c r="A3356" s="19" t="n"/>
      <c r="B3356" s="14" t="n"/>
      <c r="C3356" s="12" t="str">
        <f>IF($B3356="","",IFERROR(INDEX(Items!$B$2:$B$501,MATCH($B3356,Items!$A$2:$A$501,0)),"Unknown SKU"))</f>
        <v/>
      </c>
      <c r="D3356" s="14" t="n"/>
      <c r="E3356" s="14" t="n"/>
      <c r="F3356" s="14" t="n"/>
      <c r="G3356" s="14" t="n"/>
      <c r="H3356" s="12" t="str">
        <f>IF(AND(F3356="",G3356=""),"",IF(F3356="",0,F3356)-IF(G3356="",0,G3356))</f>
        <v/>
      </c>
      <c r="I3356" s="14" t="n"/>
      <c r="J3356" s="14" t="n"/>
      <c r="K3356" s="14" t="n"/>
    </row>
    <row r="3357">
      <c r="A3357" s="19" t="n"/>
      <c r="B3357" s="14" t="n"/>
      <c r="C3357" s="12" t="str">
        <f>IF($B3357="","",IFERROR(INDEX(Items!$B$2:$B$501,MATCH($B3357,Items!$A$2:$A$501,0)),"Unknown SKU"))</f>
        <v/>
      </c>
      <c r="D3357" s="14" t="n"/>
      <c r="E3357" s="14" t="n"/>
      <c r="F3357" s="14" t="n"/>
      <c r="G3357" s="14" t="n"/>
      <c r="H3357" s="12" t="str">
        <f>IF(AND(F3357="",G3357=""),"",IF(F3357="",0,F3357)-IF(G3357="",0,G3357))</f>
        <v/>
      </c>
      <c r="I3357" s="14" t="n"/>
      <c r="J3357" s="14" t="n"/>
      <c r="K3357" s="14" t="n"/>
    </row>
    <row r="3358">
      <c r="A3358" s="19" t="n"/>
      <c r="B3358" s="14" t="n"/>
      <c r="C3358" s="12" t="str">
        <f>IF($B3358="","",IFERROR(INDEX(Items!$B$2:$B$501,MATCH($B3358,Items!$A$2:$A$501,0)),"Unknown SKU"))</f>
        <v/>
      </c>
      <c r="D3358" s="14" t="n"/>
      <c r="E3358" s="14" t="n"/>
      <c r="F3358" s="14" t="n"/>
      <c r="G3358" s="14" t="n"/>
      <c r="H3358" s="12" t="str">
        <f>IF(AND(F3358="",G3358=""),"",IF(F3358="",0,F3358)-IF(G3358="",0,G3358))</f>
        <v/>
      </c>
      <c r="I3358" s="14" t="n"/>
      <c r="J3358" s="14" t="n"/>
      <c r="K3358" s="14" t="n"/>
    </row>
    <row r="3359">
      <c r="A3359" s="19" t="n"/>
      <c r="B3359" s="14" t="n"/>
      <c r="C3359" s="12" t="str">
        <f>IF($B3359="","",IFERROR(INDEX(Items!$B$2:$B$501,MATCH($B3359,Items!$A$2:$A$501,0)),"Unknown SKU"))</f>
        <v/>
      </c>
      <c r="D3359" s="14" t="n"/>
      <c r="E3359" s="14" t="n"/>
      <c r="F3359" s="14" t="n"/>
      <c r="G3359" s="14" t="n"/>
      <c r="H3359" s="12" t="str">
        <f>IF(AND(F3359="",G3359=""),"",IF(F3359="",0,F3359)-IF(G3359="",0,G3359))</f>
        <v/>
      </c>
      <c r="I3359" s="14" t="n"/>
      <c r="J3359" s="14" t="n"/>
      <c r="K3359" s="14" t="n"/>
    </row>
    <row r="3360">
      <c r="A3360" s="19" t="n"/>
      <c r="B3360" s="14" t="n"/>
      <c r="C3360" s="12" t="str">
        <f>IF($B3360="","",IFERROR(INDEX(Items!$B$2:$B$501,MATCH($B3360,Items!$A$2:$A$501,0)),"Unknown SKU"))</f>
        <v/>
      </c>
      <c r="D3360" s="14" t="n"/>
      <c r="E3360" s="14" t="n"/>
      <c r="F3360" s="14" t="n"/>
      <c r="G3360" s="14" t="n"/>
      <c r="H3360" s="12" t="str">
        <f>IF(AND(F3360="",G3360=""),"",IF(F3360="",0,F3360)-IF(G3360="",0,G3360))</f>
        <v/>
      </c>
      <c r="I3360" s="14" t="n"/>
      <c r="J3360" s="14" t="n"/>
      <c r="K3360" s="14" t="n"/>
    </row>
    <row r="3361">
      <c r="A3361" s="19" t="n"/>
      <c r="B3361" s="14" t="n"/>
      <c r="C3361" s="12" t="str">
        <f>IF($B3361="","",IFERROR(INDEX(Items!$B$2:$B$501,MATCH($B3361,Items!$A$2:$A$501,0)),"Unknown SKU"))</f>
        <v/>
      </c>
      <c r="D3361" s="14" t="n"/>
      <c r="E3361" s="14" t="n"/>
      <c r="F3361" s="14" t="n"/>
      <c r="G3361" s="14" t="n"/>
      <c r="H3361" s="12" t="str">
        <f>IF(AND(F3361="",G3361=""),"",IF(F3361="",0,F3361)-IF(G3361="",0,G3361))</f>
        <v/>
      </c>
      <c r="I3361" s="14" t="n"/>
      <c r="J3361" s="14" t="n"/>
      <c r="K3361" s="14" t="n"/>
    </row>
    <row r="3362">
      <c r="A3362" s="19" t="n"/>
      <c r="B3362" s="14" t="n"/>
      <c r="C3362" s="12" t="str">
        <f>IF($B3362="","",IFERROR(INDEX(Items!$B$2:$B$501,MATCH($B3362,Items!$A$2:$A$501,0)),"Unknown SKU"))</f>
        <v/>
      </c>
      <c r="D3362" s="14" t="n"/>
      <c r="E3362" s="14" t="n"/>
      <c r="F3362" s="14" t="n"/>
      <c r="G3362" s="14" t="n"/>
      <c r="H3362" s="12" t="str">
        <f>IF(AND(F3362="",G3362=""),"",IF(F3362="",0,F3362)-IF(G3362="",0,G3362))</f>
        <v/>
      </c>
      <c r="I3362" s="14" t="n"/>
      <c r="J3362" s="14" t="n"/>
      <c r="K3362" s="14" t="n"/>
    </row>
    <row r="3363">
      <c r="A3363" s="19" t="n"/>
      <c r="B3363" s="14" t="n"/>
      <c r="C3363" s="12" t="str">
        <f>IF($B3363="","",IFERROR(INDEX(Items!$B$2:$B$501,MATCH($B3363,Items!$A$2:$A$501,0)),"Unknown SKU"))</f>
        <v/>
      </c>
      <c r="D3363" s="14" t="n"/>
      <c r="E3363" s="14" t="n"/>
      <c r="F3363" s="14" t="n"/>
      <c r="G3363" s="14" t="n"/>
      <c r="H3363" s="12" t="str">
        <f>IF(AND(F3363="",G3363=""),"",IF(F3363="",0,F3363)-IF(G3363="",0,G3363))</f>
        <v/>
      </c>
      <c r="I3363" s="14" t="n"/>
      <c r="J3363" s="14" t="n"/>
      <c r="K3363" s="14" t="n"/>
    </row>
    <row r="3364">
      <c r="A3364" s="19" t="n"/>
      <c r="B3364" s="14" t="n"/>
      <c r="C3364" s="12" t="str">
        <f>IF($B3364="","",IFERROR(INDEX(Items!$B$2:$B$501,MATCH($B3364,Items!$A$2:$A$501,0)),"Unknown SKU"))</f>
        <v/>
      </c>
      <c r="D3364" s="14" t="n"/>
      <c r="E3364" s="14" t="n"/>
      <c r="F3364" s="14" t="n"/>
      <c r="G3364" s="14" t="n"/>
      <c r="H3364" s="12" t="str">
        <f>IF(AND(F3364="",G3364=""),"",IF(F3364="",0,F3364)-IF(G3364="",0,G3364))</f>
        <v/>
      </c>
      <c r="I3364" s="14" t="n"/>
      <c r="J3364" s="14" t="n"/>
      <c r="K3364" s="14" t="n"/>
    </row>
    <row r="3365">
      <c r="A3365" s="19" t="n"/>
      <c r="B3365" s="14" t="n"/>
      <c r="C3365" s="12" t="str">
        <f>IF($B3365="","",IFERROR(INDEX(Items!$B$2:$B$501,MATCH($B3365,Items!$A$2:$A$501,0)),"Unknown SKU"))</f>
        <v/>
      </c>
      <c r="D3365" s="14" t="n"/>
      <c r="E3365" s="14" t="n"/>
      <c r="F3365" s="14" t="n"/>
      <c r="G3365" s="14" t="n"/>
      <c r="H3365" s="12" t="str">
        <f>IF(AND(F3365="",G3365=""),"",IF(F3365="",0,F3365)-IF(G3365="",0,G3365))</f>
        <v/>
      </c>
      <c r="I3365" s="14" t="n"/>
      <c r="J3365" s="14" t="n"/>
      <c r="K3365" s="14" t="n"/>
    </row>
    <row r="3366">
      <c r="A3366" s="19" t="n"/>
      <c r="B3366" s="14" t="n"/>
      <c r="C3366" s="12" t="str">
        <f>IF($B3366="","",IFERROR(INDEX(Items!$B$2:$B$501,MATCH($B3366,Items!$A$2:$A$501,0)),"Unknown SKU"))</f>
        <v/>
      </c>
      <c r="D3366" s="14" t="n"/>
      <c r="E3366" s="14" t="n"/>
      <c r="F3366" s="14" t="n"/>
      <c r="G3366" s="14" t="n"/>
      <c r="H3366" s="12" t="str">
        <f>IF(AND(F3366="",G3366=""),"",IF(F3366="",0,F3366)-IF(G3366="",0,G3366))</f>
        <v/>
      </c>
      <c r="I3366" s="14" t="n"/>
      <c r="J3366" s="14" t="n"/>
      <c r="K3366" s="14" t="n"/>
    </row>
    <row r="3367">
      <c r="A3367" s="19" t="n"/>
      <c r="B3367" s="14" t="n"/>
      <c r="C3367" s="12" t="str">
        <f>IF($B3367="","",IFERROR(INDEX(Items!$B$2:$B$501,MATCH($B3367,Items!$A$2:$A$501,0)),"Unknown SKU"))</f>
        <v/>
      </c>
      <c r="D3367" s="14" t="n"/>
      <c r="E3367" s="14" t="n"/>
      <c r="F3367" s="14" t="n"/>
      <c r="G3367" s="14" t="n"/>
      <c r="H3367" s="12" t="str">
        <f>IF(AND(F3367="",G3367=""),"",IF(F3367="",0,F3367)-IF(G3367="",0,G3367))</f>
        <v/>
      </c>
      <c r="I3367" s="14" t="n"/>
      <c r="J3367" s="14" t="n"/>
      <c r="K3367" s="14" t="n"/>
    </row>
    <row r="3368">
      <c r="A3368" s="19" t="n"/>
      <c r="B3368" s="14" t="n"/>
      <c r="C3368" s="12" t="str">
        <f>IF($B3368="","",IFERROR(INDEX(Items!$B$2:$B$501,MATCH($B3368,Items!$A$2:$A$501,0)),"Unknown SKU"))</f>
        <v/>
      </c>
      <c r="D3368" s="14" t="n"/>
      <c r="E3368" s="14" t="n"/>
      <c r="F3368" s="14" t="n"/>
      <c r="G3368" s="14" t="n"/>
      <c r="H3368" s="12" t="str">
        <f>IF(AND(F3368="",G3368=""),"",IF(F3368="",0,F3368)-IF(G3368="",0,G3368))</f>
        <v/>
      </c>
      <c r="I3368" s="14" t="n"/>
      <c r="J3368" s="14" t="n"/>
      <c r="K3368" s="14" t="n"/>
    </row>
    <row r="3369">
      <c r="A3369" s="19" t="n"/>
      <c r="B3369" s="14" t="n"/>
      <c r="C3369" s="12" t="str">
        <f>IF($B3369="","",IFERROR(INDEX(Items!$B$2:$B$501,MATCH($B3369,Items!$A$2:$A$501,0)),"Unknown SKU"))</f>
        <v/>
      </c>
      <c r="D3369" s="14" t="n"/>
      <c r="E3369" s="14" t="n"/>
      <c r="F3369" s="14" t="n"/>
      <c r="G3369" s="14" t="n"/>
      <c r="H3369" s="12" t="str">
        <f>IF(AND(F3369="",G3369=""),"",IF(F3369="",0,F3369)-IF(G3369="",0,G3369))</f>
        <v/>
      </c>
      <c r="I3369" s="14" t="n"/>
      <c r="J3369" s="14" t="n"/>
      <c r="K3369" s="14" t="n"/>
    </row>
    <row r="3370">
      <c r="A3370" s="19" t="n"/>
      <c r="B3370" s="14" t="n"/>
      <c r="C3370" s="12" t="str">
        <f>IF($B3370="","",IFERROR(INDEX(Items!$B$2:$B$501,MATCH($B3370,Items!$A$2:$A$501,0)),"Unknown SKU"))</f>
        <v/>
      </c>
      <c r="D3370" s="14" t="n"/>
      <c r="E3370" s="14" t="n"/>
      <c r="F3370" s="14" t="n"/>
      <c r="G3370" s="14" t="n"/>
      <c r="H3370" s="12" t="str">
        <f>IF(AND(F3370="",G3370=""),"",IF(F3370="",0,F3370)-IF(G3370="",0,G3370))</f>
        <v/>
      </c>
      <c r="I3370" s="14" t="n"/>
      <c r="J3370" s="14" t="n"/>
      <c r="K3370" s="14" t="n"/>
    </row>
    <row r="3371">
      <c r="A3371" s="19" t="n"/>
      <c r="B3371" s="14" t="n"/>
      <c r="C3371" s="12" t="str">
        <f>IF($B3371="","",IFERROR(INDEX(Items!$B$2:$B$501,MATCH($B3371,Items!$A$2:$A$501,0)),"Unknown SKU"))</f>
        <v/>
      </c>
      <c r="D3371" s="14" t="n"/>
      <c r="E3371" s="14" t="n"/>
      <c r="F3371" s="14" t="n"/>
      <c r="G3371" s="14" t="n"/>
      <c r="H3371" s="12" t="str">
        <f>IF(AND(F3371="",G3371=""),"",IF(F3371="",0,F3371)-IF(G3371="",0,G3371))</f>
        <v/>
      </c>
      <c r="I3371" s="14" t="n"/>
      <c r="J3371" s="14" t="n"/>
      <c r="K3371" s="14" t="n"/>
    </row>
    <row r="3372">
      <c r="A3372" s="19" t="n"/>
      <c r="B3372" s="14" t="n"/>
      <c r="C3372" s="12" t="str">
        <f>IF($B3372="","",IFERROR(INDEX(Items!$B$2:$B$501,MATCH($B3372,Items!$A$2:$A$501,0)),"Unknown SKU"))</f>
        <v/>
      </c>
      <c r="D3372" s="14" t="n"/>
      <c r="E3372" s="14" t="n"/>
      <c r="F3372" s="14" t="n"/>
      <c r="G3372" s="14" t="n"/>
      <c r="H3372" s="12" t="str">
        <f>IF(AND(F3372="",G3372=""),"",IF(F3372="",0,F3372)-IF(G3372="",0,G3372))</f>
        <v/>
      </c>
      <c r="I3372" s="14" t="n"/>
      <c r="J3372" s="14" t="n"/>
      <c r="K3372" s="14" t="n"/>
    </row>
    <row r="3373">
      <c r="A3373" s="19" t="n"/>
      <c r="B3373" s="14" t="n"/>
      <c r="C3373" s="12" t="str">
        <f>IF($B3373="","",IFERROR(INDEX(Items!$B$2:$B$501,MATCH($B3373,Items!$A$2:$A$501,0)),"Unknown SKU"))</f>
        <v/>
      </c>
      <c r="D3373" s="14" t="n"/>
      <c r="E3373" s="14" t="n"/>
      <c r="F3373" s="14" t="n"/>
      <c r="G3373" s="14" t="n"/>
      <c r="H3373" s="12" t="str">
        <f>IF(AND(F3373="",G3373=""),"",IF(F3373="",0,F3373)-IF(G3373="",0,G3373))</f>
        <v/>
      </c>
      <c r="I3373" s="14" t="n"/>
      <c r="J3373" s="14" t="n"/>
      <c r="K3373" s="14" t="n"/>
    </row>
    <row r="3374">
      <c r="A3374" s="19" t="n"/>
      <c r="B3374" s="14" t="n"/>
      <c r="C3374" s="12" t="str">
        <f>IF($B3374="","",IFERROR(INDEX(Items!$B$2:$B$501,MATCH($B3374,Items!$A$2:$A$501,0)),"Unknown SKU"))</f>
        <v/>
      </c>
      <c r="D3374" s="14" t="n"/>
      <c r="E3374" s="14" t="n"/>
      <c r="F3374" s="14" t="n"/>
      <c r="G3374" s="14" t="n"/>
      <c r="H3374" s="12" t="str">
        <f>IF(AND(F3374="",G3374=""),"",IF(F3374="",0,F3374)-IF(G3374="",0,G3374))</f>
        <v/>
      </c>
      <c r="I3374" s="14" t="n"/>
      <c r="J3374" s="14" t="n"/>
      <c r="K3374" s="14" t="n"/>
    </row>
    <row r="3375">
      <c r="A3375" s="19" t="n"/>
      <c r="B3375" s="14" t="n"/>
      <c r="C3375" s="12" t="str">
        <f>IF($B3375="","",IFERROR(INDEX(Items!$B$2:$B$501,MATCH($B3375,Items!$A$2:$A$501,0)),"Unknown SKU"))</f>
        <v/>
      </c>
      <c r="D3375" s="14" t="n"/>
      <c r="E3375" s="14" t="n"/>
      <c r="F3375" s="14" t="n"/>
      <c r="G3375" s="14" t="n"/>
      <c r="H3375" s="12" t="str">
        <f>IF(AND(F3375="",G3375=""),"",IF(F3375="",0,F3375)-IF(G3375="",0,G3375))</f>
        <v/>
      </c>
      <c r="I3375" s="14" t="n"/>
      <c r="J3375" s="14" t="n"/>
      <c r="K3375" s="14" t="n"/>
    </row>
    <row r="3376">
      <c r="A3376" s="19" t="n"/>
      <c r="B3376" s="14" t="n"/>
      <c r="C3376" s="12" t="str">
        <f>IF($B3376="","",IFERROR(INDEX(Items!$B$2:$B$501,MATCH($B3376,Items!$A$2:$A$501,0)),"Unknown SKU"))</f>
        <v/>
      </c>
      <c r="D3376" s="14" t="n"/>
      <c r="E3376" s="14" t="n"/>
      <c r="F3376" s="14" t="n"/>
      <c r="G3376" s="14" t="n"/>
      <c r="H3376" s="12" t="str">
        <f>IF(AND(F3376="",G3376=""),"",IF(F3376="",0,F3376)-IF(G3376="",0,G3376))</f>
        <v/>
      </c>
      <c r="I3376" s="14" t="n"/>
      <c r="J3376" s="14" t="n"/>
      <c r="K3376" s="14" t="n"/>
    </row>
    <row r="3377">
      <c r="A3377" s="19" t="n"/>
      <c r="B3377" s="14" t="n"/>
      <c r="C3377" s="12" t="str">
        <f>IF($B3377="","",IFERROR(INDEX(Items!$B$2:$B$501,MATCH($B3377,Items!$A$2:$A$501,0)),"Unknown SKU"))</f>
        <v/>
      </c>
      <c r="D3377" s="14" t="n"/>
      <c r="E3377" s="14" t="n"/>
      <c r="F3377" s="14" t="n"/>
      <c r="G3377" s="14" t="n"/>
      <c r="H3377" s="12" t="str">
        <f>IF(AND(F3377="",G3377=""),"",IF(F3377="",0,F3377)-IF(G3377="",0,G3377))</f>
        <v/>
      </c>
      <c r="I3377" s="14" t="n"/>
      <c r="J3377" s="14" t="n"/>
      <c r="K3377" s="14" t="n"/>
    </row>
    <row r="3378">
      <c r="A3378" s="19" t="n"/>
      <c r="B3378" s="14" t="n"/>
      <c r="C3378" s="12" t="str">
        <f>IF($B3378="","",IFERROR(INDEX(Items!$B$2:$B$501,MATCH($B3378,Items!$A$2:$A$501,0)),"Unknown SKU"))</f>
        <v/>
      </c>
      <c r="D3378" s="14" t="n"/>
      <c r="E3378" s="14" t="n"/>
      <c r="F3378" s="14" t="n"/>
      <c r="G3378" s="14" t="n"/>
      <c r="H3378" s="12" t="str">
        <f>IF(AND(F3378="",G3378=""),"",IF(F3378="",0,F3378)-IF(G3378="",0,G3378))</f>
        <v/>
      </c>
      <c r="I3378" s="14" t="n"/>
      <c r="J3378" s="14" t="n"/>
      <c r="K3378" s="14" t="n"/>
    </row>
    <row r="3379">
      <c r="A3379" s="19" t="n"/>
      <c r="B3379" s="14" t="n"/>
      <c r="C3379" s="12" t="str">
        <f>IF($B3379="","",IFERROR(INDEX(Items!$B$2:$B$501,MATCH($B3379,Items!$A$2:$A$501,0)),"Unknown SKU"))</f>
        <v/>
      </c>
      <c r="D3379" s="14" t="n"/>
      <c r="E3379" s="14" t="n"/>
      <c r="F3379" s="14" t="n"/>
      <c r="G3379" s="14" t="n"/>
      <c r="H3379" s="12" t="str">
        <f>IF(AND(F3379="",G3379=""),"",IF(F3379="",0,F3379)-IF(G3379="",0,G3379))</f>
        <v/>
      </c>
      <c r="I3379" s="14" t="n"/>
      <c r="J3379" s="14" t="n"/>
      <c r="K3379" s="14" t="n"/>
    </row>
    <row r="3380">
      <c r="A3380" s="19" t="n"/>
      <c r="B3380" s="14" t="n"/>
      <c r="C3380" s="12" t="str">
        <f>IF($B3380="","",IFERROR(INDEX(Items!$B$2:$B$501,MATCH($B3380,Items!$A$2:$A$501,0)),"Unknown SKU"))</f>
        <v/>
      </c>
      <c r="D3380" s="14" t="n"/>
      <c r="E3380" s="14" t="n"/>
      <c r="F3380" s="14" t="n"/>
      <c r="G3380" s="14" t="n"/>
      <c r="H3380" s="12" t="str">
        <f>IF(AND(F3380="",G3380=""),"",IF(F3380="",0,F3380)-IF(G3380="",0,G3380))</f>
        <v/>
      </c>
      <c r="I3380" s="14" t="n"/>
      <c r="J3380" s="14" t="n"/>
      <c r="K3380" s="14" t="n"/>
    </row>
    <row r="3381">
      <c r="A3381" s="19" t="n"/>
      <c r="B3381" s="14" t="n"/>
      <c r="C3381" s="12" t="str">
        <f>IF($B3381="","",IFERROR(INDEX(Items!$B$2:$B$501,MATCH($B3381,Items!$A$2:$A$501,0)),"Unknown SKU"))</f>
        <v/>
      </c>
      <c r="D3381" s="14" t="n"/>
      <c r="E3381" s="14" t="n"/>
      <c r="F3381" s="14" t="n"/>
      <c r="G3381" s="14" t="n"/>
      <c r="H3381" s="12" t="str">
        <f>IF(AND(F3381="",G3381=""),"",IF(F3381="",0,F3381)-IF(G3381="",0,G3381))</f>
        <v/>
      </c>
      <c r="I3381" s="14" t="n"/>
      <c r="J3381" s="14" t="n"/>
      <c r="K3381" s="14" t="n"/>
    </row>
    <row r="3382">
      <c r="A3382" s="19" t="n"/>
      <c r="B3382" s="14" t="n"/>
      <c r="C3382" s="12" t="str">
        <f>IF($B3382="","",IFERROR(INDEX(Items!$B$2:$B$501,MATCH($B3382,Items!$A$2:$A$501,0)),"Unknown SKU"))</f>
        <v/>
      </c>
      <c r="D3382" s="14" t="n"/>
      <c r="E3382" s="14" t="n"/>
      <c r="F3382" s="14" t="n"/>
      <c r="G3382" s="14" t="n"/>
      <c r="H3382" s="12" t="str">
        <f>IF(AND(F3382="",G3382=""),"",IF(F3382="",0,F3382)-IF(G3382="",0,G3382))</f>
        <v/>
      </c>
      <c r="I3382" s="14" t="n"/>
      <c r="J3382" s="14" t="n"/>
      <c r="K3382" s="14" t="n"/>
    </row>
    <row r="3383">
      <c r="A3383" s="19" t="n"/>
      <c r="B3383" s="14" t="n"/>
      <c r="C3383" s="12" t="str">
        <f>IF($B3383="","",IFERROR(INDEX(Items!$B$2:$B$501,MATCH($B3383,Items!$A$2:$A$501,0)),"Unknown SKU"))</f>
        <v/>
      </c>
      <c r="D3383" s="14" t="n"/>
      <c r="E3383" s="14" t="n"/>
      <c r="F3383" s="14" t="n"/>
      <c r="G3383" s="14" t="n"/>
      <c r="H3383" s="12" t="str">
        <f>IF(AND(F3383="",G3383=""),"",IF(F3383="",0,F3383)-IF(G3383="",0,G3383))</f>
        <v/>
      </c>
      <c r="I3383" s="14" t="n"/>
      <c r="J3383" s="14" t="n"/>
      <c r="K3383" s="14" t="n"/>
    </row>
    <row r="3384">
      <c r="A3384" s="19" t="n"/>
      <c r="B3384" s="14" t="n"/>
      <c r="C3384" s="12" t="str">
        <f>IF($B3384="","",IFERROR(INDEX(Items!$B$2:$B$501,MATCH($B3384,Items!$A$2:$A$501,0)),"Unknown SKU"))</f>
        <v/>
      </c>
      <c r="D3384" s="14" t="n"/>
      <c r="E3384" s="14" t="n"/>
      <c r="F3384" s="14" t="n"/>
      <c r="G3384" s="14" t="n"/>
      <c r="H3384" s="12" t="str">
        <f>IF(AND(F3384="",G3384=""),"",IF(F3384="",0,F3384)-IF(G3384="",0,G3384))</f>
        <v/>
      </c>
      <c r="I3384" s="14" t="n"/>
      <c r="J3384" s="14" t="n"/>
      <c r="K3384" s="14" t="n"/>
    </row>
    <row r="3385">
      <c r="A3385" s="19" t="n"/>
      <c r="B3385" s="14" t="n"/>
      <c r="C3385" s="12" t="str">
        <f>IF($B3385="","",IFERROR(INDEX(Items!$B$2:$B$501,MATCH($B3385,Items!$A$2:$A$501,0)),"Unknown SKU"))</f>
        <v/>
      </c>
      <c r="D3385" s="14" t="n"/>
      <c r="E3385" s="14" t="n"/>
      <c r="F3385" s="14" t="n"/>
      <c r="G3385" s="14" t="n"/>
      <c r="H3385" s="12" t="str">
        <f>IF(AND(F3385="",G3385=""),"",IF(F3385="",0,F3385)-IF(G3385="",0,G3385))</f>
        <v/>
      </c>
      <c r="I3385" s="14" t="n"/>
      <c r="J3385" s="14" t="n"/>
      <c r="K3385" s="14" t="n"/>
    </row>
    <row r="3386">
      <c r="A3386" s="19" t="n"/>
      <c r="B3386" s="14" t="n"/>
      <c r="C3386" s="12" t="str">
        <f>IF($B3386="","",IFERROR(INDEX(Items!$B$2:$B$501,MATCH($B3386,Items!$A$2:$A$501,0)),"Unknown SKU"))</f>
        <v/>
      </c>
      <c r="D3386" s="14" t="n"/>
      <c r="E3386" s="14" t="n"/>
      <c r="F3386" s="14" t="n"/>
      <c r="G3386" s="14" t="n"/>
      <c r="H3386" s="12" t="str">
        <f>IF(AND(F3386="",G3386=""),"",IF(F3386="",0,F3386)-IF(G3386="",0,G3386))</f>
        <v/>
      </c>
      <c r="I3386" s="14" t="n"/>
      <c r="J3386" s="14" t="n"/>
      <c r="K3386" s="14" t="n"/>
    </row>
    <row r="3387">
      <c r="A3387" s="19" t="n"/>
      <c r="B3387" s="14" t="n"/>
      <c r="C3387" s="12" t="str">
        <f>IF($B3387="","",IFERROR(INDEX(Items!$B$2:$B$501,MATCH($B3387,Items!$A$2:$A$501,0)),"Unknown SKU"))</f>
        <v/>
      </c>
      <c r="D3387" s="14" t="n"/>
      <c r="E3387" s="14" t="n"/>
      <c r="F3387" s="14" t="n"/>
      <c r="G3387" s="14" t="n"/>
      <c r="H3387" s="12" t="str">
        <f>IF(AND(F3387="",G3387=""),"",IF(F3387="",0,F3387)-IF(G3387="",0,G3387))</f>
        <v/>
      </c>
      <c r="I3387" s="14" t="n"/>
      <c r="J3387" s="14" t="n"/>
      <c r="K3387" s="14" t="n"/>
    </row>
    <row r="3388">
      <c r="A3388" s="19" t="n"/>
      <c r="B3388" s="14" t="n"/>
      <c r="C3388" s="12" t="str">
        <f>IF($B3388="","",IFERROR(INDEX(Items!$B$2:$B$501,MATCH($B3388,Items!$A$2:$A$501,0)),"Unknown SKU"))</f>
        <v/>
      </c>
      <c r="D3388" s="14" t="n"/>
      <c r="E3388" s="14" t="n"/>
      <c r="F3388" s="14" t="n"/>
      <c r="G3388" s="14" t="n"/>
      <c r="H3388" s="12" t="str">
        <f>IF(AND(F3388="",G3388=""),"",IF(F3388="",0,F3388)-IF(G3388="",0,G3388))</f>
        <v/>
      </c>
      <c r="I3388" s="14" t="n"/>
      <c r="J3388" s="14" t="n"/>
      <c r="K3388" s="14" t="n"/>
    </row>
    <row r="3389">
      <c r="A3389" s="19" t="n"/>
      <c r="B3389" s="14" t="n"/>
      <c r="C3389" s="12" t="str">
        <f>IF($B3389="","",IFERROR(INDEX(Items!$B$2:$B$501,MATCH($B3389,Items!$A$2:$A$501,0)),"Unknown SKU"))</f>
        <v/>
      </c>
      <c r="D3389" s="14" t="n"/>
      <c r="E3389" s="14" t="n"/>
      <c r="F3389" s="14" t="n"/>
      <c r="G3389" s="14" t="n"/>
      <c r="H3389" s="12" t="str">
        <f>IF(AND(F3389="",G3389=""),"",IF(F3389="",0,F3389)-IF(G3389="",0,G3389))</f>
        <v/>
      </c>
      <c r="I3389" s="14" t="n"/>
      <c r="J3389" s="14" t="n"/>
      <c r="K3389" s="14" t="n"/>
    </row>
    <row r="3390">
      <c r="A3390" s="19" t="n"/>
      <c r="B3390" s="14" t="n"/>
      <c r="C3390" s="12" t="str">
        <f>IF($B3390="","",IFERROR(INDEX(Items!$B$2:$B$501,MATCH($B3390,Items!$A$2:$A$501,0)),"Unknown SKU"))</f>
        <v/>
      </c>
      <c r="D3390" s="14" t="n"/>
      <c r="E3390" s="14" t="n"/>
      <c r="F3390" s="14" t="n"/>
      <c r="G3390" s="14" t="n"/>
      <c r="H3390" s="12" t="str">
        <f>IF(AND(F3390="",G3390=""),"",IF(F3390="",0,F3390)-IF(G3390="",0,G3390))</f>
        <v/>
      </c>
      <c r="I3390" s="14" t="n"/>
      <c r="J3390" s="14" t="n"/>
      <c r="K3390" s="14" t="n"/>
    </row>
    <row r="3391">
      <c r="A3391" s="19" t="n"/>
      <c r="B3391" s="14" t="n"/>
      <c r="C3391" s="12" t="str">
        <f>IF($B3391="","",IFERROR(INDEX(Items!$B$2:$B$501,MATCH($B3391,Items!$A$2:$A$501,0)),"Unknown SKU"))</f>
        <v/>
      </c>
      <c r="D3391" s="14" t="n"/>
      <c r="E3391" s="14" t="n"/>
      <c r="F3391" s="14" t="n"/>
      <c r="G3391" s="14" t="n"/>
      <c r="H3391" s="12" t="str">
        <f>IF(AND(F3391="",G3391=""),"",IF(F3391="",0,F3391)-IF(G3391="",0,G3391))</f>
        <v/>
      </c>
      <c r="I3391" s="14" t="n"/>
      <c r="J3391" s="14" t="n"/>
      <c r="K3391" s="14" t="n"/>
    </row>
    <row r="3392">
      <c r="A3392" s="19" t="n"/>
      <c r="B3392" s="14" t="n"/>
      <c r="C3392" s="12" t="str">
        <f>IF($B3392="","",IFERROR(INDEX(Items!$B$2:$B$501,MATCH($B3392,Items!$A$2:$A$501,0)),"Unknown SKU"))</f>
        <v/>
      </c>
      <c r="D3392" s="14" t="n"/>
      <c r="E3392" s="14" t="n"/>
      <c r="F3392" s="14" t="n"/>
      <c r="G3392" s="14" t="n"/>
      <c r="H3392" s="12" t="str">
        <f>IF(AND(F3392="",G3392=""),"",IF(F3392="",0,F3392)-IF(G3392="",0,G3392))</f>
        <v/>
      </c>
      <c r="I3392" s="14" t="n"/>
      <c r="J3392" s="14" t="n"/>
      <c r="K3392" s="14" t="n"/>
    </row>
    <row r="3393">
      <c r="A3393" s="19" t="n"/>
      <c r="B3393" s="14" t="n"/>
      <c r="C3393" s="12" t="str">
        <f>IF($B3393="","",IFERROR(INDEX(Items!$B$2:$B$501,MATCH($B3393,Items!$A$2:$A$501,0)),"Unknown SKU"))</f>
        <v/>
      </c>
      <c r="D3393" s="14" t="n"/>
      <c r="E3393" s="14" t="n"/>
      <c r="F3393" s="14" t="n"/>
      <c r="G3393" s="14" t="n"/>
      <c r="H3393" s="12" t="str">
        <f>IF(AND(F3393="",G3393=""),"",IF(F3393="",0,F3393)-IF(G3393="",0,G3393))</f>
        <v/>
      </c>
      <c r="I3393" s="14" t="n"/>
      <c r="J3393" s="14" t="n"/>
      <c r="K3393" s="14" t="n"/>
    </row>
    <row r="3394">
      <c r="A3394" s="19" t="n"/>
      <c r="B3394" s="14" t="n"/>
      <c r="C3394" s="12" t="str">
        <f>IF($B3394="","",IFERROR(INDEX(Items!$B$2:$B$501,MATCH($B3394,Items!$A$2:$A$501,0)),"Unknown SKU"))</f>
        <v/>
      </c>
      <c r="D3394" s="14" t="n"/>
      <c r="E3394" s="14" t="n"/>
      <c r="F3394" s="14" t="n"/>
      <c r="G3394" s="14" t="n"/>
      <c r="H3394" s="12" t="str">
        <f>IF(AND(F3394="",G3394=""),"",IF(F3394="",0,F3394)-IF(G3394="",0,G3394))</f>
        <v/>
      </c>
      <c r="I3394" s="14" t="n"/>
      <c r="J3394" s="14" t="n"/>
      <c r="K3394" s="14" t="n"/>
    </row>
    <row r="3395">
      <c r="A3395" s="19" t="n"/>
      <c r="B3395" s="14" t="n"/>
      <c r="C3395" s="12" t="str">
        <f>IF($B3395="","",IFERROR(INDEX(Items!$B$2:$B$501,MATCH($B3395,Items!$A$2:$A$501,0)),"Unknown SKU"))</f>
        <v/>
      </c>
      <c r="D3395" s="14" t="n"/>
      <c r="E3395" s="14" t="n"/>
      <c r="F3395" s="14" t="n"/>
      <c r="G3395" s="14" t="n"/>
      <c r="H3395" s="12" t="str">
        <f>IF(AND(F3395="",G3395=""),"",IF(F3395="",0,F3395)-IF(G3395="",0,G3395))</f>
        <v/>
      </c>
      <c r="I3395" s="14" t="n"/>
      <c r="J3395" s="14" t="n"/>
      <c r="K3395" s="14" t="n"/>
    </row>
    <row r="3396">
      <c r="A3396" s="19" t="n"/>
      <c r="B3396" s="14" t="n"/>
      <c r="C3396" s="12" t="str">
        <f>IF($B3396="","",IFERROR(INDEX(Items!$B$2:$B$501,MATCH($B3396,Items!$A$2:$A$501,0)),"Unknown SKU"))</f>
        <v/>
      </c>
      <c r="D3396" s="14" t="n"/>
      <c r="E3396" s="14" t="n"/>
      <c r="F3396" s="14" t="n"/>
      <c r="G3396" s="14" t="n"/>
      <c r="H3396" s="12" t="str">
        <f>IF(AND(F3396="",G3396=""),"",IF(F3396="",0,F3396)-IF(G3396="",0,G3396))</f>
        <v/>
      </c>
      <c r="I3396" s="14" t="n"/>
      <c r="J3396" s="14" t="n"/>
      <c r="K3396" s="14" t="n"/>
    </row>
    <row r="3397">
      <c r="A3397" s="19" t="n"/>
      <c r="B3397" s="14" t="n"/>
      <c r="C3397" s="12" t="str">
        <f>IF($B3397="","",IFERROR(INDEX(Items!$B$2:$B$501,MATCH($B3397,Items!$A$2:$A$501,0)),"Unknown SKU"))</f>
        <v/>
      </c>
      <c r="D3397" s="14" t="n"/>
      <c r="E3397" s="14" t="n"/>
      <c r="F3397" s="14" t="n"/>
      <c r="G3397" s="14" t="n"/>
      <c r="H3397" s="12" t="str">
        <f>IF(AND(F3397="",G3397=""),"",IF(F3397="",0,F3397)-IF(G3397="",0,G3397))</f>
        <v/>
      </c>
      <c r="I3397" s="14" t="n"/>
      <c r="J3397" s="14" t="n"/>
      <c r="K3397" s="14" t="n"/>
    </row>
    <row r="3398">
      <c r="A3398" s="19" t="n"/>
      <c r="B3398" s="14" t="n"/>
      <c r="C3398" s="12" t="str">
        <f>IF($B3398="","",IFERROR(INDEX(Items!$B$2:$B$501,MATCH($B3398,Items!$A$2:$A$501,0)),"Unknown SKU"))</f>
        <v/>
      </c>
      <c r="D3398" s="14" t="n"/>
      <c r="E3398" s="14" t="n"/>
      <c r="F3398" s="14" t="n"/>
      <c r="G3398" s="14" t="n"/>
      <c r="H3398" s="12" t="str">
        <f>IF(AND(F3398="",G3398=""),"",IF(F3398="",0,F3398)-IF(G3398="",0,G3398))</f>
        <v/>
      </c>
      <c r="I3398" s="14" t="n"/>
      <c r="J3398" s="14" t="n"/>
      <c r="K3398" s="14" t="n"/>
    </row>
    <row r="3399">
      <c r="A3399" s="19" t="n"/>
      <c r="B3399" s="14" t="n"/>
      <c r="C3399" s="12" t="str">
        <f>IF($B3399="","",IFERROR(INDEX(Items!$B$2:$B$501,MATCH($B3399,Items!$A$2:$A$501,0)),"Unknown SKU"))</f>
        <v/>
      </c>
      <c r="D3399" s="14" t="n"/>
      <c r="E3399" s="14" t="n"/>
      <c r="F3399" s="14" t="n"/>
      <c r="G3399" s="14" t="n"/>
      <c r="H3399" s="12" t="str">
        <f>IF(AND(F3399="",G3399=""),"",IF(F3399="",0,F3399)-IF(G3399="",0,G3399))</f>
        <v/>
      </c>
      <c r="I3399" s="14" t="n"/>
      <c r="J3399" s="14" t="n"/>
      <c r="K3399" s="14" t="n"/>
    </row>
    <row r="3400">
      <c r="A3400" s="19" t="n"/>
      <c r="B3400" s="14" t="n"/>
      <c r="C3400" s="12" t="str">
        <f>IF($B3400="","",IFERROR(INDEX(Items!$B$2:$B$501,MATCH($B3400,Items!$A$2:$A$501,0)),"Unknown SKU"))</f>
        <v/>
      </c>
      <c r="D3400" s="14" t="n"/>
      <c r="E3400" s="14" t="n"/>
      <c r="F3400" s="14" t="n"/>
      <c r="G3400" s="14" t="n"/>
      <c r="H3400" s="12" t="str">
        <f>IF(AND(F3400="",G3400=""),"",IF(F3400="",0,F3400)-IF(G3400="",0,G3400))</f>
        <v/>
      </c>
      <c r="I3400" s="14" t="n"/>
      <c r="J3400" s="14" t="n"/>
      <c r="K3400" s="14" t="n"/>
    </row>
    <row r="3401">
      <c r="A3401" s="19" t="n"/>
      <c r="B3401" s="14" t="n"/>
      <c r="C3401" s="12" t="str">
        <f>IF($B3401="","",IFERROR(INDEX(Items!$B$2:$B$501,MATCH($B3401,Items!$A$2:$A$501,0)),"Unknown SKU"))</f>
        <v/>
      </c>
      <c r="D3401" s="14" t="n"/>
      <c r="E3401" s="14" t="n"/>
      <c r="F3401" s="14" t="n"/>
      <c r="G3401" s="14" t="n"/>
      <c r="H3401" s="12" t="str">
        <f>IF(AND(F3401="",G3401=""),"",IF(F3401="",0,F3401)-IF(G3401="",0,G3401))</f>
        <v/>
      </c>
      <c r="I3401" s="14" t="n"/>
      <c r="J3401" s="14" t="n"/>
      <c r="K3401" s="14" t="n"/>
    </row>
    <row r="3402">
      <c r="A3402" s="19" t="n"/>
      <c r="B3402" s="14" t="n"/>
      <c r="C3402" s="12" t="str">
        <f>IF($B3402="","",IFERROR(INDEX(Items!$B$2:$B$501,MATCH($B3402,Items!$A$2:$A$501,0)),"Unknown SKU"))</f>
        <v/>
      </c>
      <c r="D3402" s="14" t="n"/>
      <c r="E3402" s="14" t="n"/>
      <c r="F3402" s="14" t="n"/>
      <c r="G3402" s="14" t="n"/>
      <c r="H3402" s="12" t="str">
        <f>IF(AND(F3402="",G3402=""),"",IF(F3402="",0,F3402)-IF(G3402="",0,G3402))</f>
        <v/>
      </c>
      <c r="I3402" s="14" t="n"/>
      <c r="J3402" s="14" t="n"/>
      <c r="K3402" s="14" t="n"/>
    </row>
    <row r="3403">
      <c r="A3403" s="19" t="n"/>
      <c r="B3403" s="14" t="n"/>
      <c r="C3403" s="12" t="str">
        <f>IF($B3403="","",IFERROR(INDEX(Items!$B$2:$B$501,MATCH($B3403,Items!$A$2:$A$501,0)),"Unknown SKU"))</f>
        <v/>
      </c>
      <c r="D3403" s="14" t="n"/>
      <c r="E3403" s="14" t="n"/>
      <c r="F3403" s="14" t="n"/>
      <c r="G3403" s="14" t="n"/>
      <c r="H3403" s="12" t="str">
        <f>IF(AND(F3403="",G3403=""),"",IF(F3403="",0,F3403)-IF(G3403="",0,G3403))</f>
        <v/>
      </c>
      <c r="I3403" s="14" t="n"/>
      <c r="J3403" s="14" t="n"/>
      <c r="K3403" s="14" t="n"/>
    </row>
    <row r="3404">
      <c r="A3404" s="19" t="n"/>
      <c r="B3404" s="14" t="n"/>
      <c r="C3404" s="12" t="str">
        <f>IF($B3404="","",IFERROR(INDEX(Items!$B$2:$B$501,MATCH($B3404,Items!$A$2:$A$501,0)),"Unknown SKU"))</f>
        <v/>
      </c>
      <c r="D3404" s="14" t="n"/>
      <c r="E3404" s="14" t="n"/>
      <c r="F3404" s="14" t="n"/>
      <c r="G3404" s="14" t="n"/>
      <c r="H3404" s="12" t="str">
        <f>IF(AND(F3404="",G3404=""),"",IF(F3404="",0,F3404)-IF(G3404="",0,G3404))</f>
        <v/>
      </c>
      <c r="I3404" s="14" t="n"/>
      <c r="J3404" s="14" t="n"/>
      <c r="K3404" s="14" t="n"/>
    </row>
    <row r="3405">
      <c r="A3405" s="19" t="n"/>
      <c r="B3405" s="14" t="n"/>
      <c r="C3405" s="12" t="str">
        <f>IF($B3405="","",IFERROR(INDEX(Items!$B$2:$B$501,MATCH($B3405,Items!$A$2:$A$501,0)),"Unknown SKU"))</f>
        <v/>
      </c>
      <c r="D3405" s="14" t="n"/>
      <c r="E3405" s="14" t="n"/>
      <c r="F3405" s="14" t="n"/>
      <c r="G3405" s="14" t="n"/>
      <c r="H3405" s="12" t="str">
        <f>IF(AND(F3405="",G3405=""),"",IF(F3405="",0,F3405)-IF(G3405="",0,G3405))</f>
        <v/>
      </c>
      <c r="I3405" s="14" t="n"/>
      <c r="J3405" s="14" t="n"/>
      <c r="K3405" s="14" t="n"/>
    </row>
    <row r="3406">
      <c r="A3406" s="19" t="n"/>
      <c r="B3406" s="14" t="n"/>
      <c r="C3406" s="12" t="str">
        <f>IF($B3406="","",IFERROR(INDEX(Items!$B$2:$B$501,MATCH($B3406,Items!$A$2:$A$501,0)),"Unknown SKU"))</f>
        <v/>
      </c>
      <c r="D3406" s="14" t="n"/>
      <c r="E3406" s="14" t="n"/>
      <c r="F3406" s="14" t="n"/>
      <c r="G3406" s="14" t="n"/>
      <c r="H3406" s="12" t="str">
        <f>IF(AND(F3406="",G3406=""),"",IF(F3406="",0,F3406)-IF(G3406="",0,G3406))</f>
        <v/>
      </c>
      <c r="I3406" s="14" t="n"/>
      <c r="J3406" s="14" t="n"/>
      <c r="K3406" s="14" t="n"/>
    </row>
    <row r="3407">
      <c r="A3407" s="19" t="n"/>
      <c r="B3407" s="14" t="n"/>
      <c r="C3407" s="12" t="str">
        <f>IF($B3407="","",IFERROR(INDEX(Items!$B$2:$B$501,MATCH($B3407,Items!$A$2:$A$501,0)),"Unknown SKU"))</f>
        <v/>
      </c>
      <c r="D3407" s="14" t="n"/>
      <c r="E3407" s="14" t="n"/>
      <c r="F3407" s="14" t="n"/>
      <c r="G3407" s="14" t="n"/>
      <c r="H3407" s="12" t="str">
        <f>IF(AND(F3407="",G3407=""),"",IF(F3407="",0,F3407)-IF(G3407="",0,G3407))</f>
        <v/>
      </c>
      <c r="I3407" s="14" t="n"/>
      <c r="J3407" s="14" t="n"/>
      <c r="K3407" s="14" t="n"/>
    </row>
    <row r="3408">
      <c r="A3408" s="19" t="n"/>
      <c r="B3408" s="14" t="n"/>
      <c r="C3408" s="12" t="str">
        <f>IF($B3408="","",IFERROR(INDEX(Items!$B$2:$B$501,MATCH($B3408,Items!$A$2:$A$501,0)),"Unknown SKU"))</f>
        <v/>
      </c>
      <c r="D3408" s="14" t="n"/>
      <c r="E3408" s="14" t="n"/>
      <c r="F3408" s="14" t="n"/>
      <c r="G3408" s="14" t="n"/>
      <c r="H3408" s="12" t="str">
        <f>IF(AND(F3408="",G3408=""),"",IF(F3408="",0,F3408)-IF(G3408="",0,G3408))</f>
        <v/>
      </c>
      <c r="I3408" s="14" t="n"/>
      <c r="J3408" s="14" t="n"/>
      <c r="K3408" s="14" t="n"/>
    </row>
    <row r="3409">
      <c r="A3409" s="19" t="n"/>
      <c r="B3409" s="14" t="n"/>
      <c r="C3409" s="12" t="str">
        <f>IF($B3409="","",IFERROR(INDEX(Items!$B$2:$B$501,MATCH($B3409,Items!$A$2:$A$501,0)),"Unknown SKU"))</f>
        <v/>
      </c>
      <c r="D3409" s="14" t="n"/>
      <c r="E3409" s="14" t="n"/>
      <c r="F3409" s="14" t="n"/>
      <c r="G3409" s="14" t="n"/>
      <c r="H3409" s="12" t="str">
        <f>IF(AND(F3409="",G3409=""),"",IF(F3409="",0,F3409)-IF(G3409="",0,G3409))</f>
        <v/>
      </c>
      <c r="I3409" s="14" t="n"/>
      <c r="J3409" s="14" t="n"/>
      <c r="K3409" s="14" t="n"/>
    </row>
    <row r="3410">
      <c r="A3410" s="19" t="n"/>
      <c r="B3410" s="14" t="n"/>
      <c r="C3410" s="12" t="str">
        <f>IF($B3410="","",IFERROR(INDEX(Items!$B$2:$B$501,MATCH($B3410,Items!$A$2:$A$501,0)),"Unknown SKU"))</f>
        <v/>
      </c>
      <c r="D3410" s="14" t="n"/>
      <c r="E3410" s="14" t="n"/>
      <c r="F3410" s="14" t="n"/>
      <c r="G3410" s="14" t="n"/>
      <c r="H3410" s="12" t="str">
        <f>IF(AND(F3410="",G3410=""),"",IF(F3410="",0,F3410)-IF(G3410="",0,G3410))</f>
        <v/>
      </c>
      <c r="I3410" s="14" t="n"/>
      <c r="J3410" s="14" t="n"/>
      <c r="K3410" s="14" t="n"/>
    </row>
    <row r="3411">
      <c r="A3411" s="19" t="n"/>
      <c r="B3411" s="14" t="n"/>
      <c r="C3411" s="12" t="str">
        <f>IF($B3411="","",IFERROR(INDEX(Items!$B$2:$B$501,MATCH($B3411,Items!$A$2:$A$501,0)),"Unknown SKU"))</f>
        <v/>
      </c>
      <c r="D3411" s="14" t="n"/>
      <c r="E3411" s="14" t="n"/>
      <c r="F3411" s="14" t="n"/>
      <c r="G3411" s="14" t="n"/>
      <c r="H3411" s="12" t="str">
        <f>IF(AND(F3411="",G3411=""),"",IF(F3411="",0,F3411)-IF(G3411="",0,G3411))</f>
        <v/>
      </c>
      <c r="I3411" s="14" t="n"/>
      <c r="J3411" s="14" t="n"/>
      <c r="K3411" s="14" t="n"/>
    </row>
    <row r="3412">
      <c r="A3412" s="19" t="n"/>
      <c r="B3412" s="14" t="n"/>
      <c r="C3412" s="12" t="str">
        <f>IF($B3412="","",IFERROR(INDEX(Items!$B$2:$B$501,MATCH($B3412,Items!$A$2:$A$501,0)),"Unknown SKU"))</f>
        <v/>
      </c>
      <c r="D3412" s="14" t="n"/>
      <c r="E3412" s="14" t="n"/>
      <c r="F3412" s="14" t="n"/>
      <c r="G3412" s="14" t="n"/>
      <c r="H3412" s="12" t="str">
        <f>IF(AND(F3412="",G3412=""),"",IF(F3412="",0,F3412)-IF(G3412="",0,G3412))</f>
        <v/>
      </c>
      <c r="I3412" s="14" t="n"/>
      <c r="J3412" s="14" t="n"/>
      <c r="K3412" s="14" t="n"/>
    </row>
    <row r="3413">
      <c r="A3413" s="19" t="n"/>
      <c r="B3413" s="14" t="n"/>
      <c r="C3413" s="12" t="str">
        <f>IF($B3413="","",IFERROR(INDEX(Items!$B$2:$B$501,MATCH($B3413,Items!$A$2:$A$501,0)),"Unknown SKU"))</f>
        <v/>
      </c>
      <c r="D3413" s="14" t="n"/>
      <c r="E3413" s="14" t="n"/>
      <c r="F3413" s="14" t="n"/>
      <c r="G3413" s="14" t="n"/>
      <c r="H3413" s="12" t="str">
        <f>IF(AND(F3413="",G3413=""),"",IF(F3413="",0,F3413)-IF(G3413="",0,G3413))</f>
        <v/>
      </c>
      <c r="I3413" s="14" t="n"/>
      <c r="J3413" s="14" t="n"/>
      <c r="K3413" s="14" t="n"/>
    </row>
    <row r="3414">
      <c r="A3414" s="19" t="n"/>
      <c r="B3414" s="14" t="n"/>
      <c r="C3414" s="12" t="str">
        <f>IF($B3414="","",IFERROR(INDEX(Items!$B$2:$B$501,MATCH($B3414,Items!$A$2:$A$501,0)),"Unknown SKU"))</f>
        <v/>
      </c>
      <c r="D3414" s="14" t="n"/>
      <c r="E3414" s="14" t="n"/>
      <c r="F3414" s="14" t="n"/>
      <c r="G3414" s="14" t="n"/>
      <c r="H3414" s="12" t="str">
        <f>IF(AND(F3414="",G3414=""),"",IF(F3414="",0,F3414)-IF(G3414="",0,G3414))</f>
        <v/>
      </c>
      <c r="I3414" s="14" t="n"/>
      <c r="J3414" s="14" t="n"/>
      <c r="K3414" s="14" t="n"/>
    </row>
    <row r="3415">
      <c r="A3415" s="19" t="n"/>
      <c r="B3415" s="14" t="n"/>
      <c r="C3415" s="12" t="str">
        <f>IF($B3415="","",IFERROR(INDEX(Items!$B$2:$B$501,MATCH($B3415,Items!$A$2:$A$501,0)),"Unknown SKU"))</f>
        <v/>
      </c>
      <c r="D3415" s="14" t="n"/>
      <c r="E3415" s="14" t="n"/>
      <c r="F3415" s="14" t="n"/>
      <c r="G3415" s="14" t="n"/>
      <c r="H3415" s="12" t="str">
        <f>IF(AND(F3415="",G3415=""),"",IF(F3415="",0,F3415)-IF(G3415="",0,G3415))</f>
        <v/>
      </c>
      <c r="I3415" s="14" t="n"/>
      <c r="J3415" s="14" t="n"/>
      <c r="K3415" s="14" t="n"/>
    </row>
    <row r="3416">
      <c r="A3416" s="19" t="n"/>
      <c r="B3416" s="14" t="n"/>
      <c r="C3416" s="12" t="str">
        <f>IF($B3416="","",IFERROR(INDEX(Items!$B$2:$B$501,MATCH($B3416,Items!$A$2:$A$501,0)),"Unknown SKU"))</f>
        <v/>
      </c>
      <c r="D3416" s="14" t="n"/>
      <c r="E3416" s="14" t="n"/>
      <c r="F3416" s="14" t="n"/>
      <c r="G3416" s="14" t="n"/>
      <c r="H3416" s="12" t="str">
        <f>IF(AND(F3416="",G3416=""),"",IF(F3416="",0,F3416)-IF(G3416="",0,G3416))</f>
        <v/>
      </c>
      <c r="I3416" s="14" t="n"/>
      <c r="J3416" s="14" t="n"/>
      <c r="K3416" s="14" t="n"/>
    </row>
    <row r="3417">
      <c r="A3417" s="19" t="n"/>
      <c r="B3417" s="14" t="n"/>
      <c r="C3417" s="12" t="str">
        <f>IF($B3417="","",IFERROR(INDEX(Items!$B$2:$B$501,MATCH($B3417,Items!$A$2:$A$501,0)),"Unknown SKU"))</f>
        <v/>
      </c>
      <c r="D3417" s="14" t="n"/>
      <c r="E3417" s="14" t="n"/>
      <c r="F3417" s="14" t="n"/>
      <c r="G3417" s="14" t="n"/>
      <c r="H3417" s="12" t="str">
        <f>IF(AND(F3417="",G3417=""),"",IF(F3417="",0,F3417)-IF(G3417="",0,G3417))</f>
        <v/>
      </c>
      <c r="I3417" s="14" t="n"/>
      <c r="J3417" s="14" t="n"/>
      <c r="K3417" s="14" t="n"/>
    </row>
    <row r="3418">
      <c r="A3418" s="19" t="n"/>
      <c r="B3418" s="14" t="n"/>
      <c r="C3418" s="12" t="str">
        <f>IF($B3418="","",IFERROR(INDEX(Items!$B$2:$B$501,MATCH($B3418,Items!$A$2:$A$501,0)),"Unknown SKU"))</f>
        <v/>
      </c>
      <c r="D3418" s="14" t="n"/>
      <c r="E3418" s="14" t="n"/>
      <c r="F3418" s="14" t="n"/>
      <c r="G3418" s="14" t="n"/>
      <c r="H3418" s="12" t="str">
        <f>IF(AND(F3418="",G3418=""),"",IF(F3418="",0,F3418)-IF(G3418="",0,G3418))</f>
        <v/>
      </c>
      <c r="I3418" s="14" t="n"/>
      <c r="J3418" s="14" t="n"/>
      <c r="K3418" s="14" t="n"/>
    </row>
    <row r="3419">
      <c r="A3419" s="19" t="n"/>
      <c r="B3419" s="14" t="n"/>
      <c r="C3419" s="12" t="str">
        <f>IF($B3419="","",IFERROR(INDEX(Items!$B$2:$B$501,MATCH($B3419,Items!$A$2:$A$501,0)),"Unknown SKU"))</f>
        <v/>
      </c>
      <c r="D3419" s="14" t="n"/>
      <c r="E3419" s="14" t="n"/>
      <c r="F3419" s="14" t="n"/>
      <c r="G3419" s="14" t="n"/>
      <c r="H3419" s="12" t="str">
        <f>IF(AND(F3419="",G3419=""),"",IF(F3419="",0,F3419)-IF(G3419="",0,G3419))</f>
        <v/>
      </c>
      <c r="I3419" s="14" t="n"/>
      <c r="J3419" s="14" t="n"/>
      <c r="K3419" s="14" t="n"/>
    </row>
    <row r="3420">
      <c r="A3420" s="19" t="n"/>
      <c r="B3420" s="14" t="n"/>
      <c r="C3420" s="12" t="str">
        <f>IF($B3420="","",IFERROR(INDEX(Items!$B$2:$B$501,MATCH($B3420,Items!$A$2:$A$501,0)),"Unknown SKU"))</f>
        <v/>
      </c>
      <c r="D3420" s="14" t="n"/>
      <c r="E3420" s="14" t="n"/>
      <c r="F3420" s="14" t="n"/>
      <c r="G3420" s="14" t="n"/>
      <c r="H3420" s="12" t="str">
        <f>IF(AND(F3420="",G3420=""),"",IF(F3420="",0,F3420)-IF(G3420="",0,G3420))</f>
        <v/>
      </c>
      <c r="I3420" s="14" t="n"/>
      <c r="J3420" s="14" t="n"/>
      <c r="K3420" s="14" t="n"/>
    </row>
    <row r="3421">
      <c r="A3421" s="19" t="n"/>
      <c r="B3421" s="14" t="n"/>
      <c r="C3421" s="12" t="str">
        <f>IF($B3421="","",IFERROR(INDEX(Items!$B$2:$B$501,MATCH($B3421,Items!$A$2:$A$501,0)),"Unknown SKU"))</f>
        <v/>
      </c>
      <c r="D3421" s="14" t="n"/>
      <c r="E3421" s="14" t="n"/>
      <c r="F3421" s="14" t="n"/>
      <c r="G3421" s="14" t="n"/>
      <c r="H3421" s="12" t="str">
        <f>IF(AND(F3421="",G3421=""),"",IF(F3421="",0,F3421)-IF(G3421="",0,G3421))</f>
        <v/>
      </c>
      <c r="I3421" s="14" t="n"/>
      <c r="J3421" s="14" t="n"/>
      <c r="K3421" s="14" t="n"/>
    </row>
    <row r="3422">
      <c r="A3422" s="19" t="n"/>
      <c r="B3422" s="14" t="n"/>
      <c r="C3422" s="12" t="str">
        <f>IF($B3422="","",IFERROR(INDEX(Items!$B$2:$B$501,MATCH($B3422,Items!$A$2:$A$501,0)),"Unknown SKU"))</f>
        <v/>
      </c>
      <c r="D3422" s="14" t="n"/>
      <c r="E3422" s="14" t="n"/>
      <c r="F3422" s="14" t="n"/>
      <c r="G3422" s="14" t="n"/>
      <c r="H3422" s="12" t="str">
        <f>IF(AND(F3422="",G3422=""),"",IF(F3422="",0,F3422)-IF(G3422="",0,G3422))</f>
        <v/>
      </c>
      <c r="I3422" s="14" t="n"/>
      <c r="J3422" s="14" t="n"/>
      <c r="K3422" s="14" t="n"/>
    </row>
    <row r="3423">
      <c r="A3423" s="19" t="n"/>
      <c r="B3423" s="14" t="n"/>
      <c r="C3423" s="12" t="str">
        <f>IF($B3423="","",IFERROR(INDEX(Items!$B$2:$B$501,MATCH($B3423,Items!$A$2:$A$501,0)),"Unknown SKU"))</f>
        <v/>
      </c>
      <c r="D3423" s="14" t="n"/>
      <c r="E3423" s="14" t="n"/>
      <c r="F3423" s="14" t="n"/>
      <c r="G3423" s="14" t="n"/>
      <c r="H3423" s="12" t="str">
        <f>IF(AND(F3423="",G3423=""),"",IF(F3423="",0,F3423)-IF(G3423="",0,G3423))</f>
        <v/>
      </c>
      <c r="I3423" s="14" t="n"/>
      <c r="J3423" s="14" t="n"/>
      <c r="K3423" s="14" t="n"/>
    </row>
    <row r="3424">
      <c r="A3424" s="19" t="n"/>
      <c r="B3424" s="14" t="n"/>
      <c r="C3424" s="12" t="str">
        <f>IF($B3424="","",IFERROR(INDEX(Items!$B$2:$B$501,MATCH($B3424,Items!$A$2:$A$501,0)),"Unknown SKU"))</f>
        <v/>
      </c>
      <c r="D3424" s="14" t="n"/>
      <c r="E3424" s="14" t="n"/>
      <c r="F3424" s="14" t="n"/>
      <c r="G3424" s="14" t="n"/>
      <c r="H3424" s="12" t="str">
        <f>IF(AND(F3424="",G3424=""),"",IF(F3424="",0,F3424)-IF(G3424="",0,G3424))</f>
        <v/>
      </c>
      <c r="I3424" s="14" t="n"/>
      <c r="J3424" s="14" t="n"/>
      <c r="K3424" s="14" t="n"/>
    </row>
    <row r="3425">
      <c r="A3425" s="19" t="n"/>
      <c r="B3425" s="14" t="n"/>
      <c r="C3425" s="12" t="str">
        <f>IF($B3425="","",IFERROR(INDEX(Items!$B$2:$B$501,MATCH($B3425,Items!$A$2:$A$501,0)),"Unknown SKU"))</f>
        <v/>
      </c>
      <c r="D3425" s="14" t="n"/>
      <c r="E3425" s="14" t="n"/>
      <c r="F3425" s="14" t="n"/>
      <c r="G3425" s="14" t="n"/>
      <c r="H3425" s="12" t="str">
        <f>IF(AND(F3425="",G3425=""),"",IF(F3425="",0,F3425)-IF(G3425="",0,G3425))</f>
        <v/>
      </c>
      <c r="I3425" s="14" t="n"/>
      <c r="J3425" s="14" t="n"/>
      <c r="K3425" s="14" t="n"/>
    </row>
    <row r="3426">
      <c r="A3426" s="19" t="n"/>
      <c r="B3426" s="14" t="n"/>
      <c r="C3426" s="12" t="str">
        <f>IF($B3426="","",IFERROR(INDEX(Items!$B$2:$B$501,MATCH($B3426,Items!$A$2:$A$501,0)),"Unknown SKU"))</f>
        <v/>
      </c>
      <c r="D3426" s="14" t="n"/>
      <c r="E3426" s="14" t="n"/>
      <c r="F3426" s="14" t="n"/>
      <c r="G3426" s="14" t="n"/>
      <c r="H3426" s="12" t="str">
        <f>IF(AND(F3426="",G3426=""),"",IF(F3426="",0,F3426)-IF(G3426="",0,G3426))</f>
        <v/>
      </c>
      <c r="I3426" s="14" t="n"/>
      <c r="J3426" s="14" t="n"/>
      <c r="K3426" s="14" t="n"/>
    </row>
    <row r="3427">
      <c r="A3427" s="19" t="n"/>
      <c r="B3427" s="14" t="n"/>
      <c r="C3427" s="12" t="str">
        <f>IF($B3427="","",IFERROR(INDEX(Items!$B$2:$B$501,MATCH($B3427,Items!$A$2:$A$501,0)),"Unknown SKU"))</f>
        <v/>
      </c>
      <c r="D3427" s="14" t="n"/>
      <c r="E3427" s="14" t="n"/>
      <c r="F3427" s="14" t="n"/>
      <c r="G3427" s="14" t="n"/>
      <c r="H3427" s="12" t="str">
        <f>IF(AND(F3427="",G3427=""),"",IF(F3427="",0,F3427)-IF(G3427="",0,G3427))</f>
        <v/>
      </c>
      <c r="I3427" s="14" t="n"/>
      <c r="J3427" s="14" t="n"/>
      <c r="K3427" s="14" t="n"/>
    </row>
    <row r="3428">
      <c r="A3428" s="19" t="n"/>
      <c r="B3428" s="14" t="n"/>
      <c r="C3428" s="12" t="str">
        <f>IF($B3428="","",IFERROR(INDEX(Items!$B$2:$B$501,MATCH($B3428,Items!$A$2:$A$501,0)),"Unknown SKU"))</f>
        <v/>
      </c>
      <c r="D3428" s="14" t="n"/>
      <c r="E3428" s="14" t="n"/>
      <c r="F3428" s="14" t="n"/>
      <c r="G3428" s="14" t="n"/>
      <c r="H3428" s="12" t="str">
        <f>IF(AND(F3428="",G3428=""),"",IF(F3428="",0,F3428)-IF(G3428="",0,G3428))</f>
        <v/>
      </c>
      <c r="I3428" s="14" t="n"/>
      <c r="J3428" s="14" t="n"/>
      <c r="K3428" s="14" t="n"/>
    </row>
    <row r="3429">
      <c r="A3429" s="19" t="n"/>
      <c r="B3429" s="14" t="n"/>
      <c r="C3429" s="12" t="str">
        <f>IF($B3429="","",IFERROR(INDEX(Items!$B$2:$B$501,MATCH($B3429,Items!$A$2:$A$501,0)),"Unknown SKU"))</f>
        <v/>
      </c>
      <c r="D3429" s="14" t="n"/>
      <c r="E3429" s="14" t="n"/>
      <c r="F3429" s="14" t="n"/>
      <c r="G3429" s="14" t="n"/>
      <c r="H3429" s="12" t="str">
        <f>IF(AND(F3429="",G3429=""),"",IF(F3429="",0,F3429)-IF(G3429="",0,G3429))</f>
        <v/>
      </c>
      <c r="I3429" s="14" t="n"/>
      <c r="J3429" s="14" t="n"/>
      <c r="K3429" s="14" t="n"/>
    </row>
    <row r="3430">
      <c r="A3430" s="19" t="n"/>
      <c r="B3430" s="14" t="n"/>
      <c r="C3430" s="12" t="str">
        <f>IF($B3430="","",IFERROR(INDEX(Items!$B$2:$B$501,MATCH($B3430,Items!$A$2:$A$501,0)),"Unknown SKU"))</f>
        <v/>
      </c>
      <c r="D3430" s="14" t="n"/>
      <c r="E3430" s="14" t="n"/>
      <c r="F3430" s="14" t="n"/>
      <c r="G3430" s="14" t="n"/>
      <c r="H3430" s="12" t="str">
        <f>IF(AND(F3430="",G3430=""),"",IF(F3430="",0,F3430)-IF(G3430="",0,G3430))</f>
        <v/>
      </c>
      <c r="I3430" s="14" t="n"/>
      <c r="J3430" s="14" t="n"/>
      <c r="K3430" s="14" t="n"/>
    </row>
    <row r="3431">
      <c r="A3431" s="19" t="n"/>
      <c r="B3431" s="14" t="n"/>
      <c r="C3431" s="12" t="str">
        <f>IF($B3431="","",IFERROR(INDEX(Items!$B$2:$B$501,MATCH($B3431,Items!$A$2:$A$501,0)),"Unknown SKU"))</f>
        <v/>
      </c>
      <c r="D3431" s="14" t="n"/>
      <c r="E3431" s="14" t="n"/>
      <c r="F3431" s="14" t="n"/>
      <c r="G3431" s="14" t="n"/>
      <c r="H3431" s="12" t="str">
        <f>IF(AND(F3431="",G3431=""),"",IF(F3431="",0,F3431)-IF(G3431="",0,G3431))</f>
        <v/>
      </c>
      <c r="I3431" s="14" t="n"/>
      <c r="J3431" s="14" t="n"/>
      <c r="K3431" s="14" t="n"/>
    </row>
    <row r="3432">
      <c r="A3432" s="19" t="n"/>
      <c r="B3432" s="14" t="n"/>
      <c r="C3432" s="12" t="str">
        <f>IF($B3432="","",IFERROR(INDEX(Items!$B$2:$B$501,MATCH($B3432,Items!$A$2:$A$501,0)),"Unknown SKU"))</f>
        <v/>
      </c>
      <c r="D3432" s="14" t="n"/>
      <c r="E3432" s="14" t="n"/>
      <c r="F3432" s="14" t="n"/>
      <c r="G3432" s="14" t="n"/>
      <c r="H3432" s="12" t="str">
        <f>IF(AND(F3432="",G3432=""),"",IF(F3432="",0,F3432)-IF(G3432="",0,G3432))</f>
        <v/>
      </c>
      <c r="I3432" s="14" t="n"/>
      <c r="J3432" s="14" t="n"/>
      <c r="K3432" s="14" t="n"/>
    </row>
    <row r="3433">
      <c r="A3433" s="19" t="n"/>
      <c r="B3433" s="14" t="n"/>
      <c r="C3433" s="12" t="str">
        <f>IF($B3433="","",IFERROR(INDEX(Items!$B$2:$B$501,MATCH($B3433,Items!$A$2:$A$501,0)),"Unknown SKU"))</f>
        <v/>
      </c>
      <c r="D3433" s="14" t="n"/>
      <c r="E3433" s="14" t="n"/>
      <c r="F3433" s="14" t="n"/>
      <c r="G3433" s="14" t="n"/>
      <c r="H3433" s="12" t="str">
        <f>IF(AND(F3433="",G3433=""),"",IF(F3433="",0,F3433)-IF(G3433="",0,G3433))</f>
        <v/>
      </c>
      <c r="I3433" s="14" t="n"/>
      <c r="J3433" s="14" t="n"/>
      <c r="K3433" s="14" t="n"/>
    </row>
    <row r="3434">
      <c r="A3434" s="19" t="n"/>
      <c r="B3434" s="14" t="n"/>
      <c r="C3434" s="12" t="str">
        <f>IF($B3434="","",IFERROR(INDEX(Items!$B$2:$B$501,MATCH($B3434,Items!$A$2:$A$501,0)),"Unknown SKU"))</f>
        <v/>
      </c>
      <c r="D3434" s="14" t="n"/>
      <c r="E3434" s="14" t="n"/>
      <c r="F3434" s="14" t="n"/>
      <c r="G3434" s="14" t="n"/>
      <c r="H3434" s="12" t="str">
        <f>IF(AND(F3434="",G3434=""),"",IF(F3434="",0,F3434)-IF(G3434="",0,G3434))</f>
        <v/>
      </c>
      <c r="I3434" s="14" t="n"/>
      <c r="J3434" s="14" t="n"/>
      <c r="K3434" s="14" t="n"/>
    </row>
    <row r="3435">
      <c r="A3435" s="19" t="n"/>
      <c r="B3435" s="14" t="n"/>
      <c r="C3435" s="12" t="str">
        <f>IF($B3435="","",IFERROR(INDEX(Items!$B$2:$B$501,MATCH($B3435,Items!$A$2:$A$501,0)),"Unknown SKU"))</f>
        <v/>
      </c>
      <c r="D3435" s="14" t="n"/>
      <c r="E3435" s="14" t="n"/>
      <c r="F3435" s="14" t="n"/>
      <c r="G3435" s="14" t="n"/>
      <c r="H3435" s="12" t="str">
        <f>IF(AND(F3435="",G3435=""),"",IF(F3435="",0,F3435)-IF(G3435="",0,G3435))</f>
        <v/>
      </c>
      <c r="I3435" s="14" t="n"/>
      <c r="J3435" s="14" t="n"/>
      <c r="K3435" s="14" t="n"/>
    </row>
    <row r="3436">
      <c r="A3436" s="19" t="n"/>
      <c r="B3436" s="14" t="n"/>
      <c r="C3436" s="12" t="str">
        <f>IF($B3436="","",IFERROR(INDEX(Items!$B$2:$B$501,MATCH($B3436,Items!$A$2:$A$501,0)),"Unknown SKU"))</f>
        <v/>
      </c>
      <c r="D3436" s="14" t="n"/>
      <c r="E3436" s="14" t="n"/>
      <c r="F3436" s="14" t="n"/>
      <c r="G3436" s="14" t="n"/>
      <c r="H3436" s="12" t="str">
        <f>IF(AND(F3436="",G3436=""),"",IF(F3436="",0,F3436)-IF(G3436="",0,G3436))</f>
        <v/>
      </c>
      <c r="I3436" s="14" t="n"/>
      <c r="J3436" s="14" t="n"/>
      <c r="K3436" s="14" t="n"/>
    </row>
    <row r="3437">
      <c r="A3437" s="19" t="n"/>
      <c r="B3437" s="14" t="n"/>
      <c r="C3437" s="12" t="str">
        <f>IF($B3437="","",IFERROR(INDEX(Items!$B$2:$B$501,MATCH($B3437,Items!$A$2:$A$501,0)),"Unknown SKU"))</f>
        <v/>
      </c>
      <c r="D3437" s="14" t="n"/>
      <c r="E3437" s="14" t="n"/>
      <c r="F3437" s="14" t="n"/>
      <c r="G3437" s="14" t="n"/>
      <c r="H3437" s="12" t="str">
        <f>IF(AND(F3437="",G3437=""),"",IF(F3437="",0,F3437)-IF(G3437="",0,G3437))</f>
        <v/>
      </c>
      <c r="I3437" s="14" t="n"/>
      <c r="J3437" s="14" t="n"/>
      <c r="K3437" s="14" t="n"/>
    </row>
    <row r="3438">
      <c r="A3438" s="19" t="n"/>
      <c r="B3438" s="14" t="n"/>
      <c r="C3438" s="12" t="str">
        <f>IF($B3438="","",IFERROR(INDEX(Items!$B$2:$B$501,MATCH($B3438,Items!$A$2:$A$501,0)),"Unknown SKU"))</f>
        <v/>
      </c>
      <c r="D3438" s="14" t="n"/>
      <c r="E3438" s="14" t="n"/>
      <c r="F3438" s="14" t="n"/>
      <c r="G3438" s="14" t="n"/>
      <c r="H3438" s="12" t="str">
        <f>IF(AND(F3438="",G3438=""),"",IF(F3438="",0,F3438)-IF(G3438="",0,G3438))</f>
        <v/>
      </c>
      <c r="I3438" s="14" t="n"/>
      <c r="J3438" s="14" t="n"/>
      <c r="K3438" s="14" t="n"/>
    </row>
    <row r="3439">
      <c r="A3439" s="19" t="n"/>
      <c r="B3439" s="14" t="n"/>
      <c r="C3439" s="12" t="str">
        <f>IF($B3439="","",IFERROR(INDEX(Items!$B$2:$B$501,MATCH($B3439,Items!$A$2:$A$501,0)),"Unknown SKU"))</f>
        <v/>
      </c>
      <c r="D3439" s="14" t="n"/>
      <c r="E3439" s="14" t="n"/>
      <c r="F3439" s="14" t="n"/>
      <c r="G3439" s="14" t="n"/>
      <c r="H3439" s="12" t="str">
        <f>IF(AND(F3439="",G3439=""),"",IF(F3439="",0,F3439)-IF(G3439="",0,G3439))</f>
        <v/>
      </c>
      <c r="I3439" s="14" t="n"/>
      <c r="J3439" s="14" t="n"/>
      <c r="K3439" s="14" t="n"/>
    </row>
    <row r="3440">
      <c r="A3440" s="19" t="n"/>
      <c r="B3440" s="14" t="n"/>
      <c r="C3440" s="12" t="str">
        <f>IF($B3440="","",IFERROR(INDEX(Items!$B$2:$B$501,MATCH($B3440,Items!$A$2:$A$501,0)),"Unknown SKU"))</f>
        <v/>
      </c>
      <c r="D3440" s="14" t="n"/>
      <c r="E3440" s="14" t="n"/>
      <c r="F3440" s="14" t="n"/>
      <c r="G3440" s="14" t="n"/>
      <c r="H3440" s="12" t="str">
        <f>IF(AND(F3440="",G3440=""),"",IF(F3440="",0,F3440)-IF(G3440="",0,G3440))</f>
        <v/>
      </c>
      <c r="I3440" s="14" t="n"/>
      <c r="J3440" s="14" t="n"/>
      <c r="K3440" s="14" t="n"/>
    </row>
    <row r="3441">
      <c r="A3441" s="19" t="n"/>
      <c r="B3441" s="14" t="n"/>
      <c r="C3441" s="12" t="str">
        <f>IF($B3441="","",IFERROR(INDEX(Items!$B$2:$B$501,MATCH($B3441,Items!$A$2:$A$501,0)),"Unknown SKU"))</f>
        <v/>
      </c>
      <c r="D3441" s="14" t="n"/>
      <c r="E3441" s="14" t="n"/>
      <c r="F3441" s="14" t="n"/>
      <c r="G3441" s="14" t="n"/>
      <c r="H3441" s="12" t="str">
        <f>IF(AND(F3441="",G3441=""),"",IF(F3441="",0,F3441)-IF(G3441="",0,G3441))</f>
        <v/>
      </c>
      <c r="I3441" s="14" t="n"/>
      <c r="J3441" s="14" t="n"/>
      <c r="K3441" s="14" t="n"/>
    </row>
    <row r="3442">
      <c r="A3442" s="19" t="n"/>
      <c r="B3442" s="14" t="n"/>
      <c r="C3442" s="12" t="str">
        <f>IF($B3442="","",IFERROR(INDEX(Items!$B$2:$B$501,MATCH($B3442,Items!$A$2:$A$501,0)),"Unknown SKU"))</f>
        <v/>
      </c>
      <c r="D3442" s="14" t="n"/>
      <c r="E3442" s="14" t="n"/>
      <c r="F3442" s="14" t="n"/>
      <c r="G3442" s="14" t="n"/>
      <c r="H3442" s="12" t="str">
        <f>IF(AND(F3442="",G3442=""),"",IF(F3442="",0,F3442)-IF(G3442="",0,G3442))</f>
        <v/>
      </c>
      <c r="I3442" s="14" t="n"/>
      <c r="J3442" s="14" t="n"/>
      <c r="K3442" s="14" t="n"/>
    </row>
    <row r="3443">
      <c r="A3443" s="19" t="n"/>
      <c r="B3443" s="14" t="n"/>
      <c r="C3443" s="12" t="str">
        <f>IF($B3443="","",IFERROR(INDEX(Items!$B$2:$B$501,MATCH($B3443,Items!$A$2:$A$501,0)),"Unknown SKU"))</f>
        <v/>
      </c>
      <c r="D3443" s="14" t="n"/>
      <c r="E3443" s="14" t="n"/>
      <c r="F3443" s="14" t="n"/>
      <c r="G3443" s="14" t="n"/>
      <c r="H3443" s="12" t="str">
        <f>IF(AND(F3443="",G3443=""),"",IF(F3443="",0,F3443)-IF(G3443="",0,G3443))</f>
        <v/>
      </c>
      <c r="I3443" s="14" t="n"/>
      <c r="J3443" s="14" t="n"/>
      <c r="K3443" s="14" t="n"/>
    </row>
    <row r="3444">
      <c r="A3444" s="19" t="n"/>
      <c r="B3444" s="14" t="n"/>
      <c r="C3444" s="12" t="str">
        <f>IF($B3444="","",IFERROR(INDEX(Items!$B$2:$B$501,MATCH($B3444,Items!$A$2:$A$501,0)),"Unknown SKU"))</f>
        <v/>
      </c>
      <c r="D3444" s="14" t="n"/>
      <c r="E3444" s="14" t="n"/>
      <c r="F3444" s="14" t="n"/>
      <c r="G3444" s="14" t="n"/>
      <c r="H3444" s="12" t="str">
        <f>IF(AND(F3444="",G3444=""),"",IF(F3444="",0,F3444)-IF(G3444="",0,G3444))</f>
        <v/>
      </c>
      <c r="I3444" s="14" t="n"/>
      <c r="J3444" s="14" t="n"/>
      <c r="K3444" s="14" t="n"/>
    </row>
    <row r="3445">
      <c r="A3445" s="19" t="n"/>
      <c r="B3445" s="14" t="n"/>
      <c r="C3445" s="12" t="str">
        <f>IF($B3445="","",IFERROR(INDEX(Items!$B$2:$B$501,MATCH($B3445,Items!$A$2:$A$501,0)),"Unknown SKU"))</f>
        <v/>
      </c>
      <c r="D3445" s="14" t="n"/>
      <c r="E3445" s="14" t="n"/>
      <c r="F3445" s="14" t="n"/>
      <c r="G3445" s="14" t="n"/>
      <c r="H3445" s="12" t="str">
        <f>IF(AND(F3445="",G3445=""),"",IF(F3445="",0,F3445)-IF(G3445="",0,G3445))</f>
        <v/>
      </c>
      <c r="I3445" s="14" t="n"/>
      <c r="J3445" s="14" t="n"/>
      <c r="K3445" s="14" t="n"/>
    </row>
    <row r="3446">
      <c r="A3446" s="19" t="n"/>
      <c r="B3446" s="14" t="n"/>
      <c r="C3446" s="12" t="str">
        <f>IF($B3446="","",IFERROR(INDEX(Items!$B$2:$B$501,MATCH($B3446,Items!$A$2:$A$501,0)),"Unknown SKU"))</f>
        <v/>
      </c>
      <c r="D3446" s="14" t="n"/>
      <c r="E3446" s="14" t="n"/>
      <c r="F3446" s="14" t="n"/>
      <c r="G3446" s="14" t="n"/>
      <c r="H3446" s="12" t="str">
        <f>IF(AND(F3446="",G3446=""),"",IF(F3446="",0,F3446)-IF(G3446="",0,G3446))</f>
        <v/>
      </c>
      <c r="I3446" s="14" t="n"/>
      <c r="J3446" s="14" t="n"/>
      <c r="K3446" s="14" t="n"/>
    </row>
    <row r="3447">
      <c r="A3447" s="19" t="n"/>
      <c r="B3447" s="14" t="n"/>
      <c r="C3447" s="12" t="str">
        <f>IF($B3447="","",IFERROR(INDEX(Items!$B$2:$B$501,MATCH($B3447,Items!$A$2:$A$501,0)),"Unknown SKU"))</f>
        <v/>
      </c>
      <c r="D3447" s="14" t="n"/>
      <c r="E3447" s="14" t="n"/>
      <c r="F3447" s="14" t="n"/>
      <c r="G3447" s="14" t="n"/>
      <c r="H3447" s="12" t="str">
        <f>IF(AND(F3447="",G3447=""),"",IF(F3447="",0,F3447)-IF(G3447="",0,G3447))</f>
        <v/>
      </c>
      <c r="I3447" s="14" t="n"/>
      <c r="J3447" s="14" t="n"/>
      <c r="K3447" s="14" t="n"/>
    </row>
    <row r="3448">
      <c r="A3448" s="19" t="n"/>
      <c r="B3448" s="14" t="n"/>
      <c r="C3448" s="12" t="str">
        <f>IF($B3448="","",IFERROR(INDEX(Items!$B$2:$B$501,MATCH($B3448,Items!$A$2:$A$501,0)),"Unknown SKU"))</f>
        <v/>
      </c>
      <c r="D3448" s="14" t="n"/>
      <c r="E3448" s="14" t="n"/>
      <c r="F3448" s="14" t="n"/>
      <c r="G3448" s="14" t="n"/>
      <c r="H3448" s="12" t="str">
        <f>IF(AND(F3448="",G3448=""),"",IF(F3448="",0,F3448)-IF(G3448="",0,G3448))</f>
        <v/>
      </c>
      <c r="I3448" s="14" t="n"/>
      <c r="J3448" s="14" t="n"/>
      <c r="K3448" s="14" t="n"/>
    </row>
    <row r="3449">
      <c r="A3449" s="19" t="n"/>
      <c r="B3449" s="14" t="n"/>
      <c r="C3449" s="12" t="str">
        <f>IF($B3449="","",IFERROR(INDEX(Items!$B$2:$B$501,MATCH($B3449,Items!$A$2:$A$501,0)),"Unknown SKU"))</f>
        <v/>
      </c>
      <c r="D3449" s="14" t="n"/>
      <c r="E3449" s="14" t="n"/>
      <c r="F3449" s="14" t="n"/>
      <c r="G3449" s="14" t="n"/>
      <c r="H3449" s="12" t="str">
        <f>IF(AND(F3449="",G3449=""),"",IF(F3449="",0,F3449)-IF(G3449="",0,G3449))</f>
        <v/>
      </c>
      <c r="I3449" s="14" t="n"/>
      <c r="J3449" s="14" t="n"/>
      <c r="K3449" s="14" t="n"/>
    </row>
    <row r="3450">
      <c r="A3450" s="19" t="n"/>
      <c r="B3450" s="14" t="n"/>
      <c r="C3450" s="12" t="str">
        <f>IF($B3450="","",IFERROR(INDEX(Items!$B$2:$B$501,MATCH($B3450,Items!$A$2:$A$501,0)),"Unknown SKU"))</f>
        <v/>
      </c>
      <c r="D3450" s="14" t="n"/>
      <c r="E3450" s="14" t="n"/>
      <c r="F3450" s="14" t="n"/>
      <c r="G3450" s="14" t="n"/>
      <c r="H3450" s="12" t="str">
        <f>IF(AND(F3450="",G3450=""),"",IF(F3450="",0,F3450)-IF(G3450="",0,G3450))</f>
        <v/>
      </c>
      <c r="I3450" s="14" t="n"/>
      <c r="J3450" s="14" t="n"/>
      <c r="K3450" s="14" t="n"/>
    </row>
    <row r="3451">
      <c r="A3451" s="19" t="n"/>
      <c r="B3451" s="14" t="n"/>
      <c r="C3451" s="12" t="str">
        <f>IF($B3451="","",IFERROR(INDEX(Items!$B$2:$B$501,MATCH($B3451,Items!$A$2:$A$501,0)),"Unknown SKU"))</f>
        <v/>
      </c>
      <c r="D3451" s="14" t="n"/>
      <c r="E3451" s="14" t="n"/>
      <c r="F3451" s="14" t="n"/>
      <c r="G3451" s="14" t="n"/>
      <c r="H3451" s="12" t="str">
        <f>IF(AND(F3451="",G3451=""),"",IF(F3451="",0,F3451)-IF(G3451="",0,G3451))</f>
        <v/>
      </c>
      <c r="I3451" s="14" t="n"/>
      <c r="J3451" s="14" t="n"/>
      <c r="K3451" s="14" t="n"/>
    </row>
    <row r="3452">
      <c r="A3452" s="19" t="n"/>
      <c r="B3452" s="14" t="n"/>
      <c r="C3452" s="12" t="str">
        <f>IF($B3452="","",IFERROR(INDEX(Items!$B$2:$B$501,MATCH($B3452,Items!$A$2:$A$501,0)),"Unknown SKU"))</f>
        <v/>
      </c>
      <c r="D3452" s="14" t="n"/>
      <c r="E3452" s="14" t="n"/>
      <c r="F3452" s="14" t="n"/>
      <c r="G3452" s="14" t="n"/>
      <c r="H3452" s="12" t="str">
        <f>IF(AND(F3452="",G3452=""),"",IF(F3452="",0,F3452)-IF(G3452="",0,G3452))</f>
        <v/>
      </c>
      <c r="I3452" s="14" t="n"/>
      <c r="J3452" s="14" t="n"/>
      <c r="K3452" s="14" t="n"/>
    </row>
    <row r="3453">
      <c r="A3453" s="19" t="n"/>
      <c r="B3453" s="14" t="n"/>
      <c r="C3453" s="12" t="str">
        <f>IF($B3453="","",IFERROR(INDEX(Items!$B$2:$B$501,MATCH($B3453,Items!$A$2:$A$501,0)),"Unknown SKU"))</f>
        <v/>
      </c>
      <c r="D3453" s="14" t="n"/>
      <c r="E3453" s="14" t="n"/>
      <c r="F3453" s="14" t="n"/>
      <c r="G3453" s="14" t="n"/>
      <c r="H3453" s="12" t="str">
        <f>IF(AND(F3453="",G3453=""),"",IF(F3453="",0,F3453)-IF(G3453="",0,G3453))</f>
        <v/>
      </c>
      <c r="I3453" s="14" t="n"/>
      <c r="J3453" s="14" t="n"/>
      <c r="K3453" s="14" t="n"/>
    </row>
    <row r="3454">
      <c r="A3454" s="19" t="n"/>
      <c r="B3454" s="14" t="n"/>
      <c r="C3454" s="12" t="str">
        <f>IF($B3454="","",IFERROR(INDEX(Items!$B$2:$B$501,MATCH($B3454,Items!$A$2:$A$501,0)),"Unknown SKU"))</f>
        <v/>
      </c>
      <c r="D3454" s="14" t="n"/>
      <c r="E3454" s="14" t="n"/>
      <c r="F3454" s="14" t="n"/>
      <c r="G3454" s="14" t="n"/>
      <c r="H3454" s="12" t="str">
        <f>IF(AND(F3454="",G3454=""),"",IF(F3454="",0,F3454)-IF(G3454="",0,G3454))</f>
        <v/>
      </c>
      <c r="I3454" s="14" t="n"/>
      <c r="J3454" s="14" t="n"/>
      <c r="K3454" s="14" t="n"/>
    </row>
    <row r="3455">
      <c r="A3455" s="19" t="n"/>
      <c r="B3455" s="14" t="n"/>
      <c r="C3455" s="12" t="str">
        <f>IF($B3455="","",IFERROR(INDEX(Items!$B$2:$B$501,MATCH($B3455,Items!$A$2:$A$501,0)),"Unknown SKU"))</f>
        <v/>
      </c>
      <c r="D3455" s="14" t="n"/>
      <c r="E3455" s="14" t="n"/>
      <c r="F3455" s="14" t="n"/>
      <c r="G3455" s="14" t="n"/>
      <c r="H3455" s="12" t="str">
        <f>IF(AND(F3455="",G3455=""),"",IF(F3455="",0,F3455)-IF(G3455="",0,G3455))</f>
        <v/>
      </c>
      <c r="I3455" s="14" t="n"/>
      <c r="J3455" s="14" t="n"/>
      <c r="K3455" s="14" t="n"/>
    </row>
    <row r="3456">
      <c r="A3456" s="19" t="n"/>
      <c r="B3456" s="14" t="n"/>
      <c r="C3456" s="12" t="str">
        <f>IF($B3456="","",IFERROR(INDEX(Items!$B$2:$B$501,MATCH($B3456,Items!$A$2:$A$501,0)),"Unknown SKU"))</f>
        <v/>
      </c>
      <c r="D3456" s="14" t="n"/>
      <c r="E3456" s="14" t="n"/>
      <c r="F3456" s="14" t="n"/>
      <c r="G3456" s="14" t="n"/>
      <c r="H3456" s="12" t="str">
        <f>IF(AND(F3456="",G3456=""),"",IF(F3456="",0,F3456)-IF(G3456="",0,G3456))</f>
        <v/>
      </c>
      <c r="I3456" s="14" t="n"/>
      <c r="J3456" s="14" t="n"/>
      <c r="K3456" s="14" t="n"/>
    </row>
    <row r="3457">
      <c r="A3457" s="19" t="n"/>
      <c r="B3457" s="14" t="n"/>
      <c r="C3457" s="12" t="str">
        <f>IF($B3457="","",IFERROR(INDEX(Items!$B$2:$B$501,MATCH($B3457,Items!$A$2:$A$501,0)),"Unknown SKU"))</f>
        <v/>
      </c>
      <c r="D3457" s="14" t="n"/>
      <c r="E3457" s="14" t="n"/>
      <c r="F3457" s="14" t="n"/>
      <c r="G3457" s="14" t="n"/>
      <c r="H3457" s="12" t="str">
        <f>IF(AND(F3457="",G3457=""),"",IF(F3457="",0,F3457)-IF(G3457="",0,G3457))</f>
        <v/>
      </c>
      <c r="I3457" s="14" t="n"/>
      <c r="J3457" s="14" t="n"/>
      <c r="K3457" s="14" t="n"/>
    </row>
    <row r="3458">
      <c r="A3458" s="19" t="n"/>
      <c r="B3458" s="14" t="n"/>
      <c r="C3458" s="12" t="str">
        <f>IF($B3458="","",IFERROR(INDEX(Items!$B$2:$B$501,MATCH($B3458,Items!$A$2:$A$501,0)),"Unknown SKU"))</f>
        <v/>
      </c>
      <c r="D3458" s="14" t="n"/>
      <c r="E3458" s="14" t="n"/>
      <c r="F3458" s="14" t="n"/>
      <c r="G3458" s="14" t="n"/>
      <c r="H3458" s="12" t="str">
        <f>IF(AND(F3458="",G3458=""),"",IF(F3458="",0,F3458)-IF(G3458="",0,G3458))</f>
        <v/>
      </c>
      <c r="I3458" s="14" t="n"/>
      <c r="J3458" s="14" t="n"/>
      <c r="K3458" s="14" t="n"/>
    </row>
    <row r="3459">
      <c r="A3459" s="19" t="n"/>
      <c r="B3459" s="14" t="n"/>
      <c r="C3459" s="12" t="str">
        <f>IF($B3459="","",IFERROR(INDEX(Items!$B$2:$B$501,MATCH($B3459,Items!$A$2:$A$501,0)),"Unknown SKU"))</f>
        <v/>
      </c>
      <c r="D3459" s="14" t="n"/>
      <c r="E3459" s="14" t="n"/>
      <c r="F3459" s="14" t="n"/>
      <c r="G3459" s="14" t="n"/>
      <c r="H3459" s="12" t="str">
        <f>IF(AND(F3459="",G3459=""),"",IF(F3459="",0,F3459)-IF(G3459="",0,G3459))</f>
        <v/>
      </c>
      <c r="I3459" s="14" t="n"/>
      <c r="J3459" s="14" t="n"/>
      <c r="K3459" s="14" t="n"/>
    </row>
    <row r="3460">
      <c r="A3460" s="19" t="n"/>
      <c r="B3460" s="14" t="n"/>
      <c r="C3460" s="12" t="str">
        <f>IF($B3460="","",IFERROR(INDEX(Items!$B$2:$B$501,MATCH($B3460,Items!$A$2:$A$501,0)),"Unknown SKU"))</f>
        <v/>
      </c>
      <c r="D3460" s="14" t="n"/>
      <c r="E3460" s="14" t="n"/>
      <c r="F3460" s="14" t="n"/>
      <c r="G3460" s="14" t="n"/>
      <c r="H3460" s="12" t="str">
        <f>IF(AND(F3460="",G3460=""),"",IF(F3460="",0,F3460)-IF(G3460="",0,G3460))</f>
        <v/>
      </c>
      <c r="I3460" s="14" t="n"/>
      <c r="J3460" s="14" t="n"/>
      <c r="K3460" s="14" t="n"/>
    </row>
    <row r="3461">
      <c r="A3461" s="19" t="n"/>
      <c r="B3461" s="14" t="n"/>
      <c r="C3461" s="12" t="str">
        <f>IF($B3461="","",IFERROR(INDEX(Items!$B$2:$B$501,MATCH($B3461,Items!$A$2:$A$501,0)),"Unknown SKU"))</f>
        <v/>
      </c>
      <c r="D3461" s="14" t="n"/>
      <c r="E3461" s="14" t="n"/>
      <c r="F3461" s="14" t="n"/>
      <c r="G3461" s="14" t="n"/>
      <c r="H3461" s="12" t="str">
        <f>IF(AND(F3461="",G3461=""),"",IF(F3461="",0,F3461)-IF(G3461="",0,G3461))</f>
        <v/>
      </c>
      <c r="I3461" s="14" t="n"/>
      <c r="J3461" s="14" t="n"/>
      <c r="K3461" s="14" t="n"/>
    </row>
    <row r="3462">
      <c r="A3462" s="19" t="n"/>
      <c r="B3462" s="14" t="n"/>
      <c r="C3462" s="12" t="str">
        <f>IF($B3462="","",IFERROR(INDEX(Items!$B$2:$B$501,MATCH($B3462,Items!$A$2:$A$501,0)),"Unknown SKU"))</f>
        <v/>
      </c>
      <c r="D3462" s="14" t="n"/>
      <c r="E3462" s="14" t="n"/>
      <c r="F3462" s="14" t="n"/>
      <c r="G3462" s="14" t="n"/>
      <c r="H3462" s="12" t="str">
        <f>IF(AND(F3462="",G3462=""),"",IF(F3462="",0,F3462)-IF(G3462="",0,G3462))</f>
        <v/>
      </c>
      <c r="I3462" s="14" t="n"/>
      <c r="J3462" s="14" t="n"/>
      <c r="K3462" s="14" t="n"/>
    </row>
    <row r="3463">
      <c r="A3463" s="19" t="n"/>
      <c r="B3463" s="14" t="n"/>
      <c r="C3463" s="12" t="str">
        <f>IF($B3463="","",IFERROR(INDEX(Items!$B$2:$B$501,MATCH($B3463,Items!$A$2:$A$501,0)),"Unknown SKU"))</f>
        <v/>
      </c>
      <c r="D3463" s="14" t="n"/>
      <c r="E3463" s="14" t="n"/>
      <c r="F3463" s="14" t="n"/>
      <c r="G3463" s="14" t="n"/>
      <c r="H3463" s="12" t="str">
        <f>IF(AND(F3463="",G3463=""),"",IF(F3463="",0,F3463)-IF(G3463="",0,G3463))</f>
        <v/>
      </c>
      <c r="I3463" s="14" t="n"/>
      <c r="J3463" s="14" t="n"/>
      <c r="K3463" s="14" t="n"/>
    </row>
    <row r="3464">
      <c r="A3464" s="19" t="n"/>
      <c r="B3464" s="14" t="n"/>
      <c r="C3464" s="12" t="str">
        <f>IF($B3464="","",IFERROR(INDEX(Items!$B$2:$B$501,MATCH($B3464,Items!$A$2:$A$501,0)),"Unknown SKU"))</f>
        <v/>
      </c>
      <c r="D3464" s="14" t="n"/>
      <c r="E3464" s="14" t="n"/>
      <c r="F3464" s="14" t="n"/>
      <c r="G3464" s="14" t="n"/>
      <c r="H3464" s="12" t="str">
        <f>IF(AND(F3464="",G3464=""),"",IF(F3464="",0,F3464)-IF(G3464="",0,G3464))</f>
        <v/>
      </c>
      <c r="I3464" s="14" t="n"/>
      <c r="J3464" s="14" t="n"/>
      <c r="K3464" s="14" t="n"/>
    </row>
    <row r="3465">
      <c r="A3465" s="19" t="n"/>
      <c r="B3465" s="14" t="n"/>
      <c r="C3465" s="12" t="str">
        <f>IF($B3465="","",IFERROR(INDEX(Items!$B$2:$B$501,MATCH($B3465,Items!$A$2:$A$501,0)),"Unknown SKU"))</f>
        <v/>
      </c>
      <c r="D3465" s="14" t="n"/>
      <c r="E3465" s="14" t="n"/>
      <c r="F3465" s="14" t="n"/>
      <c r="G3465" s="14" t="n"/>
      <c r="H3465" s="12" t="str">
        <f>IF(AND(F3465="",G3465=""),"",IF(F3465="",0,F3465)-IF(G3465="",0,G3465))</f>
        <v/>
      </c>
      <c r="I3465" s="14" t="n"/>
      <c r="J3465" s="14" t="n"/>
      <c r="K3465" s="14" t="n"/>
    </row>
    <row r="3466">
      <c r="A3466" s="19" t="n"/>
      <c r="B3466" s="14" t="n"/>
      <c r="C3466" s="12" t="str">
        <f>IF($B3466="","",IFERROR(INDEX(Items!$B$2:$B$501,MATCH($B3466,Items!$A$2:$A$501,0)),"Unknown SKU"))</f>
        <v/>
      </c>
      <c r="D3466" s="14" t="n"/>
      <c r="E3466" s="14" t="n"/>
      <c r="F3466" s="14" t="n"/>
      <c r="G3466" s="14" t="n"/>
      <c r="H3466" s="12" t="str">
        <f>IF(AND(F3466="",G3466=""),"",IF(F3466="",0,F3466)-IF(G3466="",0,G3466))</f>
        <v/>
      </c>
      <c r="I3466" s="14" t="n"/>
      <c r="J3466" s="14" t="n"/>
      <c r="K3466" s="14" t="n"/>
    </row>
    <row r="3467">
      <c r="A3467" s="19" t="n"/>
      <c r="B3467" s="14" t="n"/>
      <c r="C3467" s="12" t="str">
        <f>IF($B3467="","",IFERROR(INDEX(Items!$B$2:$B$501,MATCH($B3467,Items!$A$2:$A$501,0)),"Unknown SKU"))</f>
        <v/>
      </c>
      <c r="D3467" s="14" t="n"/>
      <c r="E3467" s="14" t="n"/>
      <c r="F3467" s="14" t="n"/>
      <c r="G3467" s="14" t="n"/>
      <c r="H3467" s="12" t="str">
        <f>IF(AND(F3467="",G3467=""),"",IF(F3467="",0,F3467)-IF(G3467="",0,G3467))</f>
        <v/>
      </c>
      <c r="I3467" s="14" t="n"/>
      <c r="J3467" s="14" t="n"/>
      <c r="K3467" s="14" t="n"/>
    </row>
    <row r="3468">
      <c r="A3468" s="19" t="n"/>
      <c r="B3468" s="14" t="n"/>
      <c r="C3468" s="12" t="str">
        <f>IF($B3468="","",IFERROR(INDEX(Items!$B$2:$B$501,MATCH($B3468,Items!$A$2:$A$501,0)),"Unknown SKU"))</f>
        <v/>
      </c>
      <c r="D3468" s="14" t="n"/>
      <c r="E3468" s="14" t="n"/>
      <c r="F3468" s="14" t="n"/>
      <c r="G3468" s="14" t="n"/>
      <c r="H3468" s="12" t="str">
        <f>IF(AND(F3468="",G3468=""),"",IF(F3468="",0,F3468)-IF(G3468="",0,G3468))</f>
        <v/>
      </c>
      <c r="I3468" s="14" t="n"/>
      <c r="J3468" s="14" t="n"/>
      <c r="K3468" s="14" t="n"/>
    </row>
    <row r="3469">
      <c r="A3469" s="19" t="n"/>
      <c r="B3469" s="14" t="n"/>
      <c r="C3469" s="12" t="str">
        <f>IF($B3469="","",IFERROR(INDEX(Items!$B$2:$B$501,MATCH($B3469,Items!$A$2:$A$501,0)),"Unknown SKU"))</f>
        <v/>
      </c>
      <c r="D3469" s="14" t="n"/>
      <c r="E3469" s="14" t="n"/>
      <c r="F3469" s="14" t="n"/>
      <c r="G3469" s="14" t="n"/>
      <c r="H3469" s="12" t="str">
        <f>IF(AND(F3469="",G3469=""),"",IF(F3469="",0,F3469)-IF(G3469="",0,G3469))</f>
        <v/>
      </c>
      <c r="I3469" s="14" t="n"/>
      <c r="J3469" s="14" t="n"/>
      <c r="K3469" s="14" t="n"/>
    </row>
    <row r="3470">
      <c r="A3470" s="19" t="n"/>
      <c r="B3470" s="14" t="n"/>
      <c r="C3470" s="12" t="str">
        <f>IF($B3470="","",IFERROR(INDEX(Items!$B$2:$B$501,MATCH($B3470,Items!$A$2:$A$501,0)),"Unknown SKU"))</f>
        <v/>
      </c>
      <c r="D3470" s="14" t="n"/>
      <c r="E3470" s="14" t="n"/>
      <c r="F3470" s="14" t="n"/>
      <c r="G3470" s="14" t="n"/>
      <c r="H3470" s="12" t="str">
        <f>IF(AND(F3470="",G3470=""),"",IF(F3470="",0,F3470)-IF(G3470="",0,G3470))</f>
        <v/>
      </c>
      <c r="I3470" s="14" t="n"/>
      <c r="J3470" s="14" t="n"/>
      <c r="K3470" s="14" t="n"/>
    </row>
    <row r="3471">
      <c r="A3471" s="19" t="n"/>
      <c r="B3471" s="14" t="n"/>
      <c r="C3471" s="12" t="str">
        <f>IF($B3471="","",IFERROR(INDEX(Items!$B$2:$B$501,MATCH($B3471,Items!$A$2:$A$501,0)),"Unknown SKU"))</f>
        <v/>
      </c>
      <c r="D3471" s="14" t="n"/>
      <c r="E3471" s="14" t="n"/>
      <c r="F3471" s="14" t="n"/>
      <c r="G3471" s="14" t="n"/>
      <c r="H3471" s="12" t="str">
        <f>IF(AND(F3471="",G3471=""),"",IF(F3471="",0,F3471)-IF(G3471="",0,G3471))</f>
        <v/>
      </c>
      <c r="I3471" s="14" t="n"/>
      <c r="J3471" s="14" t="n"/>
      <c r="K3471" s="14" t="n"/>
    </row>
    <row r="3472">
      <c r="A3472" s="19" t="n"/>
      <c r="B3472" s="14" t="n"/>
      <c r="C3472" s="12" t="str">
        <f>IF($B3472="","",IFERROR(INDEX(Items!$B$2:$B$501,MATCH($B3472,Items!$A$2:$A$501,0)),"Unknown SKU"))</f>
        <v/>
      </c>
      <c r="D3472" s="14" t="n"/>
      <c r="E3472" s="14" t="n"/>
      <c r="F3472" s="14" t="n"/>
      <c r="G3472" s="14" t="n"/>
      <c r="H3472" s="12" t="str">
        <f>IF(AND(F3472="",G3472=""),"",IF(F3472="",0,F3472)-IF(G3472="",0,G3472))</f>
        <v/>
      </c>
      <c r="I3472" s="14" t="n"/>
      <c r="J3472" s="14" t="n"/>
      <c r="K3472" s="14" t="n"/>
    </row>
    <row r="3473">
      <c r="A3473" s="19" t="n"/>
      <c r="B3473" s="14" t="n"/>
      <c r="C3473" s="12" t="str">
        <f>IF($B3473="","",IFERROR(INDEX(Items!$B$2:$B$501,MATCH($B3473,Items!$A$2:$A$501,0)),"Unknown SKU"))</f>
        <v/>
      </c>
      <c r="D3473" s="14" t="n"/>
      <c r="E3473" s="14" t="n"/>
      <c r="F3473" s="14" t="n"/>
      <c r="G3473" s="14" t="n"/>
      <c r="H3473" s="12" t="str">
        <f>IF(AND(F3473="",G3473=""),"",IF(F3473="",0,F3473)-IF(G3473="",0,G3473))</f>
        <v/>
      </c>
      <c r="I3473" s="14" t="n"/>
      <c r="J3473" s="14" t="n"/>
      <c r="K3473" s="14" t="n"/>
    </row>
    <row r="3474">
      <c r="A3474" s="19" t="n"/>
      <c r="B3474" s="14" t="n"/>
      <c r="C3474" s="12" t="str">
        <f>IF($B3474="","",IFERROR(INDEX(Items!$B$2:$B$501,MATCH($B3474,Items!$A$2:$A$501,0)),"Unknown SKU"))</f>
        <v/>
      </c>
      <c r="D3474" s="14" t="n"/>
      <c r="E3474" s="14" t="n"/>
      <c r="F3474" s="14" t="n"/>
      <c r="G3474" s="14" t="n"/>
      <c r="H3474" s="12" t="str">
        <f>IF(AND(F3474="",G3474=""),"",IF(F3474="",0,F3474)-IF(G3474="",0,G3474))</f>
        <v/>
      </c>
      <c r="I3474" s="14" t="n"/>
      <c r="J3474" s="14" t="n"/>
      <c r="K3474" s="14" t="n"/>
    </row>
    <row r="3475">
      <c r="A3475" s="19" t="n"/>
      <c r="B3475" s="14" t="n"/>
      <c r="C3475" s="12" t="str">
        <f>IF($B3475="","",IFERROR(INDEX(Items!$B$2:$B$501,MATCH($B3475,Items!$A$2:$A$501,0)),"Unknown SKU"))</f>
        <v/>
      </c>
      <c r="D3475" s="14" t="n"/>
      <c r="E3475" s="14" t="n"/>
      <c r="F3475" s="14" t="n"/>
      <c r="G3475" s="14" t="n"/>
      <c r="H3475" s="12" t="str">
        <f>IF(AND(F3475="",G3475=""),"",IF(F3475="",0,F3475)-IF(G3475="",0,G3475))</f>
        <v/>
      </c>
      <c r="I3475" s="14" t="n"/>
      <c r="J3475" s="14" t="n"/>
      <c r="K3475" s="14" t="n"/>
    </row>
    <row r="3476">
      <c r="A3476" s="19" t="n"/>
      <c r="B3476" s="14" t="n"/>
      <c r="C3476" s="12" t="str">
        <f>IF($B3476="","",IFERROR(INDEX(Items!$B$2:$B$501,MATCH($B3476,Items!$A$2:$A$501,0)),"Unknown SKU"))</f>
        <v/>
      </c>
      <c r="D3476" s="14" t="n"/>
      <c r="E3476" s="14" t="n"/>
      <c r="F3476" s="14" t="n"/>
      <c r="G3476" s="14" t="n"/>
      <c r="H3476" s="12" t="str">
        <f>IF(AND(F3476="",G3476=""),"",IF(F3476="",0,F3476)-IF(G3476="",0,G3476))</f>
        <v/>
      </c>
      <c r="I3476" s="14" t="n"/>
      <c r="J3476" s="14" t="n"/>
      <c r="K3476" s="14" t="n"/>
    </row>
    <row r="3477">
      <c r="A3477" s="19" t="n"/>
      <c r="B3477" s="14" t="n"/>
      <c r="C3477" s="12" t="str">
        <f>IF($B3477="","",IFERROR(INDEX(Items!$B$2:$B$501,MATCH($B3477,Items!$A$2:$A$501,0)),"Unknown SKU"))</f>
        <v/>
      </c>
      <c r="D3477" s="14" t="n"/>
      <c r="E3477" s="14" t="n"/>
      <c r="F3477" s="14" t="n"/>
      <c r="G3477" s="14" t="n"/>
      <c r="H3477" s="12" t="str">
        <f>IF(AND(F3477="",G3477=""),"",IF(F3477="",0,F3477)-IF(G3477="",0,G3477))</f>
        <v/>
      </c>
      <c r="I3477" s="14" t="n"/>
      <c r="J3477" s="14" t="n"/>
      <c r="K3477" s="14" t="n"/>
    </row>
    <row r="3478">
      <c r="A3478" s="19" t="n"/>
      <c r="B3478" s="14" t="n"/>
      <c r="C3478" s="12" t="str">
        <f>IF($B3478="","",IFERROR(INDEX(Items!$B$2:$B$501,MATCH($B3478,Items!$A$2:$A$501,0)),"Unknown SKU"))</f>
        <v/>
      </c>
      <c r="D3478" s="14" t="n"/>
      <c r="E3478" s="14" t="n"/>
      <c r="F3478" s="14" t="n"/>
      <c r="G3478" s="14" t="n"/>
      <c r="H3478" s="12" t="str">
        <f>IF(AND(F3478="",G3478=""),"",IF(F3478="",0,F3478)-IF(G3478="",0,G3478))</f>
        <v/>
      </c>
      <c r="I3478" s="14" t="n"/>
      <c r="J3478" s="14" t="n"/>
      <c r="K3478" s="14" t="n"/>
    </row>
    <row r="3479">
      <c r="A3479" s="19" t="n"/>
      <c r="B3479" s="14" t="n"/>
      <c r="C3479" s="12" t="str">
        <f>IF($B3479="","",IFERROR(INDEX(Items!$B$2:$B$501,MATCH($B3479,Items!$A$2:$A$501,0)),"Unknown SKU"))</f>
        <v/>
      </c>
      <c r="D3479" s="14" t="n"/>
      <c r="E3479" s="14" t="n"/>
      <c r="F3479" s="14" t="n"/>
      <c r="G3479" s="14" t="n"/>
      <c r="H3479" s="12" t="str">
        <f>IF(AND(F3479="",G3479=""),"",IF(F3479="",0,F3479)-IF(G3479="",0,G3479))</f>
        <v/>
      </c>
      <c r="I3479" s="14" t="n"/>
      <c r="J3479" s="14" t="n"/>
      <c r="K3479" s="14" t="n"/>
    </row>
    <row r="3480">
      <c r="A3480" s="19" t="n"/>
      <c r="B3480" s="14" t="n"/>
      <c r="C3480" s="12" t="str">
        <f>IF($B3480="","",IFERROR(INDEX(Items!$B$2:$B$501,MATCH($B3480,Items!$A$2:$A$501,0)),"Unknown SKU"))</f>
        <v/>
      </c>
      <c r="D3480" s="14" t="n"/>
      <c r="E3480" s="14" t="n"/>
      <c r="F3480" s="14" t="n"/>
      <c r="G3480" s="14" t="n"/>
      <c r="H3480" s="12" t="str">
        <f>IF(AND(F3480="",G3480=""),"",IF(F3480="",0,F3480)-IF(G3480="",0,G3480))</f>
        <v/>
      </c>
      <c r="I3480" s="14" t="n"/>
      <c r="J3480" s="14" t="n"/>
      <c r="K3480" s="14" t="n"/>
    </row>
    <row r="3481">
      <c r="A3481" s="19" t="n"/>
      <c r="B3481" s="14" t="n"/>
      <c r="C3481" s="12" t="str">
        <f>IF($B3481="","",IFERROR(INDEX(Items!$B$2:$B$501,MATCH($B3481,Items!$A$2:$A$501,0)),"Unknown SKU"))</f>
        <v/>
      </c>
      <c r="D3481" s="14" t="n"/>
      <c r="E3481" s="14" t="n"/>
      <c r="F3481" s="14" t="n"/>
      <c r="G3481" s="14" t="n"/>
      <c r="H3481" s="12" t="str">
        <f>IF(AND(F3481="",G3481=""),"",IF(F3481="",0,F3481)-IF(G3481="",0,G3481))</f>
        <v/>
      </c>
      <c r="I3481" s="14" t="n"/>
      <c r="J3481" s="14" t="n"/>
      <c r="K3481" s="14" t="n"/>
    </row>
    <row r="3482">
      <c r="A3482" s="19" t="n"/>
      <c r="B3482" s="14" t="n"/>
      <c r="C3482" s="12" t="str">
        <f>IF($B3482="","",IFERROR(INDEX(Items!$B$2:$B$501,MATCH($B3482,Items!$A$2:$A$501,0)),"Unknown SKU"))</f>
        <v/>
      </c>
      <c r="D3482" s="14" t="n"/>
      <c r="E3482" s="14" t="n"/>
      <c r="F3482" s="14" t="n"/>
      <c r="G3482" s="14" t="n"/>
      <c r="H3482" s="12" t="str">
        <f>IF(AND(F3482="",G3482=""),"",IF(F3482="",0,F3482)-IF(G3482="",0,G3482))</f>
        <v/>
      </c>
      <c r="I3482" s="14" t="n"/>
      <c r="J3482" s="14" t="n"/>
      <c r="K3482" s="14" t="n"/>
    </row>
    <row r="3483">
      <c r="A3483" s="19" t="n"/>
      <c r="B3483" s="14" t="n"/>
      <c r="C3483" s="12" t="str">
        <f>IF($B3483="","",IFERROR(INDEX(Items!$B$2:$B$501,MATCH($B3483,Items!$A$2:$A$501,0)),"Unknown SKU"))</f>
        <v/>
      </c>
      <c r="D3483" s="14" t="n"/>
      <c r="E3483" s="14" t="n"/>
      <c r="F3483" s="14" t="n"/>
      <c r="G3483" s="14" t="n"/>
      <c r="H3483" s="12" t="str">
        <f>IF(AND(F3483="",G3483=""),"",IF(F3483="",0,F3483)-IF(G3483="",0,G3483))</f>
        <v/>
      </c>
      <c r="I3483" s="14" t="n"/>
      <c r="J3483" s="14" t="n"/>
      <c r="K3483" s="14" t="n"/>
    </row>
    <row r="3484">
      <c r="A3484" s="19" t="n"/>
      <c r="B3484" s="14" t="n"/>
      <c r="C3484" s="12" t="str">
        <f>IF($B3484="","",IFERROR(INDEX(Items!$B$2:$B$501,MATCH($B3484,Items!$A$2:$A$501,0)),"Unknown SKU"))</f>
        <v/>
      </c>
      <c r="D3484" s="14" t="n"/>
      <c r="E3484" s="14" t="n"/>
      <c r="F3484" s="14" t="n"/>
      <c r="G3484" s="14" t="n"/>
      <c r="H3484" s="12" t="str">
        <f>IF(AND(F3484="",G3484=""),"",IF(F3484="",0,F3484)-IF(G3484="",0,G3484))</f>
        <v/>
      </c>
      <c r="I3484" s="14" t="n"/>
      <c r="J3484" s="14" t="n"/>
      <c r="K3484" s="14" t="n"/>
    </row>
    <row r="3485">
      <c r="A3485" s="19" t="n"/>
      <c r="B3485" s="14" t="n"/>
      <c r="C3485" s="12" t="str">
        <f>IF($B3485="","",IFERROR(INDEX(Items!$B$2:$B$501,MATCH($B3485,Items!$A$2:$A$501,0)),"Unknown SKU"))</f>
        <v/>
      </c>
      <c r="D3485" s="14" t="n"/>
      <c r="E3485" s="14" t="n"/>
      <c r="F3485" s="14" t="n"/>
      <c r="G3485" s="14" t="n"/>
      <c r="H3485" s="12" t="str">
        <f>IF(AND(F3485="",G3485=""),"",IF(F3485="",0,F3485)-IF(G3485="",0,G3485))</f>
        <v/>
      </c>
      <c r="I3485" s="14" t="n"/>
      <c r="J3485" s="14" t="n"/>
      <c r="K3485" s="14" t="n"/>
    </row>
    <row r="3486">
      <c r="A3486" s="19" t="n"/>
      <c r="B3486" s="14" t="n"/>
      <c r="C3486" s="12" t="str">
        <f>IF($B3486="","",IFERROR(INDEX(Items!$B$2:$B$501,MATCH($B3486,Items!$A$2:$A$501,0)),"Unknown SKU"))</f>
        <v/>
      </c>
      <c r="D3486" s="14" t="n"/>
      <c r="E3486" s="14" t="n"/>
      <c r="F3486" s="14" t="n"/>
      <c r="G3486" s="14" t="n"/>
      <c r="H3486" s="12" t="str">
        <f>IF(AND(F3486="",G3486=""),"",IF(F3486="",0,F3486)-IF(G3486="",0,G3486))</f>
        <v/>
      </c>
      <c r="I3486" s="14" t="n"/>
      <c r="J3486" s="14" t="n"/>
      <c r="K3486" s="14" t="n"/>
    </row>
    <row r="3487">
      <c r="A3487" s="19" t="n"/>
      <c r="B3487" s="14" t="n"/>
      <c r="C3487" s="12" t="str">
        <f>IF($B3487="","",IFERROR(INDEX(Items!$B$2:$B$501,MATCH($B3487,Items!$A$2:$A$501,0)),"Unknown SKU"))</f>
        <v/>
      </c>
      <c r="D3487" s="14" t="n"/>
      <c r="E3487" s="14" t="n"/>
      <c r="F3487" s="14" t="n"/>
      <c r="G3487" s="14" t="n"/>
      <c r="H3487" s="12" t="str">
        <f>IF(AND(F3487="",G3487=""),"",IF(F3487="",0,F3487)-IF(G3487="",0,G3487))</f>
        <v/>
      </c>
      <c r="I3487" s="14" t="n"/>
      <c r="J3487" s="14" t="n"/>
      <c r="K3487" s="14" t="n"/>
    </row>
    <row r="3488">
      <c r="A3488" s="19" t="n"/>
      <c r="B3488" s="14" t="n"/>
      <c r="C3488" s="12" t="str">
        <f>IF($B3488="","",IFERROR(INDEX(Items!$B$2:$B$501,MATCH($B3488,Items!$A$2:$A$501,0)),"Unknown SKU"))</f>
        <v/>
      </c>
      <c r="D3488" s="14" t="n"/>
      <c r="E3488" s="14" t="n"/>
      <c r="F3488" s="14" t="n"/>
      <c r="G3488" s="14" t="n"/>
      <c r="H3488" s="12" t="str">
        <f>IF(AND(F3488="",G3488=""),"",IF(F3488="",0,F3488)-IF(G3488="",0,G3488))</f>
        <v/>
      </c>
      <c r="I3488" s="14" t="n"/>
      <c r="J3488" s="14" t="n"/>
      <c r="K3488" s="14" t="n"/>
    </row>
    <row r="3489">
      <c r="A3489" s="19" t="n"/>
      <c r="B3489" s="14" t="n"/>
      <c r="C3489" s="12" t="str">
        <f>IF($B3489="","",IFERROR(INDEX(Items!$B$2:$B$501,MATCH($B3489,Items!$A$2:$A$501,0)),"Unknown SKU"))</f>
        <v/>
      </c>
      <c r="D3489" s="14" t="n"/>
      <c r="E3489" s="14" t="n"/>
      <c r="F3489" s="14" t="n"/>
      <c r="G3489" s="14" t="n"/>
      <c r="H3489" s="12" t="str">
        <f>IF(AND(F3489="",G3489=""),"",IF(F3489="",0,F3489)-IF(G3489="",0,G3489))</f>
        <v/>
      </c>
      <c r="I3489" s="14" t="n"/>
      <c r="J3489" s="14" t="n"/>
      <c r="K3489" s="14" t="n"/>
    </row>
    <row r="3490">
      <c r="A3490" s="19" t="n"/>
      <c r="B3490" s="14" t="n"/>
      <c r="C3490" s="12" t="str">
        <f>IF($B3490="","",IFERROR(INDEX(Items!$B$2:$B$501,MATCH($B3490,Items!$A$2:$A$501,0)),"Unknown SKU"))</f>
        <v/>
      </c>
      <c r="D3490" s="14" t="n"/>
      <c r="E3490" s="14" t="n"/>
      <c r="F3490" s="14" t="n"/>
      <c r="G3490" s="14" t="n"/>
      <c r="H3490" s="12" t="str">
        <f>IF(AND(F3490="",G3490=""),"",IF(F3490="",0,F3490)-IF(G3490="",0,G3490))</f>
        <v/>
      </c>
      <c r="I3490" s="14" t="n"/>
      <c r="J3490" s="14" t="n"/>
      <c r="K3490" s="14" t="n"/>
    </row>
    <row r="3491">
      <c r="A3491" s="19" t="n"/>
      <c r="B3491" s="14" t="n"/>
      <c r="C3491" s="12" t="str">
        <f>IF($B3491="","",IFERROR(INDEX(Items!$B$2:$B$501,MATCH($B3491,Items!$A$2:$A$501,0)),"Unknown SKU"))</f>
        <v/>
      </c>
      <c r="D3491" s="14" t="n"/>
      <c r="E3491" s="14" t="n"/>
      <c r="F3491" s="14" t="n"/>
      <c r="G3491" s="14" t="n"/>
      <c r="H3491" s="12" t="str">
        <f>IF(AND(F3491="",G3491=""),"",IF(F3491="",0,F3491)-IF(G3491="",0,G3491))</f>
        <v/>
      </c>
      <c r="I3491" s="14" t="n"/>
      <c r="J3491" s="14" t="n"/>
      <c r="K3491" s="14" t="n"/>
    </row>
    <row r="3492">
      <c r="A3492" s="19" t="n"/>
      <c r="B3492" s="14" t="n"/>
      <c r="C3492" s="12" t="str">
        <f>IF($B3492="","",IFERROR(INDEX(Items!$B$2:$B$501,MATCH($B3492,Items!$A$2:$A$501,0)),"Unknown SKU"))</f>
        <v/>
      </c>
      <c r="D3492" s="14" t="n"/>
      <c r="E3492" s="14" t="n"/>
      <c r="F3492" s="14" t="n"/>
      <c r="G3492" s="14" t="n"/>
      <c r="H3492" s="12" t="str">
        <f>IF(AND(F3492="",G3492=""),"",IF(F3492="",0,F3492)-IF(G3492="",0,G3492))</f>
        <v/>
      </c>
      <c r="I3492" s="14" t="n"/>
      <c r="J3492" s="14" t="n"/>
      <c r="K3492" s="14" t="n"/>
    </row>
    <row r="3493">
      <c r="A3493" s="19" t="n"/>
      <c r="B3493" s="14" t="n"/>
      <c r="C3493" s="12" t="str">
        <f>IF($B3493="","",IFERROR(INDEX(Items!$B$2:$B$501,MATCH($B3493,Items!$A$2:$A$501,0)),"Unknown SKU"))</f>
        <v/>
      </c>
      <c r="D3493" s="14" t="n"/>
      <c r="E3493" s="14" t="n"/>
      <c r="F3493" s="14" t="n"/>
      <c r="G3493" s="14" t="n"/>
      <c r="H3493" s="12" t="str">
        <f>IF(AND(F3493="",G3493=""),"",IF(F3493="",0,F3493)-IF(G3493="",0,G3493))</f>
        <v/>
      </c>
      <c r="I3493" s="14" t="n"/>
      <c r="J3493" s="14" t="n"/>
      <c r="K3493" s="14" t="n"/>
    </row>
    <row r="3494">
      <c r="A3494" s="19" t="n"/>
      <c r="B3494" s="14" t="n"/>
      <c r="C3494" s="12" t="str">
        <f>IF($B3494="","",IFERROR(INDEX(Items!$B$2:$B$501,MATCH($B3494,Items!$A$2:$A$501,0)),"Unknown SKU"))</f>
        <v/>
      </c>
      <c r="D3494" s="14" t="n"/>
      <c r="E3494" s="14" t="n"/>
      <c r="F3494" s="14" t="n"/>
      <c r="G3494" s="14" t="n"/>
      <c r="H3494" s="12" t="str">
        <f>IF(AND(F3494="",G3494=""),"",IF(F3494="",0,F3494)-IF(G3494="",0,G3494))</f>
        <v/>
      </c>
      <c r="I3494" s="14" t="n"/>
      <c r="J3494" s="14" t="n"/>
      <c r="K3494" s="14" t="n"/>
    </row>
    <row r="3495">
      <c r="A3495" s="19" t="n"/>
      <c r="B3495" s="14" t="n"/>
      <c r="C3495" s="12" t="str">
        <f>IF($B3495="","",IFERROR(INDEX(Items!$B$2:$B$501,MATCH($B3495,Items!$A$2:$A$501,0)),"Unknown SKU"))</f>
        <v/>
      </c>
      <c r="D3495" s="14" t="n"/>
      <c r="E3495" s="14" t="n"/>
      <c r="F3495" s="14" t="n"/>
      <c r="G3495" s="14" t="n"/>
      <c r="H3495" s="12" t="str">
        <f>IF(AND(F3495="",G3495=""),"",IF(F3495="",0,F3495)-IF(G3495="",0,G3495))</f>
        <v/>
      </c>
      <c r="I3495" s="14" t="n"/>
      <c r="J3495" s="14" t="n"/>
      <c r="K3495" s="14" t="n"/>
    </row>
    <row r="3496">
      <c r="A3496" s="19" t="n"/>
      <c r="B3496" s="14" t="n"/>
      <c r="C3496" s="12" t="str">
        <f>IF($B3496="","",IFERROR(INDEX(Items!$B$2:$B$501,MATCH($B3496,Items!$A$2:$A$501,0)),"Unknown SKU"))</f>
        <v/>
      </c>
      <c r="D3496" s="14" t="n"/>
      <c r="E3496" s="14" t="n"/>
      <c r="F3496" s="14" t="n"/>
      <c r="G3496" s="14" t="n"/>
      <c r="H3496" s="12" t="str">
        <f>IF(AND(F3496="",G3496=""),"",IF(F3496="",0,F3496)-IF(G3496="",0,G3496))</f>
        <v/>
      </c>
      <c r="I3496" s="14" t="n"/>
      <c r="J3496" s="14" t="n"/>
      <c r="K3496" s="14" t="n"/>
    </row>
    <row r="3497">
      <c r="A3497" s="19" t="n"/>
      <c r="B3497" s="14" t="n"/>
      <c r="C3497" s="12" t="str">
        <f>IF($B3497="","",IFERROR(INDEX(Items!$B$2:$B$501,MATCH($B3497,Items!$A$2:$A$501,0)),"Unknown SKU"))</f>
        <v/>
      </c>
      <c r="D3497" s="14" t="n"/>
      <c r="E3497" s="14" t="n"/>
      <c r="F3497" s="14" t="n"/>
      <c r="G3497" s="14" t="n"/>
      <c r="H3497" s="12" t="str">
        <f>IF(AND(F3497="",G3497=""),"",IF(F3497="",0,F3497)-IF(G3497="",0,G3497))</f>
        <v/>
      </c>
      <c r="I3497" s="14" t="n"/>
      <c r="J3497" s="14" t="n"/>
      <c r="K3497" s="14" t="n"/>
    </row>
    <row r="3498">
      <c r="A3498" s="19" t="n"/>
      <c r="B3498" s="14" t="n"/>
      <c r="C3498" s="12" t="str">
        <f>IF($B3498="","",IFERROR(INDEX(Items!$B$2:$B$501,MATCH($B3498,Items!$A$2:$A$501,0)),"Unknown SKU"))</f>
        <v/>
      </c>
      <c r="D3498" s="14" t="n"/>
      <c r="E3498" s="14" t="n"/>
      <c r="F3498" s="14" t="n"/>
      <c r="G3498" s="14" t="n"/>
      <c r="H3498" s="12" t="str">
        <f>IF(AND(F3498="",G3498=""),"",IF(F3498="",0,F3498)-IF(G3498="",0,G3498))</f>
        <v/>
      </c>
      <c r="I3498" s="14" t="n"/>
      <c r="J3498" s="14" t="n"/>
      <c r="K3498" s="14" t="n"/>
    </row>
    <row r="3499">
      <c r="A3499" s="19" t="n"/>
      <c r="B3499" s="14" t="n"/>
      <c r="C3499" s="12" t="str">
        <f>IF($B3499="","",IFERROR(INDEX(Items!$B$2:$B$501,MATCH($B3499,Items!$A$2:$A$501,0)),"Unknown SKU"))</f>
        <v/>
      </c>
      <c r="D3499" s="14" t="n"/>
      <c r="E3499" s="14" t="n"/>
      <c r="F3499" s="14" t="n"/>
      <c r="G3499" s="14" t="n"/>
      <c r="H3499" s="12" t="str">
        <f>IF(AND(F3499="",G3499=""),"",IF(F3499="",0,F3499)-IF(G3499="",0,G3499))</f>
        <v/>
      </c>
      <c r="I3499" s="14" t="n"/>
      <c r="J3499" s="14" t="n"/>
      <c r="K3499" s="14" t="n"/>
    </row>
    <row r="3500">
      <c r="A3500" s="19" t="n"/>
      <c r="B3500" s="14" t="n"/>
      <c r="C3500" s="12" t="str">
        <f>IF($B3500="","",IFERROR(INDEX(Items!$B$2:$B$501,MATCH($B3500,Items!$A$2:$A$501,0)),"Unknown SKU"))</f>
        <v/>
      </c>
      <c r="D3500" s="14" t="n"/>
      <c r="E3500" s="14" t="n"/>
      <c r="F3500" s="14" t="n"/>
      <c r="G3500" s="14" t="n"/>
      <c r="H3500" s="12" t="str">
        <f>IF(AND(F3500="",G3500=""),"",IF(F3500="",0,F3500)-IF(G3500="",0,G3500))</f>
        <v/>
      </c>
      <c r="I3500" s="14" t="n"/>
      <c r="J3500" s="14" t="n"/>
      <c r="K3500" s="14" t="n"/>
    </row>
    <row r="3501">
      <c r="A3501" s="19" t="n"/>
      <c r="B3501" s="14" t="n"/>
      <c r="C3501" s="12" t="str">
        <f>IF($B3501="","",IFERROR(INDEX(Items!$B$2:$B$501,MATCH($B3501,Items!$A$2:$A$501,0)),"Unknown SKU"))</f>
        <v/>
      </c>
      <c r="D3501" s="14" t="n"/>
      <c r="E3501" s="14" t="n"/>
      <c r="F3501" s="14" t="n"/>
      <c r="G3501" s="14" t="n"/>
      <c r="H3501" s="12" t="str">
        <f>IF(AND(F3501="",G3501=""),"",IF(F3501="",0,F3501)-IF(G3501="",0,G3501))</f>
        <v/>
      </c>
      <c r="I3501" s="14" t="n"/>
      <c r="J3501" s="14" t="n"/>
      <c r="K3501" s="14" t="n"/>
    </row>
    <row r="3502">
      <c r="A3502" s="19" t="n"/>
      <c r="B3502" s="14" t="n"/>
      <c r="C3502" s="12" t="str">
        <f>IF($B3502="","",IFERROR(INDEX(Items!$B$2:$B$501,MATCH($B3502,Items!$A$2:$A$501,0)),"Unknown SKU"))</f>
        <v/>
      </c>
      <c r="D3502" s="14" t="n"/>
      <c r="E3502" s="14" t="n"/>
      <c r="F3502" s="14" t="n"/>
      <c r="G3502" s="14" t="n"/>
      <c r="H3502" s="12" t="str">
        <f>IF(AND(F3502="",G3502=""),"",IF(F3502="",0,F3502)-IF(G3502="",0,G3502))</f>
        <v/>
      </c>
      <c r="I3502" s="14" t="n"/>
      <c r="J3502" s="14" t="n"/>
      <c r="K3502" s="14" t="n"/>
    </row>
    <row r="3503">
      <c r="A3503" s="19" t="n"/>
      <c r="B3503" s="14" t="n"/>
      <c r="C3503" s="12" t="str">
        <f>IF($B3503="","",IFERROR(INDEX(Items!$B$2:$B$501,MATCH($B3503,Items!$A$2:$A$501,0)),"Unknown SKU"))</f>
        <v/>
      </c>
      <c r="D3503" s="14" t="n"/>
      <c r="E3503" s="14" t="n"/>
      <c r="F3503" s="14" t="n"/>
      <c r="G3503" s="14" t="n"/>
      <c r="H3503" s="12" t="str">
        <f>IF(AND(F3503="",G3503=""),"",IF(F3503="",0,F3503)-IF(G3503="",0,G3503))</f>
        <v/>
      </c>
      <c r="I3503" s="14" t="n"/>
      <c r="J3503" s="14" t="n"/>
      <c r="K3503" s="14" t="n"/>
    </row>
    <row r="3504">
      <c r="A3504" s="19" t="n"/>
      <c r="B3504" s="14" t="n"/>
      <c r="C3504" s="12" t="str">
        <f>IF($B3504="","",IFERROR(INDEX(Items!$B$2:$B$501,MATCH($B3504,Items!$A$2:$A$501,0)),"Unknown SKU"))</f>
        <v/>
      </c>
      <c r="D3504" s="14" t="n"/>
      <c r="E3504" s="14" t="n"/>
      <c r="F3504" s="14" t="n"/>
      <c r="G3504" s="14" t="n"/>
      <c r="H3504" s="12" t="str">
        <f>IF(AND(F3504="",G3504=""),"",IF(F3504="",0,F3504)-IF(G3504="",0,G3504))</f>
        <v/>
      </c>
      <c r="I3504" s="14" t="n"/>
      <c r="J3504" s="14" t="n"/>
      <c r="K3504" s="14" t="n"/>
    </row>
    <row r="3505">
      <c r="A3505" s="19" t="n"/>
      <c r="B3505" s="14" t="n"/>
      <c r="C3505" s="12" t="str">
        <f>IF($B3505="","",IFERROR(INDEX(Items!$B$2:$B$501,MATCH($B3505,Items!$A$2:$A$501,0)),"Unknown SKU"))</f>
        <v/>
      </c>
      <c r="D3505" s="14" t="n"/>
      <c r="E3505" s="14" t="n"/>
      <c r="F3505" s="14" t="n"/>
      <c r="G3505" s="14" t="n"/>
      <c r="H3505" s="12" t="str">
        <f>IF(AND(F3505="",G3505=""),"",IF(F3505="",0,F3505)-IF(G3505="",0,G3505))</f>
        <v/>
      </c>
      <c r="I3505" s="14" t="n"/>
      <c r="J3505" s="14" t="n"/>
      <c r="K3505" s="14" t="n"/>
    </row>
    <row r="3506">
      <c r="A3506" s="19" t="n"/>
      <c r="B3506" s="14" t="n"/>
      <c r="C3506" s="12" t="str">
        <f>IF($B3506="","",IFERROR(INDEX(Items!$B$2:$B$501,MATCH($B3506,Items!$A$2:$A$501,0)),"Unknown SKU"))</f>
        <v/>
      </c>
      <c r="D3506" s="14" t="n"/>
      <c r="E3506" s="14" t="n"/>
      <c r="F3506" s="14" t="n"/>
      <c r="G3506" s="14" t="n"/>
      <c r="H3506" s="12" t="str">
        <f>IF(AND(F3506="",G3506=""),"",IF(F3506="",0,F3506)-IF(G3506="",0,G3506))</f>
        <v/>
      </c>
      <c r="I3506" s="14" t="n"/>
      <c r="J3506" s="14" t="n"/>
      <c r="K3506" s="14" t="n"/>
    </row>
    <row r="3507">
      <c r="A3507" s="19" t="n"/>
      <c r="B3507" s="14" t="n"/>
      <c r="C3507" s="12" t="str">
        <f>IF($B3507="","",IFERROR(INDEX(Items!$B$2:$B$501,MATCH($B3507,Items!$A$2:$A$501,0)),"Unknown SKU"))</f>
        <v/>
      </c>
      <c r="D3507" s="14" t="n"/>
      <c r="E3507" s="14" t="n"/>
      <c r="F3507" s="14" t="n"/>
      <c r="G3507" s="14" t="n"/>
      <c r="H3507" s="12" t="str">
        <f>IF(AND(F3507="",G3507=""),"",IF(F3507="",0,F3507)-IF(G3507="",0,G3507))</f>
        <v/>
      </c>
      <c r="I3507" s="14" t="n"/>
      <c r="J3507" s="14" t="n"/>
      <c r="K3507" s="14" t="n"/>
    </row>
    <row r="3508">
      <c r="A3508" s="19" t="n"/>
      <c r="B3508" s="14" t="n"/>
      <c r="C3508" s="12" t="str">
        <f>IF($B3508="","",IFERROR(INDEX(Items!$B$2:$B$501,MATCH($B3508,Items!$A$2:$A$501,0)),"Unknown SKU"))</f>
        <v/>
      </c>
      <c r="D3508" s="14" t="n"/>
      <c r="E3508" s="14" t="n"/>
      <c r="F3508" s="14" t="n"/>
      <c r="G3508" s="14" t="n"/>
      <c r="H3508" s="12" t="str">
        <f>IF(AND(F3508="",G3508=""),"",IF(F3508="",0,F3508)-IF(G3508="",0,G3508))</f>
        <v/>
      </c>
      <c r="I3508" s="14" t="n"/>
      <c r="J3508" s="14" t="n"/>
      <c r="K3508" s="14" t="n"/>
    </row>
    <row r="3509">
      <c r="A3509" s="19" t="n"/>
      <c r="B3509" s="14" t="n"/>
      <c r="C3509" s="12" t="str">
        <f>IF($B3509="","",IFERROR(INDEX(Items!$B$2:$B$501,MATCH($B3509,Items!$A$2:$A$501,0)),"Unknown SKU"))</f>
        <v/>
      </c>
      <c r="D3509" s="14" t="n"/>
      <c r="E3509" s="14" t="n"/>
      <c r="F3509" s="14" t="n"/>
      <c r="G3509" s="14" t="n"/>
      <c r="H3509" s="12" t="str">
        <f>IF(AND(F3509="",G3509=""),"",IF(F3509="",0,F3509)-IF(G3509="",0,G3509))</f>
        <v/>
      </c>
      <c r="I3509" s="14" t="n"/>
      <c r="J3509" s="14" t="n"/>
      <c r="K3509" s="14" t="n"/>
    </row>
    <row r="3510">
      <c r="A3510" s="19" t="n"/>
      <c r="B3510" s="14" t="n"/>
      <c r="C3510" s="12" t="str">
        <f>IF($B3510="","",IFERROR(INDEX(Items!$B$2:$B$501,MATCH($B3510,Items!$A$2:$A$501,0)),"Unknown SKU"))</f>
        <v/>
      </c>
      <c r="D3510" s="14" t="n"/>
      <c r="E3510" s="14" t="n"/>
      <c r="F3510" s="14" t="n"/>
      <c r="G3510" s="14" t="n"/>
      <c r="H3510" s="12" t="str">
        <f>IF(AND(F3510="",G3510=""),"",IF(F3510="",0,F3510)-IF(G3510="",0,G3510))</f>
        <v/>
      </c>
      <c r="I3510" s="14" t="n"/>
      <c r="J3510" s="14" t="n"/>
      <c r="K3510" s="14" t="n"/>
    </row>
    <row r="3511">
      <c r="A3511" s="19" t="n"/>
      <c r="B3511" s="14" t="n"/>
      <c r="C3511" s="12" t="str">
        <f>IF($B3511="","",IFERROR(INDEX(Items!$B$2:$B$501,MATCH($B3511,Items!$A$2:$A$501,0)),"Unknown SKU"))</f>
        <v/>
      </c>
      <c r="D3511" s="14" t="n"/>
      <c r="E3511" s="14" t="n"/>
      <c r="F3511" s="14" t="n"/>
      <c r="G3511" s="14" t="n"/>
      <c r="H3511" s="12" t="str">
        <f>IF(AND(F3511="",G3511=""),"",IF(F3511="",0,F3511)-IF(G3511="",0,G3511))</f>
        <v/>
      </c>
      <c r="I3511" s="14" t="n"/>
      <c r="J3511" s="14" t="n"/>
      <c r="K3511" s="14" t="n"/>
    </row>
    <row r="3512">
      <c r="A3512" s="19" t="n"/>
      <c r="B3512" s="14" t="n"/>
      <c r="C3512" s="12" t="str">
        <f>IF($B3512="","",IFERROR(INDEX(Items!$B$2:$B$501,MATCH($B3512,Items!$A$2:$A$501,0)),"Unknown SKU"))</f>
        <v/>
      </c>
      <c r="D3512" s="14" t="n"/>
      <c r="E3512" s="14" t="n"/>
      <c r="F3512" s="14" t="n"/>
      <c r="G3512" s="14" t="n"/>
      <c r="H3512" s="12" t="str">
        <f>IF(AND(F3512="",G3512=""),"",IF(F3512="",0,F3512)-IF(G3512="",0,G3512))</f>
        <v/>
      </c>
      <c r="I3512" s="14" t="n"/>
      <c r="J3512" s="14" t="n"/>
      <c r="K3512" s="14" t="n"/>
    </row>
    <row r="3513">
      <c r="A3513" s="19" t="n"/>
      <c r="B3513" s="14" t="n"/>
      <c r="C3513" s="12" t="str">
        <f>IF($B3513="","",IFERROR(INDEX(Items!$B$2:$B$501,MATCH($B3513,Items!$A$2:$A$501,0)),"Unknown SKU"))</f>
        <v/>
      </c>
      <c r="D3513" s="14" t="n"/>
      <c r="E3513" s="14" t="n"/>
      <c r="F3513" s="14" t="n"/>
      <c r="G3513" s="14" t="n"/>
      <c r="H3513" s="12" t="str">
        <f>IF(AND(F3513="",G3513=""),"",IF(F3513="",0,F3513)-IF(G3513="",0,G3513))</f>
        <v/>
      </c>
      <c r="I3513" s="14" t="n"/>
      <c r="J3513" s="14" t="n"/>
      <c r="K3513" s="14" t="n"/>
    </row>
    <row r="3514">
      <c r="A3514" s="19" t="n"/>
      <c r="B3514" s="14" t="n"/>
      <c r="C3514" s="12" t="str">
        <f>IF($B3514="","",IFERROR(INDEX(Items!$B$2:$B$501,MATCH($B3514,Items!$A$2:$A$501,0)),"Unknown SKU"))</f>
        <v/>
      </c>
      <c r="D3514" s="14" t="n"/>
      <c r="E3514" s="14" t="n"/>
      <c r="F3514" s="14" t="n"/>
      <c r="G3514" s="14" t="n"/>
      <c r="H3514" s="12" t="str">
        <f>IF(AND(F3514="",G3514=""),"",IF(F3514="",0,F3514)-IF(G3514="",0,G3514))</f>
        <v/>
      </c>
      <c r="I3514" s="14" t="n"/>
      <c r="J3514" s="14" t="n"/>
      <c r="K3514" s="14" t="n"/>
    </row>
    <row r="3515">
      <c r="A3515" s="19" t="n"/>
      <c r="B3515" s="14" t="n"/>
      <c r="C3515" s="12" t="str">
        <f>IF($B3515="","",IFERROR(INDEX(Items!$B$2:$B$501,MATCH($B3515,Items!$A$2:$A$501,0)),"Unknown SKU"))</f>
        <v/>
      </c>
      <c r="D3515" s="14" t="n"/>
      <c r="E3515" s="14" t="n"/>
      <c r="F3515" s="14" t="n"/>
      <c r="G3515" s="14" t="n"/>
      <c r="H3515" s="12" t="str">
        <f>IF(AND(F3515="",G3515=""),"",IF(F3515="",0,F3515)-IF(G3515="",0,G3515))</f>
        <v/>
      </c>
      <c r="I3515" s="14" t="n"/>
      <c r="J3515" s="14" t="n"/>
      <c r="K3515" s="14" t="n"/>
    </row>
    <row r="3516">
      <c r="A3516" s="19" t="n"/>
      <c r="B3516" s="14" t="n"/>
      <c r="C3516" s="12" t="str">
        <f>IF($B3516="","",IFERROR(INDEX(Items!$B$2:$B$501,MATCH($B3516,Items!$A$2:$A$501,0)),"Unknown SKU"))</f>
        <v/>
      </c>
      <c r="D3516" s="14" t="n"/>
      <c r="E3516" s="14" t="n"/>
      <c r="F3516" s="14" t="n"/>
      <c r="G3516" s="14" t="n"/>
      <c r="H3516" s="12" t="str">
        <f>IF(AND(F3516="",G3516=""),"",IF(F3516="",0,F3516)-IF(G3516="",0,G3516))</f>
        <v/>
      </c>
      <c r="I3516" s="14" t="n"/>
      <c r="J3516" s="14" t="n"/>
      <c r="K3516" s="14" t="n"/>
    </row>
    <row r="3517">
      <c r="A3517" s="19" t="n"/>
      <c r="B3517" s="14" t="n"/>
      <c r="C3517" s="12" t="str">
        <f>IF($B3517="","",IFERROR(INDEX(Items!$B$2:$B$501,MATCH($B3517,Items!$A$2:$A$501,0)),"Unknown SKU"))</f>
        <v/>
      </c>
      <c r="D3517" s="14" t="n"/>
      <c r="E3517" s="14" t="n"/>
      <c r="F3517" s="14" t="n"/>
      <c r="G3517" s="14" t="n"/>
      <c r="H3517" s="12" t="str">
        <f>IF(AND(F3517="",G3517=""),"",IF(F3517="",0,F3517)-IF(G3517="",0,G3517))</f>
        <v/>
      </c>
      <c r="I3517" s="14" t="n"/>
      <c r="J3517" s="14" t="n"/>
      <c r="K3517" s="14" t="n"/>
    </row>
    <row r="3518">
      <c r="A3518" s="19" t="n"/>
      <c r="B3518" s="14" t="n"/>
      <c r="C3518" s="12" t="str">
        <f>IF($B3518="","",IFERROR(INDEX(Items!$B$2:$B$501,MATCH($B3518,Items!$A$2:$A$501,0)),"Unknown SKU"))</f>
        <v/>
      </c>
      <c r="D3518" s="14" t="n"/>
      <c r="E3518" s="14" t="n"/>
      <c r="F3518" s="14" t="n"/>
      <c r="G3518" s="14" t="n"/>
      <c r="H3518" s="12" t="str">
        <f>IF(AND(F3518="",G3518=""),"",IF(F3518="",0,F3518)-IF(G3518="",0,G3518))</f>
        <v/>
      </c>
      <c r="I3518" s="14" t="n"/>
      <c r="J3518" s="14" t="n"/>
      <c r="K3518" s="14" t="n"/>
    </row>
    <row r="3519">
      <c r="A3519" s="19" t="n"/>
      <c r="B3519" s="14" t="n"/>
      <c r="C3519" s="12" t="str">
        <f>IF($B3519="","",IFERROR(INDEX(Items!$B$2:$B$501,MATCH($B3519,Items!$A$2:$A$501,0)),"Unknown SKU"))</f>
        <v/>
      </c>
      <c r="D3519" s="14" t="n"/>
      <c r="E3519" s="14" t="n"/>
      <c r="F3519" s="14" t="n"/>
      <c r="G3519" s="14" t="n"/>
      <c r="H3519" s="12" t="str">
        <f>IF(AND(F3519="",G3519=""),"",IF(F3519="",0,F3519)-IF(G3519="",0,G3519))</f>
        <v/>
      </c>
      <c r="I3519" s="14" t="n"/>
      <c r="J3519" s="14" t="n"/>
      <c r="K3519" s="14" t="n"/>
    </row>
    <row r="3520">
      <c r="A3520" s="19" t="n"/>
      <c r="B3520" s="14" t="n"/>
      <c r="C3520" s="12" t="str">
        <f>IF($B3520="","",IFERROR(INDEX(Items!$B$2:$B$501,MATCH($B3520,Items!$A$2:$A$501,0)),"Unknown SKU"))</f>
        <v/>
      </c>
      <c r="D3520" s="14" t="n"/>
      <c r="E3520" s="14" t="n"/>
      <c r="F3520" s="14" t="n"/>
      <c r="G3520" s="14" t="n"/>
      <c r="H3520" s="12" t="str">
        <f>IF(AND(F3520="",G3520=""),"",IF(F3520="",0,F3520)-IF(G3520="",0,G3520))</f>
        <v/>
      </c>
      <c r="I3520" s="14" t="n"/>
      <c r="J3520" s="14" t="n"/>
      <c r="K3520" s="14" t="n"/>
    </row>
    <row r="3521">
      <c r="A3521" s="19" t="n"/>
      <c r="B3521" s="14" t="n"/>
      <c r="C3521" s="12" t="str">
        <f>IF($B3521="","",IFERROR(INDEX(Items!$B$2:$B$501,MATCH($B3521,Items!$A$2:$A$501,0)),"Unknown SKU"))</f>
        <v/>
      </c>
      <c r="D3521" s="14" t="n"/>
      <c r="E3521" s="14" t="n"/>
      <c r="F3521" s="14" t="n"/>
      <c r="G3521" s="14" t="n"/>
      <c r="H3521" s="12" t="str">
        <f>IF(AND(F3521="",G3521=""),"",IF(F3521="",0,F3521)-IF(G3521="",0,G3521))</f>
        <v/>
      </c>
      <c r="I3521" s="14" t="n"/>
      <c r="J3521" s="14" t="n"/>
      <c r="K3521" s="14" t="n"/>
    </row>
    <row r="3522">
      <c r="A3522" s="19" t="n"/>
      <c r="B3522" s="14" t="n"/>
      <c r="C3522" s="12" t="str">
        <f>IF($B3522="","",IFERROR(INDEX(Items!$B$2:$B$501,MATCH($B3522,Items!$A$2:$A$501,0)),"Unknown SKU"))</f>
        <v/>
      </c>
      <c r="D3522" s="14" t="n"/>
      <c r="E3522" s="14" t="n"/>
      <c r="F3522" s="14" t="n"/>
      <c r="G3522" s="14" t="n"/>
      <c r="H3522" s="12" t="str">
        <f>IF(AND(F3522="",G3522=""),"",IF(F3522="",0,F3522)-IF(G3522="",0,G3522))</f>
        <v/>
      </c>
      <c r="I3522" s="14" t="n"/>
      <c r="J3522" s="14" t="n"/>
      <c r="K3522" s="14" t="n"/>
    </row>
    <row r="3523">
      <c r="A3523" s="19" t="n"/>
      <c r="B3523" s="14" t="n"/>
      <c r="C3523" s="12" t="str">
        <f>IF($B3523="","",IFERROR(INDEX(Items!$B$2:$B$501,MATCH($B3523,Items!$A$2:$A$501,0)),"Unknown SKU"))</f>
        <v/>
      </c>
      <c r="D3523" s="14" t="n"/>
      <c r="E3523" s="14" t="n"/>
      <c r="F3523" s="14" t="n"/>
      <c r="G3523" s="14" t="n"/>
      <c r="H3523" s="12" t="str">
        <f>IF(AND(F3523="",G3523=""),"",IF(F3523="",0,F3523)-IF(G3523="",0,G3523))</f>
        <v/>
      </c>
      <c r="I3523" s="14" t="n"/>
      <c r="J3523" s="14" t="n"/>
      <c r="K3523" s="14" t="n"/>
    </row>
    <row r="3524">
      <c r="A3524" s="19" t="n"/>
      <c r="B3524" s="14" t="n"/>
      <c r="C3524" s="12" t="str">
        <f>IF($B3524="","",IFERROR(INDEX(Items!$B$2:$B$501,MATCH($B3524,Items!$A$2:$A$501,0)),"Unknown SKU"))</f>
        <v/>
      </c>
      <c r="D3524" s="14" t="n"/>
      <c r="E3524" s="14" t="n"/>
      <c r="F3524" s="14" t="n"/>
      <c r="G3524" s="14" t="n"/>
      <c r="H3524" s="12" t="str">
        <f>IF(AND(F3524="",G3524=""),"",IF(F3524="",0,F3524)-IF(G3524="",0,G3524))</f>
        <v/>
      </c>
      <c r="I3524" s="14" t="n"/>
      <c r="J3524" s="14" t="n"/>
      <c r="K3524" s="14" t="n"/>
    </row>
    <row r="3525">
      <c r="A3525" s="19" t="n"/>
      <c r="B3525" s="14" t="n"/>
      <c r="C3525" s="12" t="str">
        <f>IF($B3525="","",IFERROR(INDEX(Items!$B$2:$B$501,MATCH($B3525,Items!$A$2:$A$501,0)),"Unknown SKU"))</f>
        <v/>
      </c>
      <c r="D3525" s="14" t="n"/>
      <c r="E3525" s="14" t="n"/>
      <c r="F3525" s="14" t="n"/>
      <c r="G3525" s="14" t="n"/>
      <c r="H3525" s="12" t="str">
        <f>IF(AND(F3525="",G3525=""),"",IF(F3525="",0,F3525)-IF(G3525="",0,G3525))</f>
        <v/>
      </c>
      <c r="I3525" s="14" t="n"/>
      <c r="J3525" s="14" t="n"/>
      <c r="K3525" s="14" t="n"/>
    </row>
    <row r="3526">
      <c r="A3526" s="19" t="n"/>
      <c r="B3526" s="14" t="n"/>
      <c r="C3526" s="12" t="str">
        <f>IF($B3526="","",IFERROR(INDEX(Items!$B$2:$B$501,MATCH($B3526,Items!$A$2:$A$501,0)),"Unknown SKU"))</f>
        <v/>
      </c>
      <c r="D3526" s="14" t="n"/>
      <c r="E3526" s="14" t="n"/>
      <c r="F3526" s="14" t="n"/>
      <c r="G3526" s="14" t="n"/>
      <c r="H3526" s="12" t="str">
        <f>IF(AND(F3526="",G3526=""),"",IF(F3526="",0,F3526)-IF(G3526="",0,G3526))</f>
        <v/>
      </c>
      <c r="I3526" s="14" t="n"/>
      <c r="J3526" s="14" t="n"/>
      <c r="K3526" s="14" t="n"/>
    </row>
    <row r="3527">
      <c r="A3527" s="19" t="n"/>
      <c r="B3527" s="14" t="n"/>
      <c r="C3527" s="12" t="str">
        <f>IF($B3527="","",IFERROR(INDEX(Items!$B$2:$B$501,MATCH($B3527,Items!$A$2:$A$501,0)),"Unknown SKU"))</f>
        <v/>
      </c>
      <c r="D3527" s="14" t="n"/>
      <c r="E3527" s="14" t="n"/>
      <c r="F3527" s="14" t="n"/>
      <c r="G3527" s="14" t="n"/>
      <c r="H3527" s="12" t="str">
        <f>IF(AND(F3527="",G3527=""),"",IF(F3527="",0,F3527)-IF(G3527="",0,G3527))</f>
        <v/>
      </c>
      <c r="I3527" s="14" t="n"/>
      <c r="J3527" s="14" t="n"/>
      <c r="K3527" s="14" t="n"/>
    </row>
    <row r="3528">
      <c r="A3528" s="19" t="n"/>
      <c r="B3528" s="14" t="n"/>
      <c r="C3528" s="12" t="str">
        <f>IF($B3528="","",IFERROR(INDEX(Items!$B$2:$B$501,MATCH($B3528,Items!$A$2:$A$501,0)),"Unknown SKU"))</f>
        <v/>
      </c>
      <c r="D3528" s="14" t="n"/>
      <c r="E3528" s="14" t="n"/>
      <c r="F3528" s="14" t="n"/>
      <c r="G3528" s="14" t="n"/>
      <c r="H3528" s="12" t="str">
        <f>IF(AND(F3528="",G3528=""),"",IF(F3528="",0,F3528)-IF(G3528="",0,G3528))</f>
        <v/>
      </c>
      <c r="I3528" s="14" t="n"/>
      <c r="J3528" s="14" t="n"/>
      <c r="K3528" s="14" t="n"/>
    </row>
    <row r="3529">
      <c r="A3529" s="19" t="n"/>
      <c r="B3529" s="14" t="n"/>
      <c r="C3529" s="12" t="str">
        <f>IF($B3529="","",IFERROR(INDEX(Items!$B$2:$B$501,MATCH($B3529,Items!$A$2:$A$501,0)),"Unknown SKU"))</f>
        <v/>
      </c>
      <c r="D3529" s="14" t="n"/>
      <c r="E3529" s="14" t="n"/>
      <c r="F3529" s="14" t="n"/>
      <c r="G3529" s="14" t="n"/>
      <c r="H3529" s="12" t="str">
        <f>IF(AND(F3529="",G3529=""),"",IF(F3529="",0,F3529)-IF(G3529="",0,G3529))</f>
        <v/>
      </c>
      <c r="I3529" s="14" t="n"/>
      <c r="J3529" s="14" t="n"/>
      <c r="K3529" s="14" t="n"/>
    </row>
    <row r="3530">
      <c r="A3530" s="19" t="n"/>
      <c r="B3530" s="14" t="n"/>
      <c r="C3530" s="12" t="str">
        <f>IF($B3530="","",IFERROR(INDEX(Items!$B$2:$B$501,MATCH($B3530,Items!$A$2:$A$501,0)),"Unknown SKU"))</f>
        <v/>
      </c>
      <c r="D3530" s="14" t="n"/>
      <c r="E3530" s="14" t="n"/>
      <c r="F3530" s="14" t="n"/>
      <c r="G3530" s="14" t="n"/>
      <c r="H3530" s="12" t="str">
        <f>IF(AND(F3530="",G3530=""),"",IF(F3530="",0,F3530)-IF(G3530="",0,G3530))</f>
        <v/>
      </c>
      <c r="I3530" s="14" t="n"/>
      <c r="J3530" s="14" t="n"/>
      <c r="K3530" s="14" t="n"/>
    </row>
    <row r="3531">
      <c r="A3531" s="19" t="n"/>
      <c r="B3531" s="14" t="n"/>
      <c r="C3531" s="12" t="str">
        <f>IF($B3531="","",IFERROR(INDEX(Items!$B$2:$B$501,MATCH($B3531,Items!$A$2:$A$501,0)),"Unknown SKU"))</f>
        <v/>
      </c>
      <c r="D3531" s="14" t="n"/>
      <c r="E3531" s="14" t="n"/>
      <c r="F3531" s="14" t="n"/>
      <c r="G3531" s="14" t="n"/>
      <c r="H3531" s="12" t="str">
        <f>IF(AND(F3531="",G3531=""),"",IF(F3531="",0,F3531)-IF(G3531="",0,G3531))</f>
        <v/>
      </c>
      <c r="I3531" s="14" t="n"/>
      <c r="J3531" s="14" t="n"/>
      <c r="K3531" s="14" t="n"/>
    </row>
    <row r="3532">
      <c r="A3532" s="19" t="n"/>
      <c r="B3532" s="14" t="n"/>
      <c r="C3532" s="12" t="str">
        <f>IF($B3532="","",IFERROR(INDEX(Items!$B$2:$B$501,MATCH($B3532,Items!$A$2:$A$501,0)),"Unknown SKU"))</f>
        <v/>
      </c>
      <c r="D3532" s="14" t="n"/>
      <c r="E3532" s="14" t="n"/>
      <c r="F3532" s="14" t="n"/>
      <c r="G3532" s="14" t="n"/>
      <c r="H3532" s="12" t="str">
        <f>IF(AND(F3532="",G3532=""),"",IF(F3532="",0,F3532)-IF(G3532="",0,G3532))</f>
        <v/>
      </c>
      <c r="I3532" s="14" t="n"/>
      <c r="J3532" s="14" t="n"/>
      <c r="K3532" s="14" t="n"/>
    </row>
    <row r="3533">
      <c r="A3533" s="19" t="n"/>
      <c r="B3533" s="14" t="n"/>
      <c r="C3533" s="12" t="str">
        <f>IF($B3533="","",IFERROR(INDEX(Items!$B$2:$B$501,MATCH($B3533,Items!$A$2:$A$501,0)),"Unknown SKU"))</f>
        <v/>
      </c>
      <c r="D3533" s="14" t="n"/>
      <c r="E3533" s="14" t="n"/>
      <c r="F3533" s="14" t="n"/>
      <c r="G3533" s="14" t="n"/>
      <c r="H3533" s="12" t="str">
        <f>IF(AND(F3533="",G3533=""),"",IF(F3533="",0,F3533)-IF(G3533="",0,G3533))</f>
        <v/>
      </c>
      <c r="I3533" s="14" t="n"/>
      <c r="J3533" s="14" t="n"/>
      <c r="K3533" s="14" t="n"/>
    </row>
    <row r="3534">
      <c r="A3534" s="19" t="n"/>
      <c r="B3534" s="14" t="n"/>
      <c r="C3534" s="12" t="str">
        <f>IF($B3534="","",IFERROR(INDEX(Items!$B$2:$B$501,MATCH($B3534,Items!$A$2:$A$501,0)),"Unknown SKU"))</f>
        <v/>
      </c>
      <c r="D3534" s="14" t="n"/>
      <c r="E3534" s="14" t="n"/>
      <c r="F3534" s="14" t="n"/>
      <c r="G3534" s="14" t="n"/>
      <c r="H3534" s="12" t="str">
        <f>IF(AND(F3534="",G3534=""),"",IF(F3534="",0,F3534)-IF(G3534="",0,G3534))</f>
        <v/>
      </c>
      <c r="I3534" s="14" t="n"/>
      <c r="J3534" s="14" t="n"/>
      <c r="K3534" s="14" t="n"/>
    </row>
    <row r="3535">
      <c r="A3535" s="19" t="n"/>
      <c r="B3535" s="14" t="n"/>
      <c r="C3535" s="12" t="str">
        <f>IF($B3535="","",IFERROR(INDEX(Items!$B$2:$B$501,MATCH($B3535,Items!$A$2:$A$501,0)),"Unknown SKU"))</f>
        <v/>
      </c>
      <c r="D3535" s="14" t="n"/>
      <c r="E3535" s="14" t="n"/>
      <c r="F3535" s="14" t="n"/>
      <c r="G3535" s="14" t="n"/>
      <c r="H3535" s="12" t="str">
        <f>IF(AND(F3535="",G3535=""),"",IF(F3535="",0,F3535)-IF(G3535="",0,G3535))</f>
        <v/>
      </c>
      <c r="I3535" s="14" t="n"/>
      <c r="J3535" s="14" t="n"/>
      <c r="K3535" s="14" t="n"/>
    </row>
    <row r="3536">
      <c r="A3536" s="19" t="n"/>
      <c r="B3536" s="14" t="n"/>
      <c r="C3536" s="12" t="str">
        <f>IF($B3536="","",IFERROR(INDEX(Items!$B$2:$B$501,MATCH($B3536,Items!$A$2:$A$501,0)),"Unknown SKU"))</f>
        <v/>
      </c>
      <c r="D3536" s="14" t="n"/>
      <c r="E3536" s="14" t="n"/>
      <c r="F3536" s="14" t="n"/>
      <c r="G3536" s="14" t="n"/>
      <c r="H3536" s="12" t="str">
        <f>IF(AND(F3536="",G3536=""),"",IF(F3536="",0,F3536)-IF(G3536="",0,G3536))</f>
        <v/>
      </c>
      <c r="I3536" s="14" t="n"/>
      <c r="J3536" s="14" t="n"/>
      <c r="K3536" s="14" t="n"/>
    </row>
    <row r="3537">
      <c r="A3537" s="19" t="n"/>
      <c r="B3537" s="14" t="n"/>
      <c r="C3537" s="12" t="str">
        <f>IF($B3537="","",IFERROR(INDEX(Items!$B$2:$B$501,MATCH($B3537,Items!$A$2:$A$501,0)),"Unknown SKU"))</f>
        <v/>
      </c>
      <c r="D3537" s="14" t="n"/>
      <c r="E3537" s="14" t="n"/>
      <c r="F3537" s="14" t="n"/>
      <c r="G3537" s="14" t="n"/>
      <c r="H3537" s="12" t="str">
        <f>IF(AND(F3537="",G3537=""),"",IF(F3537="",0,F3537)-IF(G3537="",0,G3537))</f>
        <v/>
      </c>
      <c r="I3537" s="14" t="n"/>
      <c r="J3537" s="14" t="n"/>
      <c r="K3537" s="14" t="n"/>
    </row>
    <row r="3538">
      <c r="A3538" s="19" t="n"/>
      <c r="B3538" s="14" t="n"/>
      <c r="C3538" s="12" t="str">
        <f>IF($B3538="","",IFERROR(INDEX(Items!$B$2:$B$501,MATCH($B3538,Items!$A$2:$A$501,0)),"Unknown SKU"))</f>
        <v/>
      </c>
      <c r="D3538" s="14" t="n"/>
      <c r="E3538" s="14" t="n"/>
      <c r="F3538" s="14" t="n"/>
      <c r="G3538" s="14" t="n"/>
      <c r="H3538" s="12" t="str">
        <f>IF(AND(F3538="",G3538=""),"",IF(F3538="",0,F3538)-IF(G3538="",0,G3538))</f>
        <v/>
      </c>
      <c r="I3538" s="14" t="n"/>
      <c r="J3538" s="14" t="n"/>
      <c r="K3538" s="14" t="n"/>
    </row>
    <row r="3539">
      <c r="A3539" s="19" t="n"/>
      <c r="B3539" s="14" t="n"/>
      <c r="C3539" s="12" t="str">
        <f>IF($B3539="","",IFERROR(INDEX(Items!$B$2:$B$501,MATCH($B3539,Items!$A$2:$A$501,0)),"Unknown SKU"))</f>
        <v/>
      </c>
      <c r="D3539" s="14" t="n"/>
      <c r="E3539" s="14" t="n"/>
      <c r="F3539" s="14" t="n"/>
      <c r="G3539" s="14" t="n"/>
      <c r="H3539" s="12" t="str">
        <f>IF(AND(F3539="",G3539=""),"",IF(F3539="",0,F3539)-IF(G3539="",0,G3539))</f>
        <v/>
      </c>
      <c r="I3539" s="14" t="n"/>
      <c r="J3539" s="14" t="n"/>
      <c r="K3539" s="14" t="n"/>
    </row>
    <row r="3540">
      <c r="A3540" s="19" t="n"/>
      <c r="B3540" s="14" t="n"/>
      <c r="C3540" s="12" t="str">
        <f>IF($B3540="","",IFERROR(INDEX(Items!$B$2:$B$501,MATCH($B3540,Items!$A$2:$A$501,0)),"Unknown SKU"))</f>
        <v/>
      </c>
      <c r="D3540" s="14" t="n"/>
      <c r="E3540" s="14" t="n"/>
      <c r="F3540" s="14" t="n"/>
      <c r="G3540" s="14" t="n"/>
      <c r="H3540" s="12" t="str">
        <f>IF(AND(F3540="",G3540=""),"",IF(F3540="",0,F3540)-IF(G3540="",0,G3540))</f>
        <v/>
      </c>
      <c r="I3540" s="14" t="n"/>
      <c r="J3540" s="14" t="n"/>
      <c r="K3540" s="14" t="n"/>
    </row>
    <row r="3541">
      <c r="A3541" s="19" t="n"/>
      <c r="B3541" s="14" t="n"/>
      <c r="C3541" s="12" t="str">
        <f>IF($B3541="","",IFERROR(INDEX(Items!$B$2:$B$501,MATCH($B3541,Items!$A$2:$A$501,0)),"Unknown SKU"))</f>
        <v/>
      </c>
      <c r="D3541" s="14" t="n"/>
      <c r="E3541" s="14" t="n"/>
      <c r="F3541" s="14" t="n"/>
      <c r="G3541" s="14" t="n"/>
      <c r="H3541" s="12" t="str">
        <f>IF(AND(F3541="",G3541=""),"",IF(F3541="",0,F3541)-IF(G3541="",0,G3541))</f>
        <v/>
      </c>
      <c r="I3541" s="14" t="n"/>
      <c r="J3541" s="14" t="n"/>
      <c r="K3541" s="14" t="n"/>
    </row>
    <row r="3542">
      <c r="A3542" s="19" t="n"/>
      <c r="B3542" s="14" t="n"/>
      <c r="C3542" s="12" t="str">
        <f>IF($B3542="","",IFERROR(INDEX(Items!$B$2:$B$501,MATCH($B3542,Items!$A$2:$A$501,0)),"Unknown SKU"))</f>
        <v/>
      </c>
      <c r="D3542" s="14" t="n"/>
      <c r="E3542" s="14" t="n"/>
      <c r="F3542" s="14" t="n"/>
      <c r="G3542" s="14" t="n"/>
      <c r="H3542" s="12" t="str">
        <f>IF(AND(F3542="",G3542=""),"",IF(F3542="",0,F3542)-IF(G3542="",0,G3542))</f>
        <v/>
      </c>
      <c r="I3542" s="14" t="n"/>
      <c r="J3542" s="14" t="n"/>
      <c r="K3542" s="14" t="n"/>
    </row>
    <row r="3543">
      <c r="A3543" s="19" t="n"/>
      <c r="B3543" s="14" t="n"/>
      <c r="C3543" s="12" t="str">
        <f>IF($B3543="","",IFERROR(INDEX(Items!$B$2:$B$501,MATCH($B3543,Items!$A$2:$A$501,0)),"Unknown SKU"))</f>
        <v/>
      </c>
      <c r="D3543" s="14" t="n"/>
      <c r="E3543" s="14" t="n"/>
      <c r="F3543" s="14" t="n"/>
      <c r="G3543" s="14" t="n"/>
      <c r="H3543" s="12" t="str">
        <f>IF(AND(F3543="",G3543=""),"",IF(F3543="",0,F3543)-IF(G3543="",0,G3543))</f>
        <v/>
      </c>
      <c r="I3543" s="14" t="n"/>
      <c r="J3543" s="14" t="n"/>
      <c r="K3543" s="14" t="n"/>
    </row>
    <row r="3544">
      <c r="A3544" s="19" t="n"/>
      <c r="B3544" s="14" t="n"/>
      <c r="C3544" s="12" t="str">
        <f>IF($B3544="","",IFERROR(INDEX(Items!$B$2:$B$501,MATCH($B3544,Items!$A$2:$A$501,0)),"Unknown SKU"))</f>
        <v/>
      </c>
      <c r="D3544" s="14" t="n"/>
      <c r="E3544" s="14" t="n"/>
      <c r="F3544" s="14" t="n"/>
      <c r="G3544" s="14" t="n"/>
      <c r="H3544" s="12" t="str">
        <f>IF(AND(F3544="",G3544=""),"",IF(F3544="",0,F3544)-IF(G3544="",0,G3544))</f>
        <v/>
      </c>
      <c r="I3544" s="14" t="n"/>
      <c r="J3544" s="14" t="n"/>
      <c r="K3544" s="14" t="n"/>
    </row>
    <row r="3545">
      <c r="A3545" s="19" t="n"/>
      <c r="B3545" s="14" t="n"/>
      <c r="C3545" s="12" t="str">
        <f>IF($B3545="","",IFERROR(INDEX(Items!$B$2:$B$501,MATCH($B3545,Items!$A$2:$A$501,0)),"Unknown SKU"))</f>
        <v/>
      </c>
      <c r="D3545" s="14" t="n"/>
      <c r="E3545" s="14" t="n"/>
      <c r="F3545" s="14" t="n"/>
      <c r="G3545" s="14" t="n"/>
      <c r="H3545" s="12" t="str">
        <f>IF(AND(F3545="",G3545=""),"",IF(F3545="",0,F3545)-IF(G3545="",0,G3545))</f>
        <v/>
      </c>
      <c r="I3545" s="14" t="n"/>
      <c r="J3545" s="14" t="n"/>
      <c r="K3545" s="14" t="n"/>
    </row>
    <row r="3546">
      <c r="A3546" s="19" t="n"/>
      <c r="B3546" s="14" t="n"/>
      <c r="C3546" s="12" t="str">
        <f>IF($B3546="","",IFERROR(INDEX(Items!$B$2:$B$501,MATCH($B3546,Items!$A$2:$A$501,0)),"Unknown SKU"))</f>
        <v/>
      </c>
      <c r="D3546" s="14" t="n"/>
      <c r="E3546" s="14" t="n"/>
      <c r="F3546" s="14" t="n"/>
      <c r="G3546" s="14" t="n"/>
      <c r="H3546" s="12" t="str">
        <f>IF(AND(F3546="",G3546=""),"",IF(F3546="",0,F3546)-IF(G3546="",0,G3546))</f>
        <v/>
      </c>
      <c r="I3546" s="14" t="n"/>
      <c r="J3546" s="14" t="n"/>
      <c r="K3546" s="14" t="n"/>
    </row>
    <row r="3547">
      <c r="A3547" s="19" t="n"/>
      <c r="B3547" s="14" t="n"/>
      <c r="C3547" s="12" t="str">
        <f>IF($B3547="","",IFERROR(INDEX(Items!$B$2:$B$501,MATCH($B3547,Items!$A$2:$A$501,0)),"Unknown SKU"))</f>
        <v/>
      </c>
      <c r="D3547" s="14" t="n"/>
      <c r="E3547" s="14" t="n"/>
      <c r="F3547" s="14" t="n"/>
      <c r="G3547" s="14" t="n"/>
      <c r="H3547" s="12" t="str">
        <f>IF(AND(F3547="",G3547=""),"",IF(F3547="",0,F3547)-IF(G3547="",0,G3547))</f>
        <v/>
      </c>
      <c r="I3547" s="14" t="n"/>
      <c r="J3547" s="14" t="n"/>
      <c r="K3547" s="14" t="n"/>
    </row>
    <row r="3548">
      <c r="A3548" s="19" t="n"/>
      <c r="B3548" s="14" t="n"/>
      <c r="C3548" s="12" t="str">
        <f>IF($B3548="","",IFERROR(INDEX(Items!$B$2:$B$501,MATCH($B3548,Items!$A$2:$A$501,0)),"Unknown SKU"))</f>
        <v/>
      </c>
      <c r="D3548" s="14" t="n"/>
      <c r="E3548" s="14" t="n"/>
      <c r="F3548" s="14" t="n"/>
      <c r="G3548" s="14" t="n"/>
      <c r="H3548" s="12" t="str">
        <f>IF(AND(F3548="",G3548=""),"",IF(F3548="",0,F3548)-IF(G3548="",0,G3548))</f>
        <v/>
      </c>
      <c r="I3548" s="14" t="n"/>
      <c r="J3548" s="14" t="n"/>
      <c r="K3548" s="14" t="n"/>
    </row>
    <row r="3549">
      <c r="A3549" s="19" t="n"/>
      <c r="B3549" s="14" t="n"/>
      <c r="C3549" s="12" t="str">
        <f>IF($B3549="","",IFERROR(INDEX(Items!$B$2:$B$501,MATCH($B3549,Items!$A$2:$A$501,0)),"Unknown SKU"))</f>
        <v/>
      </c>
      <c r="D3549" s="14" t="n"/>
      <c r="E3549" s="14" t="n"/>
      <c r="F3549" s="14" t="n"/>
      <c r="G3549" s="14" t="n"/>
      <c r="H3549" s="12" t="str">
        <f>IF(AND(F3549="",G3549=""),"",IF(F3549="",0,F3549)-IF(G3549="",0,G3549))</f>
        <v/>
      </c>
      <c r="I3549" s="14" t="n"/>
      <c r="J3549" s="14" t="n"/>
      <c r="K3549" s="14" t="n"/>
    </row>
    <row r="3550">
      <c r="A3550" s="19" t="n"/>
      <c r="B3550" s="14" t="n"/>
      <c r="C3550" s="12" t="str">
        <f>IF($B3550="","",IFERROR(INDEX(Items!$B$2:$B$501,MATCH($B3550,Items!$A$2:$A$501,0)),"Unknown SKU"))</f>
        <v/>
      </c>
      <c r="D3550" s="14" t="n"/>
      <c r="E3550" s="14" t="n"/>
      <c r="F3550" s="14" t="n"/>
      <c r="G3550" s="14" t="n"/>
      <c r="H3550" s="12" t="str">
        <f>IF(AND(F3550="",G3550=""),"",IF(F3550="",0,F3550)-IF(G3550="",0,G3550))</f>
        <v/>
      </c>
      <c r="I3550" s="14" t="n"/>
      <c r="J3550" s="14" t="n"/>
      <c r="K3550" s="14" t="n"/>
    </row>
    <row r="3551">
      <c r="A3551" s="19" t="n"/>
      <c r="B3551" s="14" t="n"/>
      <c r="C3551" s="12" t="str">
        <f>IF($B3551="","",IFERROR(INDEX(Items!$B$2:$B$501,MATCH($B3551,Items!$A$2:$A$501,0)),"Unknown SKU"))</f>
        <v/>
      </c>
      <c r="D3551" s="14" t="n"/>
      <c r="E3551" s="14" t="n"/>
      <c r="F3551" s="14" t="n"/>
      <c r="G3551" s="14" t="n"/>
      <c r="H3551" s="12" t="str">
        <f>IF(AND(F3551="",G3551=""),"",IF(F3551="",0,F3551)-IF(G3551="",0,G3551))</f>
        <v/>
      </c>
      <c r="I3551" s="14" t="n"/>
      <c r="J3551" s="14" t="n"/>
      <c r="K3551" s="14" t="n"/>
    </row>
    <row r="3552">
      <c r="A3552" s="19" t="n"/>
      <c r="B3552" s="14" t="n"/>
      <c r="C3552" s="12" t="str">
        <f>IF($B3552="","",IFERROR(INDEX(Items!$B$2:$B$501,MATCH($B3552,Items!$A$2:$A$501,0)),"Unknown SKU"))</f>
        <v/>
      </c>
      <c r="D3552" s="14" t="n"/>
      <c r="E3552" s="14" t="n"/>
      <c r="F3552" s="14" t="n"/>
      <c r="G3552" s="14" t="n"/>
      <c r="H3552" s="12" t="str">
        <f>IF(AND(F3552="",G3552=""),"",IF(F3552="",0,F3552)-IF(G3552="",0,G3552))</f>
        <v/>
      </c>
      <c r="I3552" s="14" t="n"/>
      <c r="J3552" s="14" t="n"/>
      <c r="K3552" s="14" t="n"/>
    </row>
    <row r="3553">
      <c r="A3553" s="19" t="n"/>
      <c r="B3553" s="14" t="n"/>
      <c r="C3553" s="12" t="str">
        <f>IF($B3553="","",IFERROR(INDEX(Items!$B$2:$B$501,MATCH($B3553,Items!$A$2:$A$501,0)),"Unknown SKU"))</f>
        <v/>
      </c>
      <c r="D3553" s="14" t="n"/>
      <c r="E3553" s="14" t="n"/>
      <c r="F3553" s="14" t="n"/>
      <c r="G3553" s="14" t="n"/>
      <c r="H3553" s="12" t="str">
        <f>IF(AND(F3553="",G3553=""),"",IF(F3553="",0,F3553)-IF(G3553="",0,G3553))</f>
        <v/>
      </c>
      <c r="I3553" s="14" t="n"/>
      <c r="J3553" s="14" t="n"/>
      <c r="K3553" s="14" t="n"/>
    </row>
    <row r="3554">
      <c r="A3554" s="19" t="n"/>
      <c r="B3554" s="14" t="n"/>
      <c r="C3554" s="12" t="str">
        <f>IF($B3554="","",IFERROR(INDEX(Items!$B$2:$B$501,MATCH($B3554,Items!$A$2:$A$501,0)),"Unknown SKU"))</f>
        <v/>
      </c>
      <c r="D3554" s="14" t="n"/>
      <c r="E3554" s="14" t="n"/>
      <c r="F3554" s="14" t="n"/>
      <c r="G3554" s="14" t="n"/>
      <c r="H3554" s="12" t="str">
        <f>IF(AND(F3554="",G3554=""),"",IF(F3554="",0,F3554)-IF(G3554="",0,G3554))</f>
        <v/>
      </c>
      <c r="I3554" s="14" t="n"/>
      <c r="J3554" s="14" t="n"/>
      <c r="K3554" s="14" t="n"/>
    </row>
    <row r="3555">
      <c r="A3555" s="19" t="n"/>
      <c r="B3555" s="14" t="n"/>
      <c r="C3555" s="12" t="str">
        <f>IF($B3555="","",IFERROR(INDEX(Items!$B$2:$B$501,MATCH($B3555,Items!$A$2:$A$501,0)),"Unknown SKU"))</f>
        <v/>
      </c>
      <c r="D3555" s="14" t="n"/>
      <c r="E3555" s="14" t="n"/>
      <c r="F3555" s="14" t="n"/>
      <c r="G3555" s="14" t="n"/>
      <c r="H3555" s="12" t="str">
        <f>IF(AND(F3555="",G3555=""),"",IF(F3555="",0,F3555)-IF(G3555="",0,G3555))</f>
        <v/>
      </c>
      <c r="I3555" s="14" t="n"/>
      <c r="J3555" s="14" t="n"/>
      <c r="K3555" s="14" t="n"/>
    </row>
    <row r="3556">
      <c r="A3556" s="19" t="n"/>
      <c r="B3556" s="14" t="n"/>
      <c r="C3556" s="12" t="str">
        <f>IF($B3556="","",IFERROR(INDEX(Items!$B$2:$B$501,MATCH($B3556,Items!$A$2:$A$501,0)),"Unknown SKU"))</f>
        <v/>
      </c>
      <c r="D3556" s="14" t="n"/>
      <c r="E3556" s="14" t="n"/>
      <c r="F3556" s="14" t="n"/>
      <c r="G3556" s="14" t="n"/>
      <c r="H3556" s="12" t="str">
        <f>IF(AND(F3556="",G3556=""),"",IF(F3556="",0,F3556)-IF(G3556="",0,G3556))</f>
        <v/>
      </c>
      <c r="I3556" s="14" t="n"/>
      <c r="J3556" s="14" t="n"/>
      <c r="K3556" s="14" t="n"/>
    </row>
    <row r="3557">
      <c r="A3557" s="19" t="n"/>
      <c r="B3557" s="14" t="n"/>
      <c r="C3557" s="12" t="str">
        <f>IF($B3557="","",IFERROR(INDEX(Items!$B$2:$B$501,MATCH($B3557,Items!$A$2:$A$501,0)),"Unknown SKU"))</f>
        <v/>
      </c>
      <c r="D3557" s="14" t="n"/>
      <c r="E3557" s="14" t="n"/>
      <c r="F3557" s="14" t="n"/>
      <c r="G3557" s="14" t="n"/>
      <c r="H3557" s="12" t="str">
        <f>IF(AND(F3557="",G3557=""),"",IF(F3557="",0,F3557)-IF(G3557="",0,G3557))</f>
        <v/>
      </c>
      <c r="I3557" s="14" t="n"/>
      <c r="J3557" s="14" t="n"/>
      <c r="K3557" s="14" t="n"/>
    </row>
    <row r="3558">
      <c r="A3558" s="19" t="n"/>
      <c r="B3558" s="14" t="n"/>
      <c r="C3558" s="12" t="str">
        <f>IF($B3558="","",IFERROR(INDEX(Items!$B$2:$B$501,MATCH($B3558,Items!$A$2:$A$501,0)),"Unknown SKU"))</f>
        <v/>
      </c>
      <c r="D3558" s="14" t="n"/>
      <c r="E3558" s="14" t="n"/>
      <c r="F3558" s="14" t="n"/>
      <c r="G3558" s="14" t="n"/>
      <c r="H3558" s="12" t="str">
        <f>IF(AND(F3558="",G3558=""),"",IF(F3558="",0,F3558)-IF(G3558="",0,G3558))</f>
        <v/>
      </c>
      <c r="I3558" s="14" t="n"/>
      <c r="J3558" s="14" t="n"/>
      <c r="K3558" s="14" t="n"/>
    </row>
    <row r="3559">
      <c r="A3559" s="19" t="n"/>
      <c r="B3559" s="14" t="n"/>
      <c r="C3559" s="12" t="str">
        <f>IF($B3559="","",IFERROR(INDEX(Items!$B$2:$B$501,MATCH($B3559,Items!$A$2:$A$501,0)),"Unknown SKU"))</f>
        <v/>
      </c>
      <c r="D3559" s="14" t="n"/>
      <c r="E3559" s="14" t="n"/>
      <c r="F3559" s="14" t="n"/>
      <c r="G3559" s="14" t="n"/>
      <c r="H3559" s="12" t="str">
        <f>IF(AND(F3559="",G3559=""),"",IF(F3559="",0,F3559)-IF(G3559="",0,G3559))</f>
        <v/>
      </c>
      <c r="I3559" s="14" t="n"/>
      <c r="J3559" s="14" t="n"/>
      <c r="K3559" s="14" t="n"/>
    </row>
    <row r="3560">
      <c r="A3560" s="19" t="n"/>
      <c r="B3560" s="14" t="n"/>
      <c r="C3560" s="12" t="str">
        <f>IF($B3560="","",IFERROR(INDEX(Items!$B$2:$B$501,MATCH($B3560,Items!$A$2:$A$501,0)),"Unknown SKU"))</f>
        <v/>
      </c>
      <c r="D3560" s="14" t="n"/>
      <c r="E3560" s="14" t="n"/>
      <c r="F3560" s="14" t="n"/>
      <c r="G3560" s="14" t="n"/>
      <c r="H3560" s="12" t="str">
        <f>IF(AND(F3560="",G3560=""),"",IF(F3560="",0,F3560)-IF(G3560="",0,G3560))</f>
        <v/>
      </c>
      <c r="I3560" s="14" t="n"/>
      <c r="J3560" s="14" t="n"/>
      <c r="K3560" s="14" t="n"/>
    </row>
    <row r="3561">
      <c r="A3561" s="19" t="n"/>
      <c r="B3561" s="14" t="n"/>
      <c r="C3561" s="12" t="str">
        <f>IF($B3561="","",IFERROR(INDEX(Items!$B$2:$B$501,MATCH($B3561,Items!$A$2:$A$501,0)),"Unknown SKU"))</f>
        <v/>
      </c>
      <c r="D3561" s="14" t="n"/>
      <c r="E3561" s="14" t="n"/>
      <c r="F3561" s="14" t="n"/>
      <c r="G3561" s="14" t="n"/>
      <c r="H3561" s="12" t="str">
        <f>IF(AND(F3561="",G3561=""),"",IF(F3561="",0,F3561)-IF(G3561="",0,G3561))</f>
        <v/>
      </c>
      <c r="I3561" s="14" t="n"/>
      <c r="J3561" s="14" t="n"/>
      <c r="K3561" s="14" t="n"/>
    </row>
    <row r="3562">
      <c r="A3562" s="19" t="n"/>
      <c r="B3562" s="14" t="n"/>
      <c r="C3562" s="12" t="str">
        <f>IF($B3562="","",IFERROR(INDEX(Items!$B$2:$B$501,MATCH($B3562,Items!$A$2:$A$501,0)),"Unknown SKU"))</f>
        <v/>
      </c>
      <c r="D3562" s="14" t="n"/>
      <c r="E3562" s="14" t="n"/>
      <c r="F3562" s="14" t="n"/>
      <c r="G3562" s="14" t="n"/>
      <c r="H3562" s="12" t="str">
        <f>IF(AND(F3562="",G3562=""),"",IF(F3562="",0,F3562)-IF(G3562="",0,G3562))</f>
        <v/>
      </c>
      <c r="I3562" s="14" t="n"/>
      <c r="J3562" s="14" t="n"/>
      <c r="K3562" s="14" t="n"/>
    </row>
    <row r="3563">
      <c r="A3563" s="19" t="n"/>
      <c r="B3563" s="14" t="n"/>
      <c r="C3563" s="12" t="str">
        <f>IF($B3563="","",IFERROR(INDEX(Items!$B$2:$B$501,MATCH($B3563,Items!$A$2:$A$501,0)),"Unknown SKU"))</f>
        <v/>
      </c>
      <c r="D3563" s="14" t="n"/>
      <c r="E3563" s="14" t="n"/>
      <c r="F3563" s="14" t="n"/>
      <c r="G3563" s="14" t="n"/>
      <c r="H3563" s="12" t="str">
        <f>IF(AND(F3563="",G3563=""),"",IF(F3563="",0,F3563)-IF(G3563="",0,G3563))</f>
        <v/>
      </c>
      <c r="I3563" s="14" t="n"/>
      <c r="J3563" s="14" t="n"/>
      <c r="K3563" s="14" t="n"/>
    </row>
    <row r="3564">
      <c r="A3564" s="19" t="n"/>
      <c r="B3564" s="14" t="n"/>
      <c r="C3564" s="12" t="str">
        <f>IF($B3564="","",IFERROR(INDEX(Items!$B$2:$B$501,MATCH($B3564,Items!$A$2:$A$501,0)),"Unknown SKU"))</f>
        <v/>
      </c>
      <c r="D3564" s="14" t="n"/>
      <c r="E3564" s="14" t="n"/>
      <c r="F3564" s="14" t="n"/>
      <c r="G3564" s="14" t="n"/>
      <c r="H3564" s="12" t="str">
        <f>IF(AND(F3564="",G3564=""),"",IF(F3564="",0,F3564)-IF(G3564="",0,G3564))</f>
        <v/>
      </c>
      <c r="I3564" s="14" t="n"/>
      <c r="J3564" s="14" t="n"/>
      <c r="K3564" s="14" t="n"/>
    </row>
    <row r="3565">
      <c r="A3565" s="19" t="n"/>
      <c r="B3565" s="14" t="n"/>
      <c r="C3565" s="12" t="str">
        <f>IF($B3565="","",IFERROR(INDEX(Items!$B$2:$B$501,MATCH($B3565,Items!$A$2:$A$501,0)),"Unknown SKU"))</f>
        <v/>
      </c>
      <c r="D3565" s="14" t="n"/>
      <c r="E3565" s="14" t="n"/>
      <c r="F3565" s="14" t="n"/>
      <c r="G3565" s="14" t="n"/>
      <c r="H3565" s="12" t="str">
        <f>IF(AND(F3565="",G3565=""),"",IF(F3565="",0,F3565)-IF(G3565="",0,G3565))</f>
        <v/>
      </c>
      <c r="I3565" s="14" t="n"/>
      <c r="J3565" s="14" t="n"/>
      <c r="K3565" s="14" t="n"/>
    </row>
    <row r="3566">
      <c r="A3566" s="19" t="n"/>
      <c r="B3566" s="14" t="n"/>
      <c r="C3566" s="12" t="str">
        <f>IF($B3566="","",IFERROR(INDEX(Items!$B$2:$B$501,MATCH($B3566,Items!$A$2:$A$501,0)),"Unknown SKU"))</f>
        <v/>
      </c>
      <c r="D3566" s="14" t="n"/>
      <c r="E3566" s="14" t="n"/>
      <c r="F3566" s="14" t="n"/>
      <c r="G3566" s="14" t="n"/>
      <c r="H3566" s="12" t="str">
        <f>IF(AND(F3566="",G3566=""),"",IF(F3566="",0,F3566)-IF(G3566="",0,G3566))</f>
        <v/>
      </c>
      <c r="I3566" s="14" t="n"/>
      <c r="J3566" s="14" t="n"/>
      <c r="K3566" s="14" t="n"/>
    </row>
    <row r="3567">
      <c r="A3567" s="19" t="n"/>
      <c r="B3567" s="14" t="n"/>
      <c r="C3567" s="12" t="str">
        <f>IF($B3567="","",IFERROR(INDEX(Items!$B$2:$B$501,MATCH($B3567,Items!$A$2:$A$501,0)),"Unknown SKU"))</f>
        <v/>
      </c>
      <c r="D3567" s="14" t="n"/>
      <c r="E3567" s="14" t="n"/>
      <c r="F3567" s="14" t="n"/>
      <c r="G3567" s="14" t="n"/>
      <c r="H3567" s="12" t="str">
        <f>IF(AND(F3567="",G3567=""),"",IF(F3567="",0,F3567)-IF(G3567="",0,G3567))</f>
        <v/>
      </c>
      <c r="I3567" s="14" t="n"/>
      <c r="J3567" s="14" t="n"/>
      <c r="K3567" s="14" t="n"/>
    </row>
    <row r="3568">
      <c r="A3568" s="19" t="n"/>
      <c r="B3568" s="14" t="n"/>
      <c r="C3568" s="12" t="str">
        <f>IF($B3568="","",IFERROR(INDEX(Items!$B$2:$B$501,MATCH($B3568,Items!$A$2:$A$501,0)),"Unknown SKU"))</f>
        <v/>
      </c>
      <c r="D3568" s="14" t="n"/>
      <c r="E3568" s="14" t="n"/>
      <c r="F3568" s="14" t="n"/>
      <c r="G3568" s="14" t="n"/>
      <c r="H3568" s="12" t="str">
        <f>IF(AND(F3568="",G3568=""),"",IF(F3568="",0,F3568)-IF(G3568="",0,G3568))</f>
        <v/>
      </c>
      <c r="I3568" s="14" t="n"/>
      <c r="J3568" s="14" t="n"/>
      <c r="K3568" s="14" t="n"/>
    </row>
    <row r="3569">
      <c r="A3569" s="19" t="n"/>
      <c r="B3569" s="14" t="n"/>
      <c r="C3569" s="12" t="str">
        <f>IF($B3569="","",IFERROR(INDEX(Items!$B$2:$B$501,MATCH($B3569,Items!$A$2:$A$501,0)),"Unknown SKU"))</f>
        <v/>
      </c>
      <c r="D3569" s="14" t="n"/>
      <c r="E3569" s="14" t="n"/>
      <c r="F3569" s="14" t="n"/>
      <c r="G3569" s="14" t="n"/>
      <c r="H3569" s="12" t="str">
        <f>IF(AND(F3569="",G3569=""),"",IF(F3569="",0,F3569)-IF(G3569="",0,G3569))</f>
        <v/>
      </c>
      <c r="I3569" s="14" t="n"/>
      <c r="J3569" s="14" t="n"/>
      <c r="K3569" s="14" t="n"/>
    </row>
    <row r="3570">
      <c r="A3570" s="19" t="n"/>
      <c r="B3570" s="14" t="n"/>
      <c r="C3570" s="12" t="str">
        <f>IF($B3570="","",IFERROR(INDEX(Items!$B$2:$B$501,MATCH($B3570,Items!$A$2:$A$501,0)),"Unknown SKU"))</f>
        <v/>
      </c>
      <c r="D3570" s="14" t="n"/>
      <c r="E3570" s="14" t="n"/>
      <c r="F3570" s="14" t="n"/>
      <c r="G3570" s="14" t="n"/>
      <c r="H3570" s="12" t="str">
        <f>IF(AND(F3570="",G3570=""),"",IF(F3570="",0,F3570)-IF(G3570="",0,G3570))</f>
        <v/>
      </c>
      <c r="I3570" s="14" t="n"/>
      <c r="J3570" s="14" t="n"/>
      <c r="K3570" s="14" t="n"/>
    </row>
    <row r="3571">
      <c r="A3571" s="19" t="n"/>
      <c r="B3571" s="14" t="n"/>
      <c r="C3571" s="12" t="str">
        <f>IF($B3571="","",IFERROR(INDEX(Items!$B$2:$B$501,MATCH($B3571,Items!$A$2:$A$501,0)),"Unknown SKU"))</f>
        <v/>
      </c>
      <c r="D3571" s="14" t="n"/>
      <c r="E3571" s="14" t="n"/>
      <c r="F3571" s="14" t="n"/>
      <c r="G3571" s="14" t="n"/>
      <c r="H3571" s="12" t="str">
        <f>IF(AND(F3571="",G3571=""),"",IF(F3571="",0,F3571)-IF(G3571="",0,G3571))</f>
        <v/>
      </c>
      <c r="I3571" s="14" t="n"/>
      <c r="J3571" s="14" t="n"/>
      <c r="K3571" s="14" t="n"/>
    </row>
    <row r="3572">
      <c r="A3572" s="19" t="n"/>
      <c r="B3572" s="14" t="n"/>
      <c r="C3572" s="12" t="str">
        <f>IF($B3572="","",IFERROR(INDEX(Items!$B$2:$B$501,MATCH($B3572,Items!$A$2:$A$501,0)),"Unknown SKU"))</f>
        <v/>
      </c>
      <c r="D3572" s="14" t="n"/>
      <c r="E3572" s="14" t="n"/>
      <c r="F3572" s="14" t="n"/>
      <c r="G3572" s="14" t="n"/>
      <c r="H3572" s="12" t="str">
        <f>IF(AND(F3572="",G3572=""),"",IF(F3572="",0,F3572)-IF(G3572="",0,G3572))</f>
        <v/>
      </c>
      <c r="I3572" s="14" t="n"/>
      <c r="J3572" s="14" t="n"/>
      <c r="K3572" s="14" t="n"/>
    </row>
    <row r="3573">
      <c r="A3573" s="19" t="n"/>
      <c r="B3573" s="14" t="n"/>
      <c r="C3573" s="12" t="str">
        <f>IF($B3573="","",IFERROR(INDEX(Items!$B$2:$B$501,MATCH($B3573,Items!$A$2:$A$501,0)),"Unknown SKU"))</f>
        <v/>
      </c>
      <c r="D3573" s="14" t="n"/>
      <c r="E3573" s="14" t="n"/>
      <c r="F3573" s="14" t="n"/>
      <c r="G3573" s="14" t="n"/>
      <c r="H3573" s="12" t="str">
        <f>IF(AND(F3573="",G3573=""),"",IF(F3573="",0,F3573)-IF(G3573="",0,G3573))</f>
        <v/>
      </c>
      <c r="I3573" s="14" t="n"/>
      <c r="J3573" s="14" t="n"/>
      <c r="K3573" s="14" t="n"/>
    </row>
    <row r="3574">
      <c r="A3574" s="19" t="n"/>
      <c r="B3574" s="14" t="n"/>
      <c r="C3574" s="12" t="str">
        <f>IF($B3574="","",IFERROR(INDEX(Items!$B$2:$B$501,MATCH($B3574,Items!$A$2:$A$501,0)),"Unknown SKU"))</f>
        <v/>
      </c>
      <c r="D3574" s="14" t="n"/>
      <c r="E3574" s="14" t="n"/>
      <c r="F3574" s="14" t="n"/>
      <c r="G3574" s="14" t="n"/>
      <c r="H3574" s="12" t="str">
        <f>IF(AND(F3574="",G3574=""),"",IF(F3574="",0,F3574)-IF(G3574="",0,G3574))</f>
        <v/>
      </c>
      <c r="I3574" s="14" t="n"/>
      <c r="J3574" s="14" t="n"/>
      <c r="K3574" s="14" t="n"/>
    </row>
    <row r="3575">
      <c r="A3575" s="19" t="n"/>
      <c r="B3575" s="14" t="n"/>
      <c r="C3575" s="12" t="str">
        <f>IF($B3575="","",IFERROR(INDEX(Items!$B$2:$B$501,MATCH($B3575,Items!$A$2:$A$501,0)),"Unknown SKU"))</f>
        <v/>
      </c>
      <c r="D3575" s="14" t="n"/>
      <c r="E3575" s="14" t="n"/>
      <c r="F3575" s="14" t="n"/>
      <c r="G3575" s="14" t="n"/>
      <c r="H3575" s="12" t="str">
        <f>IF(AND(F3575="",G3575=""),"",IF(F3575="",0,F3575)-IF(G3575="",0,G3575))</f>
        <v/>
      </c>
      <c r="I3575" s="14" t="n"/>
      <c r="J3575" s="14" t="n"/>
      <c r="K3575" s="14" t="n"/>
    </row>
    <row r="3576">
      <c r="A3576" s="19" t="n"/>
      <c r="B3576" s="14" t="n"/>
      <c r="C3576" s="12" t="str">
        <f>IF($B3576="","",IFERROR(INDEX(Items!$B$2:$B$501,MATCH($B3576,Items!$A$2:$A$501,0)),"Unknown SKU"))</f>
        <v/>
      </c>
      <c r="D3576" s="14" t="n"/>
      <c r="E3576" s="14" t="n"/>
      <c r="F3576" s="14" t="n"/>
      <c r="G3576" s="14" t="n"/>
      <c r="H3576" s="12" t="str">
        <f>IF(AND(F3576="",G3576=""),"",IF(F3576="",0,F3576)-IF(G3576="",0,G3576))</f>
        <v/>
      </c>
      <c r="I3576" s="14" t="n"/>
      <c r="J3576" s="14" t="n"/>
      <c r="K3576" s="14" t="n"/>
    </row>
    <row r="3577">
      <c r="A3577" s="19" t="n"/>
      <c r="B3577" s="14" t="n"/>
      <c r="C3577" s="12" t="str">
        <f>IF($B3577="","",IFERROR(INDEX(Items!$B$2:$B$501,MATCH($B3577,Items!$A$2:$A$501,0)),"Unknown SKU"))</f>
        <v/>
      </c>
      <c r="D3577" s="14" t="n"/>
      <c r="E3577" s="14" t="n"/>
      <c r="F3577" s="14" t="n"/>
      <c r="G3577" s="14" t="n"/>
      <c r="H3577" s="12" t="str">
        <f>IF(AND(F3577="",G3577=""),"",IF(F3577="",0,F3577)-IF(G3577="",0,G3577))</f>
        <v/>
      </c>
      <c r="I3577" s="14" t="n"/>
      <c r="J3577" s="14" t="n"/>
      <c r="K3577" s="14" t="n"/>
    </row>
    <row r="3578">
      <c r="A3578" s="19" t="n"/>
      <c r="B3578" s="14" t="n"/>
      <c r="C3578" s="12" t="str">
        <f>IF($B3578="","",IFERROR(INDEX(Items!$B$2:$B$501,MATCH($B3578,Items!$A$2:$A$501,0)),"Unknown SKU"))</f>
        <v/>
      </c>
      <c r="D3578" s="14" t="n"/>
      <c r="E3578" s="14" t="n"/>
      <c r="F3578" s="14" t="n"/>
      <c r="G3578" s="14" t="n"/>
      <c r="H3578" s="12" t="str">
        <f>IF(AND(F3578="",G3578=""),"",IF(F3578="",0,F3578)-IF(G3578="",0,G3578))</f>
        <v/>
      </c>
      <c r="I3578" s="14" t="n"/>
      <c r="J3578" s="14" t="n"/>
      <c r="K3578" s="14" t="n"/>
    </row>
    <row r="3579">
      <c r="A3579" s="19" t="n"/>
      <c r="B3579" s="14" t="n"/>
      <c r="C3579" s="12" t="str">
        <f>IF($B3579="","",IFERROR(INDEX(Items!$B$2:$B$501,MATCH($B3579,Items!$A$2:$A$501,0)),"Unknown SKU"))</f>
        <v/>
      </c>
      <c r="D3579" s="14" t="n"/>
      <c r="E3579" s="14" t="n"/>
      <c r="F3579" s="14" t="n"/>
      <c r="G3579" s="14" t="n"/>
      <c r="H3579" s="12" t="str">
        <f>IF(AND(F3579="",G3579=""),"",IF(F3579="",0,F3579)-IF(G3579="",0,G3579))</f>
        <v/>
      </c>
      <c r="I3579" s="14" t="n"/>
      <c r="J3579" s="14" t="n"/>
      <c r="K3579" s="14" t="n"/>
    </row>
    <row r="3580">
      <c r="A3580" s="19" t="n"/>
      <c r="B3580" s="14" t="n"/>
      <c r="C3580" s="12" t="str">
        <f>IF($B3580="","",IFERROR(INDEX(Items!$B$2:$B$501,MATCH($B3580,Items!$A$2:$A$501,0)),"Unknown SKU"))</f>
        <v/>
      </c>
      <c r="D3580" s="14" t="n"/>
      <c r="E3580" s="14" t="n"/>
      <c r="F3580" s="14" t="n"/>
      <c r="G3580" s="14" t="n"/>
      <c r="H3580" s="12" t="str">
        <f>IF(AND(F3580="",G3580=""),"",IF(F3580="",0,F3580)-IF(G3580="",0,G3580))</f>
        <v/>
      </c>
      <c r="I3580" s="14" t="n"/>
      <c r="J3580" s="14" t="n"/>
      <c r="K3580" s="14" t="n"/>
    </row>
    <row r="3581">
      <c r="A3581" s="19" t="n"/>
      <c r="B3581" s="14" t="n"/>
      <c r="C3581" s="12" t="str">
        <f>IF($B3581="","",IFERROR(INDEX(Items!$B$2:$B$501,MATCH($B3581,Items!$A$2:$A$501,0)),"Unknown SKU"))</f>
        <v/>
      </c>
      <c r="D3581" s="14" t="n"/>
      <c r="E3581" s="14" t="n"/>
      <c r="F3581" s="14" t="n"/>
      <c r="G3581" s="14" t="n"/>
      <c r="H3581" s="12" t="str">
        <f>IF(AND(F3581="",G3581=""),"",IF(F3581="",0,F3581)-IF(G3581="",0,G3581))</f>
        <v/>
      </c>
      <c r="I3581" s="14" t="n"/>
      <c r="J3581" s="14" t="n"/>
      <c r="K3581" s="14" t="n"/>
    </row>
    <row r="3582">
      <c r="A3582" s="19" t="n"/>
      <c r="B3582" s="14" t="n"/>
      <c r="C3582" s="12" t="str">
        <f>IF($B3582="","",IFERROR(INDEX(Items!$B$2:$B$501,MATCH($B3582,Items!$A$2:$A$501,0)),"Unknown SKU"))</f>
        <v/>
      </c>
      <c r="D3582" s="14" t="n"/>
      <c r="E3582" s="14" t="n"/>
      <c r="F3582" s="14" t="n"/>
      <c r="G3582" s="14" t="n"/>
      <c r="H3582" s="12" t="str">
        <f>IF(AND(F3582="",G3582=""),"",IF(F3582="",0,F3582)-IF(G3582="",0,G3582))</f>
        <v/>
      </c>
      <c r="I3582" s="14" t="n"/>
      <c r="J3582" s="14" t="n"/>
      <c r="K3582" s="14" t="n"/>
    </row>
    <row r="3583">
      <c r="A3583" s="19" t="n"/>
      <c r="B3583" s="14" t="n"/>
      <c r="C3583" s="12" t="str">
        <f>IF($B3583="","",IFERROR(INDEX(Items!$B$2:$B$501,MATCH($B3583,Items!$A$2:$A$501,0)),"Unknown SKU"))</f>
        <v/>
      </c>
      <c r="D3583" s="14" t="n"/>
      <c r="E3583" s="14" t="n"/>
      <c r="F3583" s="14" t="n"/>
      <c r="G3583" s="14" t="n"/>
      <c r="H3583" s="12" t="str">
        <f>IF(AND(F3583="",G3583=""),"",IF(F3583="",0,F3583)-IF(G3583="",0,G3583))</f>
        <v/>
      </c>
      <c r="I3583" s="14" t="n"/>
      <c r="J3583" s="14" t="n"/>
      <c r="K3583" s="14" t="n"/>
    </row>
    <row r="3584">
      <c r="A3584" s="19" t="n"/>
      <c r="B3584" s="14" t="n"/>
      <c r="C3584" s="12" t="str">
        <f>IF($B3584="","",IFERROR(INDEX(Items!$B$2:$B$501,MATCH($B3584,Items!$A$2:$A$501,0)),"Unknown SKU"))</f>
        <v/>
      </c>
      <c r="D3584" s="14" t="n"/>
      <c r="E3584" s="14" t="n"/>
      <c r="F3584" s="14" t="n"/>
      <c r="G3584" s="14" t="n"/>
      <c r="H3584" s="12" t="str">
        <f>IF(AND(F3584="",G3584=""),"",IF(F3584="",0,F3584)-IF(G3584="",0,G3584))</f>
        <v/>
      </c>
      <c r="I3584" s="14" t="n"/>
      <c r="J3584" s="14" t="n"/>
      <c r="K3584" s="14" t="n"/>
    </row>
    <row r="3585">
      <c r="A3585" s="19" t="n"/>
      <c r="B3585" s="14" t="n"/>
      <c r="C3585" s="12" t="str">
        <f>IF($B3585="","",IFERROR(INDEX(Items!$B$2:$B$501,MATCH($B3585,Items!$A$2:$A$501,0)),"Unknown SKU"))</f>
        <v/>
      </c>
      <c r="D3585" s="14" t="n"/>
      <c r="E3585" s="14" t="n"/>
      <c r="F3585" s="14" t="n"/>
      <c r="G3585" s="14" t="n"/>
      <c r="H3585" s="12" t="str">
        <f>IF(AND(F3585="",G3585=""),"",IF(F3585="",0,F3585)-IF(G3585="",0,G3585))</f>
        <v/>
      </c>
      <c r="I3585" s="14" t="n"/>
      <c r="J3585" s="14" t="n"/>
      <c r="K3585" s="14" t="n"/>
    </row>
    <row r="3586">
      <c r="A3586" s="19" t="n"/>
      <c r="B3586" s="14" t="n"/>
      <c r="C3586" s="12" t="str">
        <f>IF($B3586="","",IFERROR(INDEX(Items!$B$2:$B$501,MATCH($B3586,Items!$A$2:$A$501,0)),"Unknown SKU"))</f>
        <v/>
      </c>
      <c r="D3586" s="14" t="n"/>
      <c r="E3586" s="14" t="n"/>
      <c r="F3586" s="14" t="n"/>
      <c r="G3586" s="14" t="n"/>
      <c r="H3586" s="12" t="str">
        <f>IF(AND(F3586="",G3586=""),"",IF(F3586="",0,F3586)-IF(G3586="",0,G3586))</f>
        <v/>
      </c>
      <c r="I3586" s="14" t="n"/>
      <c r="J3586" s="14" t="n"/>
      <c r="K3586" s="14" t="n"/>
    </row>
    <row r="3587">
      <c r="A3587" s="19" t="n"/>
      <c r="B3587" s="14" t="n"/>
      <c r="C3587" s="12" t="str">
        <f>IF($B3587="","",IFERROR(INDEX(Items!$B$2:$B$501,MATCH($B3587,Items!$A$2:$A$501,0)),"Unknown SKU"))</f>
        <v/>
      </c>
      <c r="D3587" s="14" t="n"/>
      <c r="E3587" s="14" t="n"/>
      <c r="F3587" s="14" t="n"/>
      <c r="G3587" s="14" t="n"/>
      <c r="H3587" s="12" t="str">
        <f>IF(AND(F3587="",G3587=""),"",IF(F3587="",0,F3587)-IF(G3587="",0,G3587))</f>
        <v/>
      </c>
      <c r="I3587" s="14" t="n"/>
      <c r="J3587" s="14" t="n"/>
      <c r="K3587" s="14" t="n"/>
    </row>
    <row r="3588">
      <c r="A3588" s="19" t="n"/>
      <c r="B3588" s="14" t="n"/>
      <c r="C3588" s="12" t="str">
        <f>IF($B3588="","",IFERROR(INDEX(Items!$B$2:$B$501,MATCH($B3588,Items!$A$2:$A$501,0)),"Unknown SKU"))</f>
        <v/>
      </c>
      <c r="D3588" s="14" t="n"/>
      <c r="E3588" s="14" t="n"/>
      <c r="F3588" s="14" t="n"/>
      <c r="G3588" s="14" t="n"/>
      <c r="H3588" s="12" t="str">
        <f>IF(AND(F3588="",G3588=""),"",IF(F3588="",0,F3588)-IF(G3588="",0,G3588))</f>
        <v/>
      </c>
      <c r="I3588" s="14" t="n"/>
      <c r="J3588" s="14" t="n"/>
      <c r="K3588" s="14" t="n"/>
    </row>
    <row r="3589">
      <c r="A3589" s="19" t="n"/>
      <c r="B3589" s="14" t="n"/>
      <c r="C3589" s="12" t="str">
        <f>IF($B3589="","",IFERROR(INDEX(Items!$B$2:$B$501,MATCH($B3589,Items!$A$2:$A$501,0)),"Unknown SKU"))</f>
        <v/>
      </c>
      <c r="D3589" s="14" t="n"/>
      <c r="E3589" s="14" t="n"/>
      <c r="F3589" s="14" t="n"/>
      <c r="G3589" s="14" t="n"/>
      <c r="H3589" s="12" t="str">
        <f>IF(AND(F3589="",G3589=""),"",IF(F3589="",0,F3589)-IF(G3589="",0,G3589))</f>
        <v/>
      </c>
      <c r="I3589" s="14" t="n"/>
      <c r="J3589" s="14" t="n"/>
      <c r="K3589" s="14" t="n"/>
    </row>
    <row r="3590">
      <c r="A3590" s="19" t="n"/>
      <c r="B3590" s="14" t="n"/>
      <c r="C3590" s="12" t="str">
        <f>IF($B3590="","",IFERROR(INDEX(Items!$B$2:$B$501,MATCH($B3590,Items!$A$2:$A$501,0)),"Unknown SKU"))</f>
        <v/>
      </c>
      <c r="D3590" s="14" t="n"/>
      <c r="E3590" s="14" t="n"/>
      <c r="F3590" s="14" t="n"/>
      <c r="G3590" s="14" t="n"/>
      <c r="H3590" s="12" t="str">
        <f>IF(AND(F3590="",G3590=""),"",IF(F3590="",0,F3590)-IF(G3590="",0,G3590))</f>
        <v/>
      </c>
      <c r="I3590" s="14" t="n"/>
      <c r="J3590" s="14" t="n"/>
      <c r="K3590" s="14" t="n"/>
    </row>
    <row r="3591">
      <c r="A3591" s="19" t="n"/>
      <c r="B3591" s="14" t="n"/>
      <c r="C3591" s="12" t="str">
        <f>IF($B3591="","",IFERROR(INDEX(Items!$B$2:$B$501,MATCH($B3591,Items!$A$2:$A$501,0)),"Unknown SKU"))</f>
        <v/>
      </c>
      <c r="D3591" s="14" t="n"/>
      <c r="E3591" s="14" t="n"/>
      <c r="F3591" s="14" t="n"/>
      <c r="G3591" s="14" t="n"/>
      <c r="H3591" s="12" t="str">
        <f>IF(AND(F3591="",G3591=""),"",IF(F3591="",0,F3591)-IF(G3591="",0,G3591))</f>
        <v/>
      </c>
      <c r="I3591" s="14" t="n"/>
      <c r="J3591" s="14" t="n"/>
      <c r="K3591" s="14" t="n"/>
    </row>
    <row r="3592">
      <c r="A3592" s="19" t="n"/>
      <c r="B3592" s="14" t="n"/>
      <c r="C3592" s="12" t="str">
        <f>IF($B3592="","",IFERROR(INDEX(Items!$B$2:$B$501,MATCH($B3592,Items!$A$2:$A$501,0)),"Unknown SKU"))</f>
        <v/>
      </c>
      <c r="D3592" s="14" t="n"/>
      <c r="E3592" s="14" t="n"/>
      <c r="F3592" s="14" t="n"/>
      <c r="G3592" s="14" t="n"/>
      <c r="H3592" s="12" t="str">
        <f>IF(AND(F3592="",G3592=""),"",IF(F3592="",0,F3592)-IF(G3592="",0,G3592))</f>
        <v/>
      </c>
      <c r="I3592" s="14" t="n"/>
      <c r="J3592" s="14" t="n"/>
      <c r="K3592" s="14" t="n"/>
    </row>
    <row r="3593">
      <c r="A3593" s="19" t="n"/>
      <c r="B3593" s="14" t="n"/>
      <c r="C3593" s="12" t="str">
        <f>IF($B3593="","",IFERROR(INDEX(Items!$B$2:$B$501,MATCH($B3593,Items!$A$2:$A$501,0)),"Unknown SKU"))</f>
        <v/>
      </c>
      <c r="D3593" s="14" t="n"/>
      <c r="E3593" s="14" t="n"/>
      <c r="F3593" s="14" t="n"/>
      <c r="G3593" s="14" t="n"/>
      <c r="H3593" s="12" t="str">
        <f>IF(AND(F3593="",G3593=""),"",IF(F3593="",0,F3593)-IF(G3593="",0,G3593))</f>
        <v/>
      </c>
      <c r="I3593" s="14" t="n"/>
      <c r="J3593" s="14" t="n"/>
      <c r="K3593" s="14" t="n"/>
    </row>
    <row r="3594">
      <c r="A3594" s="19" t="n"/>
      <c r="B3594" s="14" t="n"/>
      <c r="C3594" s="12" t="str">
        <f>IF($B3594="","",IFERROR(INDEX(Items!$B$2:$B$501,MATCH($B3594,Items!$A$2:$A$501,0)),"Unknown SKU"))</f>
        <v/>
      </c>
      <c r="D3594" s="14" t="n"/>
      <c r="E3594" s="14" t="n"/>
      <c r="F3594" s="14" t="n"/>
      <c r="G3594" s="14" t="n"/>
      <c r="H3594" s="12" t="str">
        <f>IF(AND(F3594="",G3594=""),"",IF(F3594="",0,F3594)-IF(G3594="",0,G3594))</f>
        <v/>
      </c>
      <c r="I3594" s="14" t="n"/>
      <c r="J3594" s="14" t="n"/>
      <c r="K3594" s="14" t="n"/>
    </row>
    <row r="3595">
      <c r="A3595" s="19" t="n"/>
      <c r="B3595" s="14" t="n"/>
      <c r="C3595" s="12" t="str">
        <f>IF($B3595="","",IFERROR(INDEX(Items!$B$2:$B$501,MATCH($B3595,Items!$A$2:$A$501,0)),"Unknown SKU"))</f>
        <v/>
      </c>
      <c r="D3595" s="14" t="n"/>
      <c r="E3595" s="14" t="n"/>
      <c r="F3595" s="14" t="n"/>
      <c r="G3595" s="14" t="n"/>
      <c r="H3595" s="12" t="str">
        <f>IF(AND(F3595="",G3595=""),"",IF(F3595="",0,F3595)-IF(G3595="",0,G3595))</f>
        <v/>
      </c>
      <c r="I3595" s="14" t="n"/>
      <c r="J3595" s="14" t="n"/>
      <c r="K3595" s="14" t="n"/>
    </row>
    <row r="3596">
      <c r="A3596" s="19" t="n"/>
      <c r="B3596" s="14" t="n"/>
      <c r="C3596" s="12" t="str">
        <f>IF($B3596="","",IFERROR(INDEX(Items!$B$2:$B$501,MATCH($B3596,Items!$A$2:$A$501,0)),"Unknown SKU"))</f>
        <v/>
      </c>
      <c r="D3596" s="14" t="n"/>
      <c r="E3596" s="14" t="n"/>
      <c r="F3596" s="14" t="n"/>
      <c r="G3596" s="14" t="n"/>
      <c r="H3596" s="12" t="str">
        <f>IF(AND(F3596="",G3596=""),"",IF(F3596="",0,F3596)-IF(G3596="",0,G3596))</f>
        <v/>
      </c>
      <c r="I3596" s="14" t="n"/>
      <c r="J3596" s="14" t="n"/>
      <c r="K3596" s="14" t="n"/>
    </row>
    <row r="3597">
      <c r="A3597" s="19" t="n"/>
      <c r="B3597" s="14" t="n"/>
      <c r="C3597" s="12" t="str">
        <f>IF($B3597="","",IFERROR(INDEX(Items!$B$2:$B$501,MATCH($B3597,Items!$A$2:$A$501,0)),"Unknown SKU"))</f>
        <v/>
      </c>
      <c r="D3597" s="14" t="n"/>
      <c r="E3597" s="14" t="n"/>
      <c r="F3597" s="14" t="n"/>
      <c r="G3597" s="14" t="n"/>
      <c r="H3597" s="12" t="str">
        <f>IF(AND(F3597="",G3597=""),"",IF(F3597="",0,F3597)-IF(G3597="",0,G3597))</f>
        <v/>
      </c>
      <c r="I3597" s="14" t="n"/>
      <c r="J3597" s="14" t="n"/>
      <c r="K3597" s="14" t="n"/>
    </row>
    <row r="3598">
      <c r="A3598" s="19" t="n"/>
      <c r="B3598" s="14" t="n"/>
      <c r="C3598" s="12" t="str">
        <f>IF($B3598="","",IFERROR(INDEX(Items!$B$2:$B$501,MATCH($B3598,Items!$A$2:$A$501,0)),"Unknown SKU"))</f>
        <v/>
      </c>
      <c r="D3598" s="14" t="n"/>
      <c r="E3598" s="14" t="n"/>
      <c r="F3598" s="14" t="n"/>
      <c r="G3598" s="14" t="n"/>
      <c r="H3598" s="12" t="str">
        <f>IF(AND(F3598="",G3598=""),"",IF(F3598="",0,F3598)-IF(G3598="",0,G3598))</f>
        <v/>
      </c>
      <c r="I3598" s="14" t="n"/>
      <c r="J3598" s="14" t="n"/>
      <c r="K3598" s="14" t="n"/>
    </row>
    <row r="3599">
      <c r="A3599" s="19" t="n"/>
      <c r="B3599" s="14" t="n"/>
      <c r="C3599" s="12" t="str">
        <f>IF($B3599="","",IFERROR(INDEX(Items!$B$2:$B$501,MATCH($B3599,Items!$A$2:$A$501,0)),"Unknown SKU"))</f>
        <v/>
      </c>
      <c r="D3599" s="14" t="n"/>
      <c r="E3599" s="14" t="n"/>
      <c r="F3599" s="14" t="n"/>
      <c r="G3599" s="14" t="n"/>
      <c r="H3599" s="12" t="str">
        <f>IF(AND(F3599="",G3599=""),"",IF(F3599="",0,F3599)-IF(G3599="",0,G3599))</f>
        <v/>
      </c>
      <c r="I3599" s="14" t="n"/>
      <c r="J3599" s="14" t="n"/>
      <c r="K3599" s="14" t="n"/>
    </row>
    <row r="3600">
      <c r="A3600" s="19" t="n"/>
      <c r="B3600" s="14" t="n"/>
      <c r="C3600" s="12" t="str">
        <f>IF($B3600="","",IFERROR(INDEX(Items!$B$2:$B$501,MATCH($B3600,Items!$A$2:$A$501,0)),"Unknown SKU"))</f>
        <v/>
      </c>
      <c r="D3600" s="14" t="n"/>
      <c r="E3600" s="14" t="n"/>
      <c r="F3600" s="14" t="n"/>
      <c r="G3600" s="14" t="n"/>
      <c r="H3600" s="12" t="str">
        <f>IF(AND(F3600="",G3600=""),"",IF(F3600="",0,F3600)-IF(G3600="",0,G3600))</f>
        <v/>
      </c>
      <c r="I3600" s="14" t="n"/>
      <c r="J3600" s="14" t="n"/>
      <c r="K3600" s="14" t="n"/>
    </row>
    <row r="3601">
      <c r="A3601" s="19" t="n"/>
      <c r="B3601" s="14" t="n"/>
      <c r="C3601" s="12" t="str">
        <f>IF($B3601="","",IFERROR(INDEX(Items!$B$2:$B$501,MATCH($B3601,Items!$A$2:$A$501,0)),"Unknown SKU"))</f>
        <v/>
      </c>
      <c r="D3601" s="14" t="n"/>
      <c r="E3601" s="14" t="n"/>
      <c r="F3601" s="14" t="n"/>
      <c r="G3601" s="14" t="n"/>
      <c r="H3601" s="12" t="str">
        <f>IF(AND(F3601="",G3601=""),"",IF(F3601="",0,F3601)-IF(G3601="",0,G3601))</f>
        <v/>
      </c>
      <c r="I3601" s="14" t="n"/>
      <c r="J3601" s="14" t="n"/>
      <c r="K3601" s="14" t="n"/>
    </row>
    <row r="3602">
      <c r="A3602" s="19" t="n"/>
      <c r="B3602" s="14" t="n"/>
      <c r="C3602" s="12" t="str">
        <f>IF($B3602="","",IFERROR(INDEX(Items!$B$2:$B$501,MATCH($B3602,Items!$A$2:$A$501,0)),"Unknown SKU"))</f>
        <v/>
      </c>
      <c r="D3602" s="14" t="n"/>
      <c r="E3602" s="14" t="n"/>
      <c r="F3602" s="14" t="n"/>
      <c r="G3602" s="14" t="n"/>
      <c r="H3602" s="12" t="str">
        <f>IF(AND(F3602="",G3602=""),"",IF(F3602="",0,F3602)-IF(G3602="",0,G3602))</f>
        <v/>
      </c>
      <c r="I3602" s="14" t="n"/>
      <c r="J3602" s="14" t="n"/>
      <c r="K3602" s="14" t="n"/>
    </row>
    <row r="3603">
      <c r="A3603" s="19" t="n"/>
      <c r="B3603" s="14" t="n"/>
      <c r="C3603" s="12" t="str">
        <f>IF($B3603="","",IFERROR(INDEX(Items!$B$2:$B$501,MATCH($B3603,Items!$A$2:$A$501,0)),"Unknown SKU"))</f>
        <v/>
      </c>
      <c r="D3603" s="14" t="n"/>
      <c r="E3603" s="14" t="n"/>
      <c r="F3603" s="14" t="n"/>
      <c r="G3603" s="14" t="n"/>
      <c r="H3603" s="12" t="str">
        <f>IF(AND(F3603="",G3603=""),"",IF(F3603="",0,F3603)-IF(G3603="",0,G3603))</f>
        <v/>
      </c>
      <c r="I3603" s="14" t="n"/>
      <c r="J3603" s="14" t="n"/>
      <c r="K3603" s="14" t="n"/>
    </row>
    <row r="3604">
      <c r="A3604" s="19" t="n"/>
      <c r="B3604" s="14" t="n"/>
      <c r="C3604" s="12" t="str">
        <f>IF($B3604="","",IFERROR(INDEX(Items!$B$2:$B$501,MATCH($B3604,Items!$A$2:$A$501,0)),"Unknown SKU"))</f>
        <v/>
      </c>
      <c r="D3604" s="14" t="n"/>
      <c r="E3604" s="14" t="n"/>
      <c r="F3604" s="14" t="n"/>
      <c r="G3604" s="14" t="n"/>
      <c r="H3604" s="12" t="str">
        <f>IF(AND(F3604="",G3604=""),"",IF(F3604="",0,F3604)-IF(G3604="",0,G3604))</f>
        <v/>
      </c>
      <c r="I3604" s="14" t="n"/>
      <c r="J3604" s="14" t="n"/>
      <c r="K3604" s="14" t="n"/>
    </row>
    <row r="3605">
      <c r="A3605" s="19" t="n"/>
      <c r="B3605" s="14" t="n"/>
      <c r="C3605" s="12" t="str">
        <f>IF($B3605="","",IFERROR(INDEX(Items!$B$2:$B$501,MATCH($B3605,Items!$A$2:$A$501,0)),"Unknown SKU"))</f>
        <v/>
      </c>
      <c r="D3605" s="14" t="n"/>
      <c r="E3605" s="14" t="n"/>
      <c r="F3605" s="14" t="n"/>
      <c r="G3605" s="14" t="n"/>
      <c r="H3605" s="12" t="str">
        <f>IF(AND(F3605="",G3605=""),"",IF(F3605="",0,F3605)-IF(G3605="",0,G3605))</f>
        <v/>
      </c>
      <c r="I3605" s="14" t="n"/>
      <c r="J3605" s="14" t="n"/>
      <c r="K3605" s="14" t="n"/>
    </row>
    <row r="3606">
      <c r="A3606" s="19" t="n"/>
      <c r="B3606" s="14" t="n"/>
      <c r="C3606" s="12" t="str">
        <f>IF($B3606="","",IFERROR(INDEX(Items!$B$2:$B$501,MATCH($B3606,Items!$A$2:$A$501,0)),"Unknown SKU"))</f>
        <v/>
      </c>
      <c r="D3606" s="14" t="n"/>
      <c r="E3606" s="14" t="n"/>
      <c r="F3606" s="14" t="n"/>
      <c r="G3606" s="14" t="n"/>
      <c r="H3606" s="12" t="str">
        <f>IF(AND(F3606="",G3606=""),"",IF(F3606="",0,F3606)-IF(G3606="",0,G3606))</f>
        <v/>
      </c>
      <c r="I3606" s="14" t="n"/>
      <c r="J3606" s="14" t="n"/>
      <c r="K3606" s="14" t="n"/>
    </row>
    <row r="3607">
      <c r="A3607" s="19" t="n"/>
      <c r="B3607" s="14" t="n"/>
      <c r="C3607" s="12" t="str">
        <f>IF($B3607="","",IFERROR(INDEX(Items!$B$2:$B$501,MATCH($B3607,Items!$A$2:$A$501,0)),"Unknown SKU"))</f>
        <v/>
      </c>
      <c r="D3607" s="14" t="n"/>
      <c r="E3607" s="14" t="n"/>
      <c r="F3607" s="14" t="n"/>
      <c r="G3607" s="14" t="n"/>
      <c r="H3607" s="12" t="str">
        <f>IF(AND(F3607="",G3607=""),"",IF(F3607="",0,F3607)-IF(G3607="",0,G3607))</f>
        <v/>
      </c>
      <c r="I3607" s="14" t="n"/>
      <c r="J3607" s="14" t="n"/>
      <c r="K3607" s="14" t="n"/>
    </row>
    <row r="3608">
      <c r="A3608" s="19" t="n"/>
      <c r="B3608" s="14" t="n"/>
      <c r="C3608" s="12" t="str">
        <f>IF($B3608="","",IFERROR(INDEX(Items!$B$2:$B$501,MATCH($B3608,Items!$A$2:$A$501,0)),"Unknown SKU"))</f>
        <v/>
      </c>
      <c r="D3608" s="14" t="n"/>
      <c r="E3608" s="14" t="n"/>
      <c r="F3608" s="14" t="n"/>
      <c r="G3608" s="14" t="n"/>
      <c r="H3608" s="12" t="str">
        <f>IF(AND(F3608="",G3608=""),"",IF(F3608="",0,F3608)-IF(G3608="",0,G3608))</f>
        <v/>
      </c>
      <c r="I3608" s="14" t="n"/>
      <c r="J3608" s="14" t="n"/>
      <c r="K3608" s="14" t="n"/>
    </row>
    <row r="3609">
      <c r="A3609" s="19" t="n"/>
      <c r="B3609" s="14" t="n"/>
      <c r="C3609" s="12" t="str">
        <f>IF($B3609="","",IFERROR(INDEX(Items!$B$2:$B$501,MATCH($B3609,Items!$A$2:$A$501,0)),"Unknown SKU"))</f>
        <v/>
      </c>
      <c r="D3609" s="14" t="n"/>
      <c r="E3609" s="14" t="n"/>
      <c r="F3609" s="14" t="n"/>
      <c r="G3609" s="14" t="n"/>
      <c r="H3609" s="12" t="str">
        <f>IF(AND(F3609="",G3609=""),"",IF(F3609="",0,F3609)-IF(G3609="",0,G3609))</f>
        <v/>
      </c>
      <c r="I3609" s="14" t="n"/>
      <c r="J3609" s="14" t="n"/>
      <c r="K3609" s="14" t="n"/>
    </row>
    <row r="3610">
      <c r="A3610" s="19" t="n"/>
      <c r="B3610" s="14" t="n"/>
      <c r="C3610" s="12" t="str">
        <f>IF($B3610="","",IFERROR(INDEX(Items!$B$2:$B$501,MATCH($B3610,Items!$A$2:$A$501,0)),"Unknown SKU"))</f>
        <v/>
      </c>
      <c r="D3610" s="14" t="n"/>
      <c r="E3610" s="14" t="n"/>
      <c r="F3610" s="14" t="n"/>
      <c r="G3610" s="14" t="n"/>
      <c r="H3610" s="12" t="str">
        <f>IF(AND(F3610="",G3610=""),"",IF(F3610="",0,F3610)-IF(G3610="",0,G3610))</f>
        <v/>
      </c>
      <c r="I3610" s="14" t="n"/>
      <c r="J3610" s="14" t="n"/>
      <c r="K3610" s="14" t="n"/>
    </row>
    <row r="3611">
      <c r="A3611" s="19" t="n"/>
      <c r="B3611" s="14" t="n"/>
      <c r="C3611" s="12" t="str">
        <f>IF($B3611="","",IFERROR(INDEX(Items!$B$2:$B$501,MATCH($B3611,Items!$A$2:$A$501,0)),"Unknown SKU"))</f>
        <v/>
      </c>
      <c r="D3611" s="14" t="n"/>
      <c r="E3611" s="14" t="n"/>
      <c r="F3611" s="14" t="n"/>
      <c r="G3611" s="14" t="n"/>
      <c r="H3611" s="12" t="str">
        <f>IF(AND(F3611="",G3611=""),"",IF(F3611="",0,F3611)-IF(G3611="",0,G3611))</f>
        <v/>
      </c>
      <c r="I3611" s="14" t="n"/>
      <c r="J3611" s="14" t="n"/>
      <c r="K3611" s="14" t="n"/>
    </row>
    <row r="3612">
      <c r="A3612" s="19" t="n"/>
      <c r="B3612" s="14" t="n"/>
      <c r="C3612" s="12" t="str">
        <f>IF($B3612="","",IFERROR(INDEX(Items!$B$2:$B$501,MATCH($B3612,Items!$A$2:$A$501,0)),"Unknown SKU"))</f>
        <v/>
      </c>
      <c r="D3612" s="14" t="n"/>
      <c r="E3612" s="14" t="n"/>
      <c r="F3612" s="14" t="n"/>
      <c r="G3612" s="14" t="n"/>
      <c r="H3612" s="12" t="str">
        <f>IF(AND(F3612="",G3612=""),"",IF(F3612="",0,F3612)-IF(G3612="",0,G3612))</f>
        <v/>
      </c>
      <c r="I3612" s="14" t="n"/>
      <c r="J3612" s="14" t="n"/>
      <c r="K3612" s="14" t="n"/>
    </row>
    <row r="3613">
      <c r="A3613" s="19" t="n"/>
      <c r="B3613" s="14" t="n"/>
      <c r="C3613" s="12" t="str">
        <f>IF($B3613="","",IFERROR(INDEX(Items!$B$2:$B$501,MATCH($B3613,Items!$A$2:$A$501,0)),"Unknown SKU"))</f>
        <v/>
      </c>
      <c r="D3613" s="14" t="n"/>
      <c r="E3613" s="14" t="n"/>
      <c r="F3613" s="14" t="n"/>
      <c r="G3613" s="14" t="n"/>
      <c r="H3613" s="12" t="str">
        <f>IF(AND(F3613="",G3613=""),"",IF(F3613="",0,F3613)-IF(G3613="",0,G3613))</f>
        <v/>
      </c>
      <c r="I3613" s="14" t="n"/>
      <c r="J3613" s="14" t="n"/>
      <c r="K3613" s="14" t="n"/>
    </row>
    <row r="3614">
      <c r="A3614" s="19" t="n"/>
      <c r="B3614" s="14" t="n"/>
      <c r="C3614" s="12" t="str">
        <f>IF($B3614="","",IFERROR(INDEX(Items!$B$2:$B$501,MATCH($B3614,Items!$A$2:$A$501,0)),"Unknown SKU"))</f>
        <v/>
      </c>
      <c r="D3614" s="14" t="n"/>
      <c r="E3614" s="14" t="n"/>
      <c r="F3614" s="14" t="n"/>
      <c r="G3614" s="14" t="n"/>
      <c r="H3614" s="12" t="str">
        <f>IF(AND(F3614="",G3614=""),"",IF(F3614="",0,F3614)-IF(G3614="",0,G3614))</f>
        <v/>
      </c>
      <c r="I3614" s="14" t="n"/>
      <c r="J3614" s="14" t="n"/>
      <c r="K3614" s="14" t="n"/>
    </row>
    <row r="3615">
      <c r="A3615" s="19" t="n"/>
      <c r="B3615" s="14" t="n"/>
      <c r="C3615" s="12" t="str">
        <f>IF($B3615="","",IFERROR(INDEX(Items!$B$2:$B$501,MATCH($B3615,Items!$A$2:$A$501,0)),"Unknown SKU"))</f>
        <v/>
      </c>
      <c r="D3615" s="14" t="n"/>
      <c r="E3615" s="14" t="n"/>
      <c r="F3615" s="14" t="n"/>
      <c r="G3615" s="14" t="n"/>
      <c r="H3615" s="12" t="str">
        <f>IF(AND(F3615="",G3615=""),"",IF(F3615="",0,F3615)-IF(G3615="",0,G3615))</f>
        <v/>
      </c>
      <c r="I3615" s="14" t="n"/>
      <c r="J3615" s="14" t="n"/>
      <c r="K3615" s="14" t="n"/>
    </row>
    <row r="3616">
      <c r="A3616" s="19" t="n"/>
      <c r="B3616" s="14" t="n"/>
      <c r="C3616" s="12" t="str">
        <f>IF($B3616="","",IFERROR(INDEX(Items!$B$2:$B$501,MATCH($B3616,Items!$A$2:$A$501,0)),"Unknown SKU"))</f>
        <v/>
      </c>
      <c r="D3616" s="14" t="n"/>
      <c r="E3616" s="14" t="n"/>
      <c r="F3616" s="14" t="n"/>
      <c r="G3616" s="14" t="n"/>
      <c r="H3616" s="12" t="str">
        <f>IF(AND(F3616="",G3616=""),"",IF(F3616="",0,F3616)-IF(G3616="",0,G3616))</f>
        <v/>
      </c>
      <c r="I3616" s="14" t="n"/>
      <c r="J3616" s="14" t="n"/>
      <c r="K3616" s="14" t="n"/>
    </row>
    <row r="3617">
      <c r="A3617" s="19" t="n"/>
      <c r="B3617" s="14" t="n"/>
      <c r="C3617" s="12" t="str">
        <f>IF($B3617="","",IFERROR(INDEX(Items!$B$2:$B$501,MATCH($B3617,Items!$A$2:$A$501,0)),"Unknown SKU"))</f>
        <v/>
      </c>
      <c r="D3617" s="14" t="n"/>
      <c r="E3617" s="14" t="n"/>
      <c r="F3617" s="14" t="n"/>
      <c r="G3617" s="14" t="n"/>
      <c r="H3617" s="12" t="str">
        <f>IF(AND(F3617="",G3617=""),"",IF(F3617="",0,F3617)-IF(G3617="",0,G3617))</f>
        <v/>
      </c>
      <c r="I3617" s="14" t="n"/>
      <c r="J3617" s="14" t="n"/>
      <c r="K3617" s="14" t="n"/>
    </row>
    <row r="3618">
      <c r="A3618" s="19" t="n"/>
      <c r="B3618" s="14" t="n"/>
      <c r="C3618" s="12" t="str">
        <f>IF($B3618="","",IFERROR(INDEX(Items!$B$2:$B$501,MATCH($B3618,Items!$A$2:$A$501,0)),"Unknown SKU"))</f>
        <v/>
      </c>
      <c r="D3618" s="14" t="n"/>
      <c r="E3618" s="14" t="n"/>
      <c r="F3618" s="14" t="n"/>
      <c r="G3618" s="14" t="n"/>
      <c r="H3618" s="12" t="str">
        <f>IF(AND(F3618="",G3618=""),"",IF(F3618="",0,F3618)-IF(G3618="",0,G3618))</f>
        <v/>
      </c>
      <c r="I3618" s="14" t="n"/>
      <c r="J3618" s="14" t="n"/>
      <c r="K3618" s="14" t="n"/>
    </row>
    <row r="3619">
      <c r="A3619" s="19" t="n"/>
      <c r="B3619" s="14" t="n"/>
      <c r="C3619" s="12" t="str">
        <f>IF($B3619="","",IFERROR(INDEX(Items!$B$2:$B$501,MATCH($B3619,Items!$A$2:$A$501,0)),"Unknown SKU"))</f>
        <v/>
      </c>
      <c r="D3619" s="14" t="n"/>
      <c r="E3619" s="14" t="n"/>
      <c r="F3619" s="14" t="n"/>
      <c r="G3619" s="14" t="n"/>
      <c r="H3619" s="12" t="str">
        <f>IF(AND(F3619="",G3619=""),"",IF(F3619="",0,F3619)-IF(G3619="",0,G3619))</f>
        <v/>
      </c>
      <c r="I3619" s="14" t="n"/>
      <c r="J3619" s="14" t="n"/>
      <c r="K3619" s="14" t="n"/>
    </row>
    <row r="3620">
      <c r="A3620" s="19" t="n"/>
      <c r="B3620" s="14" t="n"/>
      <c r="C3620" s="12" t="str">
        <f>IF($B3620="","",IFERROR(INDEX(Items!$B$2:$B$501,MATCH($B3620,Items!$A$2:$A$501,0)),"Unknown SKU"))</f>
        <v/>
      </c>
      <c r="D3620" s="14" t="n"/>
      <c r="E3620" s="14" t="n"/>
      <c r="F3620" s="14" t="n"/>
      <c r="G3620" s="14" t="n"/>
      <c r="H3620" s="12" t="str">
        <f>IF(AND(F3620="",G3620=""),"",IF(F3620="",0,F3620)-IF(G3620="",0,G3620))</f>
        <v/>
      </c>
      <c r="I3620" s="14" t="n"/>
      <c r="J3620" s="14" t="n"/>
      <c r="K3620" s="14" t="n"/>
    </row>
    <row r="3621">
      <c r="A3621" s="19" t="n"/>
      <c r="B3621" s="14" t="n"/>
      <c r="C3621" s="12" t="str">
        <f>IF($B3621="","",IFERROR(INDEX(Items!$B$2:$B$501,MATCH($B3621,Items!$A$2:$A$501,0)),"Unknown SKU"))</f>
        <v/>
      </c>
      <c r="D3621" s="14" t="n"/>
      <c r="E3621" s="14" t="n"/>
      <c r="F3621" s="14" t="n"/>
      <c r="G3621" s="14" t="n"/>
      <c r="H3621" s="12" t="str">
        <f>IF(AND(F3621="",G3621=""),"",IF(F3621="",0,F3621)-IF(G3621="",0,G3621))</f>
        <v/>
      </c>
      <c r="I3621" s="14" t="n"/>
      <c r="J3621" s="14" t="n"/>
      <c r="K3621" s="14" t="n"/>
    </row>
    <row r="3622">
      <c r="A3622" s="19" t="n"/>
      <c r="B3622" s="14" t="n"/>
      <c r="C3622" s="12" t="str">
        <f>IF($B3622="","",IFERROR(INDEX(Items!$B$2:$B$501,MATCH($B3622,Items!$A$2:$A$501,0)),"Unknown SKU"))</f>
        <v/>
      </c>
      <c r="D3622" s="14" t="n"/>
      <c r="E3622" s="14" t="n"/>
      <c r="F3622" s="14" t="n"/>
      <c r="G3622" s="14" t="n"/>
      <c r="H3622" s="12" t="str">
        <f>IF(AND(F3622="",G3622=""),"",IF(F3622="",0,F3622)-IF(G3622="",0,G3622))</f>
        <v/>
      </c>
      <c r="I3622" s="14" t="n"/>
      <c r="J3622" s="14" t="n"/>
      <c r="K3622" s="14" t="n"/>
    </row>
    <row r="3623">
      <c r="A3623" s="19" t="n"/>
      <c r="B3623" s="14" t="n"/>
      <c r="C3623" s="12" t="str">
        <f>IF($B3623="","",IFERROR(INDEX(Items!$B$2:$B$501,MATCH($B3623,Items!$A$2:$A$501,0)),"Unknown SKU"))</f>
        <v/>
      </c>
      <c r="D3623" s="14" t="n"/>
      <c r="E3623" s="14" t="n"/>
      <c r="F3623" s="14" t="n"/>
      <c r="G3623" s="14" t="n"/>
      <c r="H3623" s="12" t="str">
        <f>IF(AND(F3623="",G3623=""),"",IF(F3623="",0,F3623)-IF(G3623="",0,G3623))</f>
        <v/>
      </c>
      <c r="I3623" s="14" t="n"/>
      <c r="J3623" s="14" t="n"/>
      <c r="K3623" s="14" t="n"/>
    </row>
    <row r="3624">
      <c r="A3624" s="19" t="n"/>
      <c r="B3624" s="14" t="n"/>
      <c r="C3624" s="12" t="str">
        <f>IF($B3624="","",IFERROR(INDEX(Items!$B$2:$B$501,MATCH($B3624,Items!$A$2:$A$501,0)),"Unknown SKU"))</f>
        <v/>
      </c>
      <c r="D3624" s="14" t="n"/>
      <c r="E3624" s="14" t="n"/>
      <c r="F3624" s="14" t="n"/>
      <c r="G3624" s="14" t="n"/>
      <c r="H3624" s="12" t="str">
        <f>IF(AND(F3624="",G3624=""),"",IF(F3624="",0,F3624)-IF(G3624="",0,G3624))</f>
        <v/>
      </c>
      <c r="I3624" s="14" t="n"/>
      <c r="J3624" s="14" t="n"/>
      <c r="K3624" s="14" t="n"/>
    </row>
    <row r="3625">
      <c r="A3625" s="19" t="n"/>
      <c r="B3625" s="14" t="n"/>
      <c r="C3625" s="12" t="str">
        <f>IF($B3625="","",IFERROR(INDEX(Items!$B$2:$B$501,MATCH($B3625,Items!$A$2:$A$501,0)),"Unknown SKU"))</f>
        <v/>
      </c>
      <c r="D3625" s="14" t="n"/>
      <c r="E3625" s="14" t="n"/>
      <c r="F3625" s="14" t="n"/>
      <c r="G3625" s="14" t="n"/>
      <c r="H3625" s="12" t="str">
        <f>IF(AND(F3625="",G3625=""),"",IF(F3625="",0,F3625)-IF(G3625="",0,G3625))</f>
        <v/>
      </c>
      <c r="I3625" s="14" t="n"/>
      <c r="J3625" s="14" t="n"/>
      <c r="K3625" s="14" t="n"/>
    </row>
    <row r="3626">
      <c r="A3626" s="19" t="n"/>
      <c r="B3626" s="14" t="n"/>
      <c r="C3626" s="12" t="str">
        <f>IF($B3626="","",IFERROR(INDEX(Items!$B$2:$B$501,MATCH($B3626,Items!$A$2:$A$501,0)),"Unknown SKU"))</f>
        <v/>
      </c>
      <c r="D3626" s="14" t="n"/>
      <c r="E3626" s="14" t="n"/>
      <c r="F3626" s="14" t="n"/>
      <c r="G3626" s="14" t="n"/>
      <c r="H3626" s="12" t="str">
        <f>IF(AND(F3626="",G3626=""),"",IF(F3626="",0,F3626)-IF(G3626="",0,G3626))</f>
        <v/>
      </c>
      <c r="I3626" s="14" t="n"/>
      <c r="J3626" s="14" t="n"/>
      <c r="K3626" s="14" t="n"/>
    </row>
    <row r="3627">
      <c r="A3627" s="19" t="n"/>
      <c r="B3627" s="14" t="n"/>
      <c r="C3627" s="12" t="str">
        <f>IF($B3627="","",IFERROR(INDEX(Items!$B$2:$B$501,MATCH($B3627,Items!$A$2:$A$501,0)),"Unknown SKU"))</f>
        <v/>
      </c>
      <c r="D3627" s="14" t="n"/>
      <c r="E3627" s="14" t="n"/>
      <c r="F3627" s="14" t="n"/>
      <c r="G3627" s="14" t="n"/>
      <c r="H3627" s="12" t="str">
        <f>IF(AND(F3627="",G3627=""),"",IF(F3627="",0,F3627)-IF(G3627="",0,G3627))</f>
        <v/>
      </c>
      <c r="I3627" s="14" t="n"/>
      <c r="J3627" s="14" t="n"/>
      <c r="K3627" s="14" t="n"/>
    </row>
    <row r="3628">
      <c r="A3628" s="19" t="n"/>
      <c r="B3628" s="14" t="n"/>
      <c r="C3628" s="12" t="str">
        <f>IF($B3628="","",IFERROR(INDEX(Items!$B$2:$B$501,MATCH($B3628,Items!$A$2:$A$501,0)),"Unknown SKU"))</f>
        <v/>
      </c>
      <c r="D3628" s="14" t="n"/>
      <c r="E3628" s="14" t="n"/>
      <c r="F3628" s="14" t="n"/>
      <c r="G3628" s="14" t="n"/>
      <c r="H3628" s="12" t="str">
        <f>IF(AND(F3628="",G3628=""),"",IF(F3628="",0,F3628)-IF(G3628="",0,G3628))</f>
        <v/>
      </c>
      <c r="I3628" s="14" t="n"/>
      <c r="J3628" s="14" t="n"/>
      <c r="K3628" s="14" t="n"/>
    </row>
    <row r="3629">
      <c r="A3629" s="19" t="n"/>
      <c r="B3629" s="14" t="n"/>
      <c r="C3629" s="12" t="str">
        <f>IF($B3629="","",IFERROR(INDEX(Items!$B$2:$B$501,MATCH($B3629,Items!$A$2:$A$501,0)),"Unknown SKU"))</f>
        <v/>
      </c>
      <c r="D3629" s="14" t="n"/>
      <c r="E3629" s="14" t="n"/>
      <c r="F3629" s="14" t="n"/>
      <c r="G3629" s="14" t="n"/>
      <c r="H3629" s="12" t="str">
        <f>IF(AND(F3629="",G3629=""),"",IF(F3629="",0,F3629)-IF(G3629="",0,G3629))</f>
        <v/>
      </c>
      <c r="I3629" s="14" t="n"/>
      <c r="J3629" s="14" t="n"/>
      <c r="K3629" s="14" t="n"/>
    </row>
    <row r="3630">
      <c r="A3630" s="19" t="n"/>
      <c r="B3630" s="14" t="n"/>
      <c r="C3630" s="12" t="str">
        <f>IF($B3630="","",IFERROR(INDEX(Items!$B$2:$B$501,MATCH($B3630,Items!$A$2:$A$501,0)),"Unknown SKU"))</f>
        <v/>
      </c>
      <c r="D3630" s="14" t="n"/>
      <c r="E3630" s="14" t="n"/>
      <c r="F3630" s="14" t="n"/>
      <c r="G3630" s="14" t="n"/>
      <c r="H3630" s="12" t="str">
        <f>IF(AND(F3630="",G3630=""),"",IF(F3630="",0,F3630)-IF(G3630="",0,G3630))</f>
        <v/>
      </c>
      <c r="I3630" s="14" t="n"/>
      <c r="J3630" s="14" t="n"/>
      <c r="K3630" s="14" t="n"/>
    </row>
    <row r="3631">
      <c r="A3631" s="19" t="n"/>
      <c r="B3631" s="14" t="n"/>
      <c r="C3631" s="12" t="str">
        <f>IF($B3631="","",IFERROR(INDEX(Items!$B$2:$B$501,MATCH($B3631,Items!$A$2:$A$501,0)),"Unknown SKU"))</f>
        <v/>
      </c>
      <c r="D3631" s="14" t="n"/>
      <c r="E3631" s="14" t="n"/>
      <c r="F3631" s="14" t="n"/>
      <c r="G3631" s="14" t="n"/>
      <c r="H3631" s="12" t="str">
        <f>IF(AND(F3631="",G3631=""),"",IF(F3631="",0,F3631)-IF(G3631="",0,G3631))</f>
        <v/>
      </c>
      <c r="I3631" s="14" t="n"/>
      <c r="J3631" s="14" t="n"/>
      <c r="K3631" s="14" t="n"/>
    </row>
    <row r="3632">
      <c r="A3632" s="19" t="n"/>
      <c r="B3632" s="14" t="n"/>
      <c r="C3632" s="12" t="str">
        <f>IF($B3632="","",IFERROR(INDEX(Items!$B$2:$B$501,MATCH($B3632,Items!$A$2:$A$501,0)),"Unknown SKU"))</f>
        <v/>
      </c>
      <c r="D3632" s="14" t="n"/>
      <c r="E3632" s="14" t="n"/>
      <c r="F3632" s="14" t="n"/>
      <c r="G3632" s="14" t="n"/>
      <c r="H3632" s="12" t="str">
        <f>IF(AND(F3632="",G3632=""),"",IF(F3632="",0,F3632)-IF(G3632="",0,G3632))</f>
        <v/>
      </c>
      <c r="I3632" s="14" t="n"/>
      <c r="J3632" s="14" t="n"/>
      <c r="K3632" s="14" t="n"/>
    </row>
    <row r="3633">
      <c r="A3633" s="19" t="n"/>
      <c r="B3633" s="14" t="n"/>
      <c r="C3633" s="12" t="str">
        <f>IF($B3633="","",IFERROR(INDEX(Items!$B$2:$B$501,MATCH($B3633,Items!$A$2:$A$501,0)),"Unknown SKU"))</f>
        <v/>
      </c>
      <c r="D3633" s="14" t="n"/>
      <c r="E3633" s="14" t="n"/>
      <c r="F3633" s="14" t="n"/>
      <c r="G3633" s="14" t="n"/>
      <c r="H3633" s="12" t="str">
        <f>IF(AND(F3633="",G3633=""),"",IF(F3633="",0,F3633)-IF(G3633="",0,G3633))</f>
        <v/>
      </c>
      <c r="I3633" s="14" t="n"/>
      <c r="J3633" s="14" t="n"/>
      <c r="K3633" s="14" t="n"/>
    </row>
    <row r="3634">
      <c r="A3634" s="19" t="n"/>
      <c r="B3634" s="14" t="n"/>
      <c r="C3634" s="12" t="str">
        <f>IF($B3634="","",IFERROR(INDEX(Items!$B$2:$B$501,MATCH($B3634,Items!$A$2:$A$501,0)),"Unknown SKU"))</f>
        <v/>
      </c>
      <c r="D3634" s="14" t="n"/>
      <c r="E3634" s="14" t="n"/>
      <c r="F3634" s="14" t="n"/>
      <c r="G3634" s="14" t="n"/>
      <c r="H3634" s="12" t="str">
        <f>IF(AND(F3634="",G3634=""),"",IF(F3634="",0,F3634)-IF(G3634="",0,G3634))</f>
        <v/>
      </c>
      <c r="I3634" s="14" t="n"/>
      <c r="J3634" s="14" t="n"/>
      <c r="K3634" s="14" t="n"/>
    </row>
    <row r="3635">
      <c r="A3635" s="19" t="n"/>
      <c r="B3635" s="14" t="n"/>
      <c r="C3635" s="12" t="str">
        <f>IF($B3635="","",IFERROR(INDEX(Items!$B$2:$B$501,MATCH($B3635,Items!$A$2:$A$501,0)),"Unknown SKU"))</f>
        <v/>
      </c>
      <c r="D3635" s="14" t="n"/>
      <c r="E3635" s="14" t="n"/>
      <c r="F3635" s="14" t="n"/>
      <c r="G3635" s="14" t="n"/>
      <c r="H3635" s="12" t="str">
        <f>IF(AND(F3635="",G3635=""),"",IF(F3635="",0,F3635)-IF(G3635="",0,G3635))</f>
        <v/>
      </c>
      <c r="I3635" s="14" t="n"/>
      <c r="J3635" s="14" t="n"/>
      <c r="K3635" s="14" t="n"/>
    </row>
    <row r="3636">
      <c r="A3636" s="19" t="n"/>
      <c r="B3636" s="14" t="n"/>
      <c r="C3636" s="12" t="str">
        <f>IF($B3636="","",IFERROR(INDEX(Items!$B$2:$B$501,MATCH($B3636,Items!$A$2:$A$501,0)),"Unknown SKU"))</f>
        <v/>
      </c>
      <c r="D3636" s="14" t="n"/>
      <c r="E3636" s="14" t="n"/>
      <c r="F3636" s="14" t="n"/>
      <c r="G3636" s="14" t="n"/>
      <c r="H3636" s="12" t="str">
        <f>IF(AND(F3636="",G3636=""),"",IF(F3636="",0,F3636)-IF(G3636="",0,G3636))</f>
        <v/>
      </c>
      <c r="I3636" s="14" t="n"/>
      <c r="J3636" s="14" t="n"/>
      <c r="K3636" s="14" t="n"/>
    </row>
    <row r="3637">
      <c r="A3637" s="19" t="n"/>
      <c r="B3637" s="14" t="n"/>
      <c r="C3637" s="12" t="str">
        <f>IF($B3637="","",IFERROR(INDEX(Items!$B$2:$B$501,MATCH($B3637,Items!$A$2:$A$501,0)),"Unknown SKU"))</f>
        <v/>
      </c>
      <c r="D3637" s="14" t="n"/>
      <c r="E3637" s="14" t="n"/>
      <c r="F3637" s="14" t="n"/>
      <c r="G3637" s="14" t="n"/>
      <c r="H3637" s="12" t="str">
        <f>IF(AND(F3637="",G3637=""),"",IF(F3637="",0,F3637)-IF(G3637="",0,G3637))</f>
        <v/>
      </c>
      <c r="I3637" s="14" t="n"/>
      <c r="J3637" s="14" t="n"/>
      <c r="K3637" s="14" t="n"/>
    </row>
    <row r="3638">
      <c r="A3638" s="19" t="n"/>
      <c r="B3638" s="14" t="n"/>
      <c r="C3638" s="12" t="str">
        <f>IF($B3638="","",IFERROR(INDEX(Items!$B$2:$B$501,MATCH($B3638,Items!$A$2:$A$501,0)),"Unknown SKU"))</f>
        <v/>
      </c>
      <c r="D3638" s="14" t="n"/>
      <c r="E3638" s="14" t="n"/>
      <c r="F3638" s="14" t="n"/>
      <c r="G3638" s="14" t="n"/>
      <c r="H3638" s="12" t="str">
        <f>IF(AND(F3638="",G3638=""),"",IF(F3638="",0,F3638)-IF(G3638="",0,G3638))</f>
        <v/>
      </c>
      <c r="I3638" s="14" t="n"/>
      <c r="J3638" s="14" t="n"/>
      <c r="K3638" s="14" t="n"/>
    </row>
    <row r="3639">
      <c r="A3639" s="19" t="n"/>
      <c r="B3639" s="14" t="n"/>
      <c r="C3639" s="12" t="str">
        <f>IF($B3639="","",IFERROR(INDEX(Items!$B$2:$B$501,MATCH($B3639,Items!$A$2:$A$501,0)),"Unknown SKU"))</f>
        <v/>
      </c>
      <c r="D3639" s="14" t="n"/>
      <c r="E3639" s="14" t="n"/>
      <c r="F3639" s="14" t="n"/>
      <c r="G3639" s="14" t="n"/>
      <c r="H3639" s="12" t="str">
        <f>IF(AND(F3639="",G3639=""),"",IF(F3639="",0,F3639)-IF(G3639="",0,G3639))</f>
        <v/>
      </c>
      <c r="I3639" s="14" t="n"/>
      <c r="J3639" s="14" t="n"/>
      <c r="K3639" s="14" t="n"/>
    </row>
    <row r="3640">
      <c r="A3640" s="19" t="n"/>
      <c r="B3640" s="14" t="n"/>
      <c r="C3640" s="12" t="str">
        <f>IF($B3640="","",IFERROR(INDEX(Items!$B$2:$B$501,MATCH($B3640,Items!$A$2:$A$501,0)),"Unknown SKU"))</f>
        <v/>
      </c>
      <c r="D3640" s="14" t="n"/>
      <c r="E3640" s="14" t="n"/>
      <c r="F3640" s="14" t="n"/>
      <c r="G3640" s="14" t="n"/>
      <c r="H3640" s="12" t="str">
        <f>IF(AND(F3640="",G3640=""),"",IF(F3640="",0,F3640)-IF(G3640="",0,G3640))</f>
        <v/>
      </c>
      <c r="I3640" s="14" t="n"/>
      <c r="J3640" s="14" t="n"/>
      <c r="K3640" s="14" t="n"/>
    </row>
    <row r="3641">
      <c r="A3641" s="19" t="n"/>
      <c r="B3641" s="14" t="n"/>
      <c r="C3641" s="12" t="str">
        <f>IF($B3641="","",IFERROR(INDEX(Items!$B$2:$B$501,MATCH($B3641,Items!$A$2:$A$501,0)),"Unknown SKU"))</f>
        <v/>
      </c>
      <c r="D3641" s="14" t="n"/>
      <c r="E3641" s="14" t="n"/>
      <c r="F3641" s="14" t="n"/>
      <c r="G3641" s="14" t="n"/>
      <c r="H3641" s="12" t="str">
        <f>IF(AND(F3641="",G3641=""),"",IF(F3641="",0,F3641)-IF(G3641="",0,G3641))</f>
        <v/>
      </c>
      <c r="I3641" s="14" t="n"/>
      <c r="J3641" s="14" t="n"/>
      <c r="K3641" s="14" t="n"/>
    </row>
    <row r="3642">
      <c r="A3642" s="19" t="n"/>
      <c r="B3642" s="14" t="n"/>
      <c r="C3642" s="12" t="str">
        <f>IF($B3642="","",IFERROR(INDEX(Items!$B$2:$B$501,MATCH($B3642,Items!$A$2:$A$501,0)),"Unknown SKU"))</f>
        <v/>
      </c>
      <c r="D3642" s="14" t="n"/>
      <c r="E3642" s="14" t="n"/>
      <c r="F3642" s="14" t="n"/>
      <c r="G3642" s="14" t="n"/>
      <c r="H3642" s="12" t="str">
        <f>IF(AND(F3642="",G3642=""),"",IF(F3642="",0,F3642)-IF(G3642="",0,G3642))</f>
        <v/>
      </c>
      <c r="I3642" s="14" t="n"/>
      <c r="J3642" s="14" t="n"/>
      <c r="K3642" s="14" t="n"/>
    </row>
    <row r="3643">
      <c r="A3643" s="19" t="n"/>
      <c r="B3643" s="14" t="n"/>
      <c r="C3643" s="12" t="str">
        <f>IF($B3643="","",IFERROR(INDEX(Items!$B$2:$B$501,MATCH($B3643,Items!$A$2:$A$501,0)),"Unknown SKU"))</f>
        <v/>
      </c>
      <c r="D3643" s="14" t="n"/>
      <c r="E3643" s="14" t="n"/>
      <c r="F3643" s="14" t="n"/>
      <c r="G3643" s="14" t="n"/>
      <c r="H3643" s="12" t="str">
        <f>IF(AND(F3643="",G3643=""),"",IF(F3643="",0,F3643)-IF(G3643="",0,G3643))</f>
        <v/>
      </c>
      <c r="I3643" s="14" t="n"/>
      <c r="J3643" s="14" t="n"/>
      <c r="K3643" s="14" t="n"/>
    </row>
    <row r="3644">
      <c r="A3644" s="19" t="n"/>
      <c r="B3644" s="14" t="n"/>
      <c r="C3644" s="12" t="str">
        <f>IF($B3644="","",IFERROR(INDEX(Items!$B$2:$B$501,MATCH($B3644,Items!$A$2:$A$501,0)),"Unknown SKU"))</f>
        <v/>
      </c>
      <c r="D3644" s="14" t="n"/>
      <c r="E3644" s="14" t="n"/>
      <c r="F3644" s="14" t="n"/>
      <c r="G3644" s="14" t="n"/>
      <c r="H3644" s="12" t="str">
        <f>IF(AND(F3644="",G3644=""),"",IF(F3644="",0,F3644)-IF(G3644="",0,G3644))</f>
        <v/>
      </c>
      <c r="I3644" s="14" t="n"/>
      <c r="J3644" s="14" t="n"/>
      <c r="K3644" s="14" t="n"/>
    </row>
    <row r="3645">
      <c r="A3645" s="19" t="n"/>
      <c r="B3645" s="14" t="n"/>
      <c r="C3645" s="12" t="str">
        <f>IF($B3645="","",IFERROR(INDEX(Items!$B$2:$B$501,MATCH($B3645,Items!$A$2:$A$501,0)),"Unknown SKU"))</f>
        <v/>
      </c>
      <c r="D3645" s="14" t="n"/>
      <c r="E3645" s="14" t="n"/>
      <c r="F3645" s="14" t="n"/>
      <c r="G3645" s="14" t="n"/>
      <c r="H3645" s="12" t="str">
        <f>IF(AND(F3645="",G3645=""),"",IF(F3645="",0,F3645)-IF(G3645="",0,G3645))</f>
        <v/>
      </c>
      <c r="I3645" s="14" t="n"/>
      <c r="J3645" s="14" t="n"/>
      <c r="K3645" s="14" t="n"/>
    </row>
    <row r="3646">
      <c r="A3646" s="19" t="n"/>
      <c r="B3646" s="14" t="n"/>
      <c r="C3646" s="12" t="str">
        <f>IF($B3646="","",IFERROR(INDEX(Items!$B$2:$B$501,MATCH($B3646,Items!$A$2:$A$501,0)),"Unknown SKU"))</f>
        <v/>
      </c>
      <c r="D3646" s="14" t="n"/>
      <c r="E3646" s="14" t="n"/>
      <c r="F3646" s="14" t="n"/>
      <c r="G3646" s="14" t="n"/>
      <c r="H3646" s="12" t="str">
        <f>IF(AND(F3646="",G3646=""),"",IF(F3646="",0,F3646)-IF(G3646="",0,G3646))</f>
        <v/>
      </c>
      <c r="I3646" s="14" t="n"/>
      <c r="J3646" s="14" t="n"/>
      <c r="K3646" s="14" t="n"/>
    </row>
    <row r="3647">
      <c r="A3647" s="19" t="n"/>
      <c r="B3647" s="14" t="n"/>
      <c r="C3647" s="12" t="str">
        <f>IF($B3647="","",IFERROR(INDEX(Items!$B$2:$B$501,MATCH($B3647,Items!$A$2:$A$501,0)),"Unknown SKU"))</f>
        <v/>
      </c>
      <c r="D3647" s="14" t="n"/>
      <c r="E3647" s="14" t="n"/>
      <c r="F3647" s="14" t="n"/>
      <c r="G3647" s="14" t="n"/>
      <c r="H3647" s="12" t="str">
        <f>IF(AND(F3647="",G3647=""),"",IF(F3647="",0,F3647)-IF(G3647="",0,G3647))</f>
        <v/>
      </c>
      <c r="I3647" s="14" t="n"/>
      <c r="J3647" s="14" t="n"/>
      <c r="K3647" s="14" t="n"/>
    </row>
    <row r="3648">
      <c r="A3648" s="19" t="n"/>
      <c r="B3648" s="14" t="n"/>
      <c r="C3648" s="12" t="str">
        <f>IF($B3648="","",IFERROR(INDEX(Items!$B$2:$B$501,MATCH($B3648,Items!$A$2:$A$501,0)),"Unknown SKU"))</f>
        <v/>
      </c>
      <c r="D3648" s="14" t="n"/>
      <c r="E3648" s="14" t="n"/>
      <c r="F3648" s="14" t="n"/>
      <c r="G3648" s="14" t="n"/>
      <c r="H3648" s="12" t="str">
        <f>IF(AND(F3648="",G3648=""),"",IF(F3648="",0,F3648)-IF(G3648="",0,G3648))</f>
        <v/>
      </c>
      <c r="I3648" s="14" t="n"/>
      <c r="J3648" s="14" t="n"/>
      <c r="K3648" s="14" t="n"/>
    </row>
    <row r="3649">
      <c r="A3649" s="19" t="n"/>
      <c r="B3649" s="14" t="n"/>
      <c r="C3649" s="12" t="str">
        <f>IF($B3649="","",IFERROR(INDEX(Items!$B$2:$B$501,MATCH($B3649,Items!$A$2:$A$501,0)),"Unknown SKU"))</f>
        <v/>
      </c>
      <c r="D3649" s="14" t="n"/>
      <c r="E3649" s="14" t="n"/>
      <c r="F3649" s="14" t="n"/>
      <c r="G3649" s="14" t="n"/>
      <c r="H3649" s="12" t="str">
        <f>IF(AND(F3649="",G3649=""),"",IF(F3649="",0,F3649)-IF(G3649="",0,G3649))</f>
        <v/>
      </c>
      <c r="I3649" s="14" t="n"/>
      <c r="J3649" s="14" t="n"/>
      <c r="K3649" s="14" t="n"/>
    </row>
    <row r="3650">
      <c r="A3650" s="19" t="n"/>
      <c r="B3650" s="14" t="n"/>
      <c r="C3650" s="12" t="str">
        <f>IF($B3650="","",IFERROR(INDEX(Items!$B$2:$B$501,MATCH($B3650,Items!$A$2:$A$501,0)),"Unknown SKU"))</f>
        <v/>
      </c>
      <c r="D3650" s="14" t="n"/>
      <c r="E3650" s="14" t="n"/>
      <c r="F3650" s="14" t="n"/>
      <c r="G3650" s="14" t="n"/>
      <c r="H3650" s="12" t="str">
        <f>IF(AND(F3650="",G3650=""),"",IF(F3650="",0,F3650)-IF(G3650="",0,G3650))</f>
        <v/>
      </c>
      <c r="I3650" s="14" t="n"/>
      <c r="J3650" s="14" t="n"/>
      <c r="K3650" s="14" t="n"/>
    </row>
    <row r="3651">
      <c r="A3651" s="19" t="n"/>
      <c r="B3651" s="14" t="n"/>
      <c r="C3651" s="12" t="str">
        <f>IF($B3651="","",IFERROR(INDEX(Items!$B$2:$B$501,MATCH($B3651,Items!$A$2:$A$501,0)),"Unknown SKU"))</f>
        <v/>
      </c>
      <c r="D3651" s="14" t="n"/>
      <c r="E3651" s="14" t="n"/>
      <c r="F3651" s="14" t="n"/>
      <c r="G3651" s="14" t="n"/>
      <c r="H3651" s="12" t="str">
        <f>IF(AND(F3651="",G3651=""),"",IF(F3651="",0,F3651)-IF(G3651="",0,G3651))</f>
        <v/>
      </c>
      <c r="I3651" s="14" t="n"/>
      <c r="J3651" s="14" t="n"/>
      <c r="K3651" s="14" t="n"/>
    </row>
    <row r="3652">
      <c r="A3652" s="19" t="n"/>
      <c r="B3652" s="14" t="n"/>
      <c r="C3652" s="12" t="str">
        <f>IF($B3652="","",IFERROR(INDEX(Items!$B$2:$B$501,MATCH($B3652,Items!$A$2:$A$501,0)),"Unknown SKU"))</f>
        <v/>
      </c>
      <c r="D3652" s="14" t="n"/>
      <c r="E3652" s="14" t="n"/>
      <c r="F3652" s="14" t="n"/>
      <c r="G3652" s="14" t="n"/>
      <c r="H3652" s="12" t="str">
        <f>IF(AND(F3652="",G3652=""),"",IF(F3652="",0,F3652)-IF(G3652="",0,G3652))</f>
        <v/>
      </c>
      <c r="I3652" s="14" t="n"/>
      <c r="J3652" s="14" t="n"/>
      <c r="K3652" s="14" t="n"/>
    </row>
    <row r="3653">
      <c r="A3653" s="19" t="n"/>
      <c r="B3653" s="14" t="n"/>
      <c r="C3653" s="12" t="str">
        <f>IF($B3653="","",IFERROR(INDEX(Items!$B$2:$B$501,MATCH($B3653,Items!$A$2:$A$501,0)),"Unknown SKU"))</f>
        <v/>
      </c>
      <c r="D3653" s="14" t="n"/>
      <c r="E3653" s="14" t="n"/>
      <c r="F3653" s="14" t="n"/>
      <c r="G3653" s="14" t="n"/>
      <c r="H3653" s="12" t="str">
        <f>IF(AND(F3653="",G3653=""),"",IF(F3653="",0,F3653)-IF(G3653="",0,G3653))</f>
        <v/>
      </c>
      <c r="I3653" s="14" t="n"/>
      <c r="J3653" s="14" t="n"/>
      <c r="K3653" s="14" t="n"/>
    </row>
    <row r="3654">
      <c r="A3654" s="19" t="n"/>
      <c r="B3654" s="14" t="n"/>
      <c r="C3654" s="12" t="str">
        <f>IF($B3654="","",IFERROR(INDEX(Items!$B$2:$B$501,MATCH($B3654,Items!$A$2:$A$501,0)),"Unknown SKU"))</f>
        <v/>
      </c>
      <c r="D3654" s="14" t="n"/>
      <c r="E3654" s="14" t="n"/>
      <c r="F3654" s="14" t="n"/>
      <c r="G3654" s="14" t="n"/>
      <c r="H3654" s="12" t="str">
        <f>IF(AND(F3654="",G3654=""),"",IF(F3654="",0,F3654)-IF(G3654="",0,G3654))</f>
        <v/>
      </c>
      <c r="I3654" s="14" t="n"/>
      <c r="J3654" s="14" t="n"/>
      <c r="K3654" s="14" t="n"/>
    </row>
    <row r="3655">
      <c r="A3655" s="19" t="n"/>
      <c r="B3655" s="14" t="n"/>
      <c r="C3655" s="12" t="str">
        <f>IF($B3655="","",IFERROR(INDEX(Items!$B$2:$B$501,MATCH($B3655,Items!$A$2:$A$501,0)),"Unknown SKU"))</f>
        <v/>
      </c>
      <c r="D3655" s="14" t="n"/>
      <c r="E3655" s="14" t="n"/>
      <c r="F3655" s="14" t="n"/>
      <c r="G3655" s="14" t="n"/>
      <c r="H3655" s="12" t="str">
        <f>IF(AND(F3655="",G3655=""),"",IF(F3655="",0,F3655)-IF(G3655="",0,G3655))</f>
        <v/>
      </c>
      <c r="I3655" s="14" t="n"/>
      <c r="J3655" s="14" t="n"/>
      <c r="K3655" s="14" t="n"/>
    </row>
    <row r="3656">
      <c r="A3656" s="19" t="n"/>
      <c r="B3656" s="14" t="n"/>
      <c r="C3656" s="12" t="str">
        <f>IF($B3656="","",IFERROR(INDEX(Items!$B$2:$B$501,MATCH($B3656,Items!$A$2:$A$501,0)),"Unknown SKU"))</f>
        <v/>
      </c>
      <c r="D3656" s="14" t="n"/>
      <c r="E3656" s="14" t="n"/>
      <c r="F3656" s="14" t="n"/>
      <c r="G3656" s="14" t="n"/>
      <c r="H3656" s="12" t="str">
        <f>IF(AND(F3656="",G3656=""),"",IF(F3656="",0,F3656)-IF(G3656="",0,G3656))</f>
        <v/>
      </c>
      <c r="I3656" s="14" t="n"/>
      <c r="J3656" s="14" t="n"/>
      <c r="K3656" s="14" t="n"/>
    </row>
    <row r="3657">
      <c r="A3657" s="19" t="n"/>
      <c r="B3657" s="14" t="n"/>
      <c r="C3657" s="12" t="str">
        <f>IF($B3657="","",IFERROR(INDEX(Items!$B$2:$B$501,MATCH($B3657,Items!$A$2:$A$501,0)),"Unknown SKU"))</f>
        <v/>
      </c>
      <c r="D3657" s="14" t="n"/>
      <c r="E3657" s="14" t="n"/>
      <c r="F3657" s="14" t="n"/>
      <c r="G3657" s="14" t="n"/>
      <c r="H3657" s="12" t="str">
        <f>IF(AND(F3657="",G3657=""),"",IF(F3657="",0,F3657)-IF(G3657="",0,G3657))</f>
        <v/>
      </c>
      <c r="I3657" s="14" t="n"/>
      <c r="J3657" s="14" t="n"/>
      <c r="K3657" s="14" t="n"/>
    </row>
    <row r="3658">
      <c r="A3658" s="19" t="n"/>
      <c r="B3658" s="14" t="n"/>
      <c r="C3658" s="12" t="str">
        <f>IF($B3658="","",IFERROR(INDEX(Items!$B$2:$B$501,MATCH($B3658,Items!$A$2:$A$501,0)),"Unknown SKU"))</f>
        <v/>
      </c>
      <c r="D3658" s="14" t="n"/>
      <c r="E3658" s="14" t="n"/>
      <c r="F3658" s="14" t="n"/>
      <c r="G3658" s="14" t="n"/>
      <c r="H3658" s="12" t="str">
        <f>IF(AND(F3658="",G3658=""),"",IF(F3658="",0,F3658)-IF(G3658="",0,G3658))</f>
        <v/>
      </c>
      <c r="I3658" s="14" t="n"/>
      <c r="J3658" s="14" t="n"/>
      <c r="K3658" s="14" t="n"/>
    </row>
    <row r="3659">
      <c r="A3659" s="19" t="n"/>
      <c r="B3659" s="14" t="n"/>
      <c r="C3659" s="12" t="str">
        <f>IF($B3659="","",IFERROR(INDEX(Items!$B$2:$B$501,MATCH($B3659,Items!$A$2:$A$501,0)),"Unknown SKU"))</f>
        <v/>
      </c>
      <c r="D3659" s="14" t="n"/>
      <c r="E3659" s="14" t="n"/>
      <c r="F3659" s="14" t="n"/>
      <c r="G3659" s="14" t="n"/>
      <c r="H3659" s="12" t="str">
        <f>IF(AND(F3659="",G3659=""),"",IF(F3659="",0,F3659)-IF(G3659="",0,G3659))</f>
        <v/>
      </c>
      <c r="I3659" s="14" t="n"/>
      <c r="J3659" s="14" t="n"/>
      <c r="K3659" s="14" t="n"/>
    </row>
    <row r="3660">
      <c r="A3660" s="19" t="n"/>
      <c r="B3660" s="14" t="n"/>
      <c r="C3660" s="12" t="str">
        <f>IF($B3660="","",IFERROR(INDEX(Items!$B$2:$B$501,MATCH($B3660,Items!$A$2:$A$501,0)),"Unknown SKU"))</f>
        <v/>
      </c>
      <c r="D3660" s="14" t="n"/>
      <c r="E3660" s="14" t="n"/>
      <c r="F3660" s="14" t="n"/>
      <c r="G3660" s="14" t="n"/>
      <c r="H3660" s="12" t="str">
        <f>IF(AND(F3660="",G3660=""),"",IF(F3660="",0,F3660)-IF(G3660="",0,G3660))</f>
        <v/>
      </c>
      <c r="I3660" s="14" t="n"/>
      <c r="J3660" s="14" t="n"/>
      <c r="K3660" s="14" t="n"/>
    </row>
    <row r="3661">
      <c r="A3661" s="19" t="n"/>
      <c r="B3661" s="14" t="n"/>
      <c r="C3661" s="12" t="str">
        <f>IF($B3661="","",IFERROR(INDEX(Items!$B$2:$B$501,MATCH($B3661,Items!$A$2:$A$501,0)),"Unknown SKU"))</f>
        <v/>
      </c>
      <c r="D3661" s="14" t="n"/>
      <c r="E3661" s="14" t="n"/>
      <c r="F3661" s="14" t="n"/>
      <c r="G3661" s="14" t="n"/>
      <c r="H3661" s="12" t="str">
        <f>IF(AND(F3661="",G3661=""),"",IF(F3661="",0,F3661)-IF(G3661="",0,G3661))</f>
        <v/>
      </c>
      <c r="I3661" s="14" t="n"/>
      <c r="J3661" s="14" t="n"/>
      <c r="K3661" s="14" t="n"/>
    </row>
    <row r="3662">
      <c r="A3662" s="19" t="n"/>
      <c r="B3662" s="14" t="n"/>
      <c r="C3662" s="12" t="str">
        <f>IF($B3662="","",IFERROR(INDEX(Items!$B$2:$B$501,MATCH($B3662,Items!$A$2:$A$501,0)),"Unknown SKU"))</f>
        <v/>
      </c>
      <c r="D3662" s="14" t="n"/>
      <c r="E3662" s="14" t="n"/>
      <c r="F3662" s="14" t="n"/>
      <c r="G3662" s="14" t="n"/>
      <c r="H3662" s="12" t="str">
        <f>IF(AND(F3662="",G3662=""),"",IF(F3662="",0,F3662)-IF(G3662="",0,G3662))</f>
        <v/>
      </c>
      <c r="I3662" s="14" t="n"/>
      <c r="J3662" s="14" t="n"/>
      <c r="K3662" s="14" t="n"/>
    </row>
    <row r="3663">
      <c r="A3663" s="19" t="n"/>
      <c r="B3663" s="14" t="n"/>
      <c r="C3663" s="12" t="str">
        <f>IF($B3663="","",IFERROR(INDEX(Items!$B$2:$B$501,MATCH($B3663,Items!$A$2:$A$501,0)),"Unknown SKU"))</f>
        <v/>
      </c>
      <c r="D3663" s="14" t="n"/>
      <c r="E3663" s="14" t="n"/>
      <c r="F3663" s="14" t="n"/>
      <c r="G3663" s="14" t="n"/>
      <c r="H3663" s="12" t="str">
        <f>IF(AND(F3663="",G3663=""),"",IF(F3663="",0,F3663)-IF(G3663="",0,G3663))</f>
        <v/>
      </c>
      <c r="I3663" s="14" t="n"/>
      <c r="J3663" s="14" t="n"/>
      <c r="K3663" s="14" t="n"/>
    </row>
    <row r="3664">
      <c r="A3664" s="19" t="n"/>
      <c r="B3664" s="14" t="n"/>
      <c r="C3664" s="12" t="str">
        <f>IF($B3664="","",IFERROR(INDEX(Items!$B$2:$B$501,MATCH($B3664,Items!$A$2:$A$501,0)),"Unknown SKU"))</f>
        <v/>
      </c>
      <c r="D3664" s="14" t="n"/>
      <c r="E3664" s="14" t="n"/>
      <c r="F3664" s="14" t="n"/>
      <c r="G3664" s="14" t="n"/>
      <c r="H3664" s="12" t="str">
        <f>IF(AND(F3664="",G3664=""),"",IF(F3664="",0,F3664)-IF(G3664="",0,G3664))</f>
        <v/>
      </c>
      <c r="I3664" s="14" t="n"/>
      <c r="J3664" s="14" t="n"/>
      <c r="K3664" s="14" t="n"/>
    </row>
    <row r="3665">
      <c r="A3665" s="19" t="n"/>
      <c r="B3665" s="14" t="n"/>
      <c r="C3665" s="12" t="str">
        <f>IF($B3665="","",IFERROR(INDEX(Items!$B$2:$B$501,MATCH($B3665,Items!$A$2:$A$501,0)),"Unknown SKU"))</f>
        <v/>
      </c>
      <c r="D3665" s="14" t="n"/>
      <c r="E3665" s="14" t="n"/>
      <c r="F3665" s="14" t="n"/>
      <c r="G3665" s="14" t="n"/>
      <c r="H3665" s="12" t="str">
        <f>IF(AND(F3665="",G3665=""),"",IF(F3665="",0,F3665)-IF(G3665="",0,G3665))</f>
        <v/>
      </c>
      <c r="I3665" s="14" t="n"/>
      <c r="J3665" s="14" t="n"/>
      <c r="K3665" s="14" t="n"/>
    </row>
    <row r="3666">
      <c r="A3666" s="19" t="n"/>
      <c r="B3666" s="14" t="n"/>
      <c r="C3666" s="12" t="str">
        <f>IF($B3666="","",IFERROR(INDEX(Items!$B$2:$B$501,MATCH($B3666,Items!$A$2:$A$501,0)),"Unknown SKU"))</f>
        <v/>
      </c>
      <c r="D3666" s="14" t="n"/>
      <c r="E3666" s="14" t="n"/>
      <c r="F3666" s="14" t="n"/>
      <c r="G3666" s="14" t="n"/>
      <c r="H3666" s="12" t="str">
        <f>IF(AND(F3666="",G3666=""),"",IF(F3666="",0,F3666)-IF(G3666="",0,G3666))</f>
        <v/>
      </c>
      <c r="I3666" s="14" t="n"/>
      <c r="J3666" s="14" t="n"/>
      <c r="K3666" s="14" t="n"/>
    </row>
    <row r="3667">
      <c r="A3667" s="19" t="n"/>
      <c r="B3667" s="14" t="n"/>
      <c r="C3667" s="12" t="str">
        <f>IF($B3667="","",IFERROR(INDEX(Items!$B$2:$B$501,MATCH($B3667,Items!$A$2:$A$501,0)),"Unknown SKU"))</f>
        <v/>
      </c>
      <c r="D3667" s="14" t="n"/>
      <c r="E3667" s="14" t="n"/>
      <c r="F3667" s="14" t="n"/>
      <c r="G3667" s="14" t="n"/>
      <c r="H3667" s="12" t="str">
        <f>IF(AND(F3667="",G3667=""),"",IF(F3667="",0,F3667)-IF(G3667="",0,G3667))</f>
        <v/>
      </c>
      <c r="I3667" s="14" t="n"/>
      <c r="J3667" s="14" t="n"/>
      <c r="K3667" s="14" t="n"/>
    </row>
    <row r="3668">
      <c r="A3668" s="19" t="n"/>
      <c r="B3668" s="14" t="n"/>
      <c r="C3668" s="12" t="str">
        <f>IF($B3668="","",IFERROR(INDEX(Items!$B$2:$B$501,MATCH($B3668,Items!$A$2:$A$501,0)),"Unknown SKU"))</f>
        <v/>
      </c>
      <c r="D3668" s="14" t="n"/>
      <c r="E3668" s="14" t="n"/>
      <c r="F3668" s="14" t="n"/>
      <c r="G3668" s="14" t="n"/>
      <c r="H3668" s="12" t="str">
        <f>IF(AND(F3668="",G3668=""),"",IF(F3668="",0,F3668)-IF(G3668="",0,G3668))</f>
        <v/>
      </c>
      <c r="I3668" s="14" t="n"/>
      <c r="J3668" s="14" t="n"/>
      <c r="K3668" s="14" t="n"/>
    </row>
    <row r="3669">
      <c r="A3669" s="19" t="n"/>
      <c r="B3669" s="14" t="n"/>
      <c r="C3669" s="12" t="str">
        <f>IF($B3669="","",IFERROR(INDEX(Items!$B$2:$B$501,MATCH($B3669,Items!$A$2:$A$501,0)),"Unknown SKU"))</f>
        <v/>
      </c>
      <c r="D3669" s="14" t="n"/>
      <c r="E3669" s="14" t="n"/>
      <c r="F3669" s="14" t="n"/>
      <c r="G3669" s="14" t="n"/>
      <c r="H3669" s="12" t="str">
        <f>IF(AND(F3669="",G3669=""),"",IF(F3669="",0,F3669)-IF(G3669="",0,G3669))</f>
        <v/>
      </c>
      <c r="I3669" s="14" t="n"/>
      <c r="J3669" s="14" t="n"/>
      <c r="K3669" s="14" t="n"/>
    </row>
    <row r="3670">
      <c r="A3670" s="19" t="n"/>
      <c r="B3670" s="14" t="n"/>
      <c r="C3670" s="12" t="str">
        <f>IF($B3670="","",IFERROR(INDEX(Items!$B$2:$B$501,MATCH($B3670,Items!$A$2:$A$501,0)),"Unknown SKU"))</f>
        <v/>
      </c>
      <c r="D3670" s="14" t="n"/>
      <c r="E3670" s="14" t="n"/>
      <c r="F3670" s="14" t="n"/>
      <c r="G3670" s="14" t="n"/>
      <c r="H3670" s="12" t="str">
        <f>IF(AND(F3670="",G3670=""),"",IF(F3670="",0,F3670)-IF(G3670="",0,G3670))</f>
        <v/>
      </c>
      <c r="I3670" s="14" t="n"/>
      <c r="J3670" s="14" t="n"/>
      <c r="K3670" s="14" t="n"/>
    </row>
    <row r="3671">
      <c r="A3671" s="19" t="n"/>
      <c r="B3671" s="14" t="n"/>
      <c r="C3671" s="12" t="str">
        <f>IF($B3671="","",IFERROR(INDEX(Items!$B$2:$B$501,MATCH($B3671,Items!$A$2:$A$501,0)),"Unknown SKU"))</f>
        <v/>
      </c>
      <c r="D3671" s="14" t="n"/>
      <c r="E3671" s="14" t="n"/>
      <c r="F3671" s="14" t="n"/>
      <c r="G3671" s="14" t="n"/>
      <c r="H3671" s="12" t="str">
        <f>IF(AND(F3671="",G3671=""),"",IF(F3671="",0,F3671)-IF(G3671="",0,G3671))</f>
        <v/>
      </c>
      <c r="I3671" s="14" t="n"/>
      <c r="J3671" s="14" t="n"/>
      <c r="K3671" s="14" t="n"/>
    </row>
    <row r="3672">
      <c r="A3672" s="19" t="n"/>
      <c r="B3672" s="14" t="n"/>
      <c r="C3672" s="12" t="str">
        <f>IF($B3672="","",IFERROR(INDEX(Items!$B$2:$B$501,MATCH($B3672,Items!$A$2:$A$501,0)),"Unknown SKU"))</f>
        <v/>
      </c>
      <c r="D3672" s="14" t="n"/>
      <c r="E3672" s="14" t="n"/>
      <c r="F3672" s="14" t="n"/>
      <c r="G3672" s="14" t="n"/>
      <c r="H3672" s="12" t="str">
        <f>IF(AND(F3672="",G3672=""),"",IF(F3672="",0,F3672)-IF(G3672="",0,G3672))</f>
        <v/>
      </c>
      <c r="I3672" s="14" t="n"/>
      <c r="J3672" s="14" t="n"/>
      <c r="K3672" s="14" t="n"/>
    </row>
    <row r="3673">
      <c r="A3673" s="19" t="n"/>
      <c r="B3673" s="14" t="n"/>
      <c r="C3673" s="12" t="str">
        <f>IF($B3673="","",IFERROR(INDEX(Items!$B$2:$B$501,MATCH($B3673,Items!$A$2:$A$501,0)),"Unknown SKU"))</f>
        <v/>
      </c>
      <c r="D3673" s="14" t="n"/>
      <c r="E3673" s="14" t="n"/>
      <c r="F3673" s="14" t="n"/>
      <c r="G3673" s="14" t="n"/>
      <c r="H3673" s="12" t="str">
        <f>IF(AND(F3673="",G3673=""),"",IF(F3673="",0,F3673)-IF(G3673="",0,G3673))</f>
        <v/>
      </c>
      <c r="I3673" s="14" t="n"/>
      <c r="J3673" s="14" t="n"/>
      <c r="K3673" s="14" t="n"/>
    </row>
    <row r="3674">
      <c r="A3674" s="19" t="n"/>
      <c r="B3674" s="14" t="n"/>
      <c r="C3674" s="12" t="str">
        <f>IF($B3674="","",IFERROR(INDEX(Items!$B$2:$B$501,MATCH($B3674,Items!$A$2:$A$501,0)),"Unknown SKU"))</f>
        <v/>
      </c>
      <c r="D3674" s="14" t="n"/>
      <c r="E3674" s="14" t="n"/>
      <c r="F3674" s="14" t="n"/>
      <c r="G3674" s="14" t="n"/>
      <c r="H3674" s="12" t="str">
        <f>IF(AND(F3674="",G3674=""),"",IF(F3674="",0,F3674)-IF(G3674="",0,G3674))</f>
        <v/>
      </c>
      <c r="I3674" s="14" t="n"/>
      <c r="J3674" s="14" t="n"/>
      <c r="K3674" s="14" t="n"/>
    </row>
    <row r="3675">
      <c r="A3675" s="19" t="n"/>
      <c r="B3675" s="14" t="n"/>
      <c r="C3675" s="12" t="str">
        <f>IF($B3675="","",IFERROR(INDEX(Items!$B$2:$B$501,MATCH($B3675,Items!$A$2:$A$501,0)),"Unknown SKU"))</f>
        <v/>
      </c>
      <c r="D3675" s="14" t="n"/>
      <c r="E3675" s="14" t="n"/>
      <c r="F3675" s="14" t="n"/>
      <c r="G3675" s="14" t="n"/>
      <c r="H3675" s="12" t="str">
        <f>IF(AND(F3675="",G3675=""),"",IF(F3675="",0,F3675)-IF(G3675="",0,G3675))</f>
        <v/>
      </c>
      <c r="I3675" s="14" t="n"/>
      <c r="J3675" s="14" t="n"/>
      <c r="K3675" s="14" t="n"/>
    </row>
    <row r="3676">
      <c r="A3676" s="19" t="n"/>
      <c r="B3676" s="14" t="n"/>
      <c r="C3676" s="12" t="str">
        <f>IF($B3676="","",IFERROR(INDEX(Items!$B$2:$B$501,MATCH($B3676,Items!$A$2:$A$501,0)),"Unknown SKU"))</f>
        <v/>
      </c>
      <c r="D3676" s="14" t="n"/>
      <c r="E3676" s="14" t="n"/>
      <c r="F3676" s="14" t="n"/>
      <c r="G3676" s="14" t="n"/>
      <c r="H3676" s="12" t="str">
        <f>IF(AND(F3676="",G3676=""),"",IF(F3676="",0,F3676)-IF(G3676="",0,G3676))</f>
        <v/>
      </c>
      <c r="I3676" s="14" t="n"/>
      <c r="J3676" s="14" t="n"/>
      <c r="K3676" s="14" t="n"/>
    </row>
    <row r="3677">
      <c r="A3677" s="19" t="n"/>
      <c r="B3677" s="14" t="n"/>
      <c r="C3677" s="12" t="str">
        <f>IF($B3677="","",IFERROR(INDEX(Items!$B$2:$B$501,MATCH($B3677,Items!$A$2:$A$501,0)),"Unknown SKU"))</f>
        <v/>
      </c>
      <c r="D3677" s="14" t="n"/>
      <c r="E3677" s="14" t="n"/>
      <c r="F3677" s="14" t="n"/>
      <c r="G3677" s="14" t="n"/>
      <c r="H3677" s="12" t="str">
        <f>IF(AND(F3677="",G3677=""),"",IF(F3677="",0,F3677)-IF(G3677="",0,G3677))</f>
        <v/>
      </c>
      <c r="I3677" s="14" t="n"/>
      <c r="J3677" s="14" t="n"/>
      <c r="K3677" s="14" t="n"/>
    </row>
    <row r="3678">
      <c r="A3678" s="19" t="n"/>
      <c r="B3678" s="14" t="n"/>
      <c r="C3678" s="12" t="str">
        <f>IF($B3678="","",IFERROR(INDEX(Items!$B$2:$B$501,MATCH($B3678,Items!$A$2:$A$501,0)),"Unknown SKU"))</f>
        <v/>
      </c>
      <c r="D3678" s="14" t="n"/>
      <c r="E3678" s="14" t="n"/>
      <c r="F3678" s="14" t="n"/>
      <c r="G3678" s="14" t="n"/>
      <c r="H3678" s="12" t="str">
        <f>IF(AND(F3678="",G3678=""),"",IF(F3678="",0,F3678)-IF(G3678="",0,G3678))</f>
        <v/>
      </c>
      <c r="I3678" s="14" t="n"/>
      <c r="J3678" s="14" t="n"/>
      <c r="K3678" s="14" t="n"/>
    </row>
    <row r="3679">
      <c r="A3679" s="19" t="n"/>
      <c r="B3679" s="14" t="n"/>
      <c r="C3679" s="12" t="str">
        <f>IF($B3679="","",IFERROR(INDEX(Items!$B$2:$B$501,MATCH($B3679,Items!$A$2:$A$501,0)),"Unknown SKU"))</f>
        <v/>
      </c>
      <c r="D3679" s="14" t="n"/>
      <c r="E3679" s="14" t="n"/>
      <c r="F3679" s="14" t="n"/>
      <c r="G3679" s="14" t="n"/>
      <c r="H3679" s="12" t="str">
        <f>IF(AND(F3679="",G3679=""),"",IF(F3679="",0,F3679)-IF(G3679="",0,G3679))</f>
        <v/>
      </c>
      <c r="I3679" s="14" t="n"/>
      <c r="J3679" s="14" t="n"/>
      <c r="K3679" s="14" t="n"/>
    </row>
    <row r="3680">
      <c r="A3680" s="19" t="n"/>
      <c r="B3680" s="14" t="n"/>
      <c r="C3680" s="12" t="str">
        <f>IF($B3680="","",IFERROR(INDEX(Items!$B$2:$B$501,MATCH($B3680,Items!$A$2:$A$501,0)),"Unknown SKU"))</f>
        <v/>
      </c>
      <c r="D3680" s="14" t="n"/>
      <c r="E3680" s="14" t="n"/>
      <c r="F3680" s="14" t="n"/>
      <c r="G3680" s="14" t="n"/>
      <c r="H3680" s="12" t="str">
        <f>IF(AND(F3680="",G3680=""),"",IF(F3680="",0,F3680)-IF(G3680="",0,G3680))</f>
        <v/>
      </c>
      <c r="I3680" s="14" t="n"/>
      <c r="J3680" s="14" t="n"/>
      <c r="K3680" s="14" t="n"/>
    </row>
    <row r="3681">
      <c r="A3681" s="19" t="n"/>
      <c r="B3681" s="14" t="n"/>
      <c r="C3681" s="12" t="str">
        <f>IF($B3681="","",IFERROR(INDEX(Items!$B$2:$B$501,MATCH($B3681,Items!$A$2:$A$501,0)),"Unknown SKU"))</f>
        <v/>
      </c>
      <c r="D3681" s="14" t="n"/>
      <c r="E3681" s="14" t="n"/>
      <c r="F3681" s="14" t="n"/>
      <c r="G3681" s="14" t="n"/>
      <c r="H3681" s="12" t="str">
        <f>IF(AND(F3681="",G3681=""),"",IF(F3681="",0,F3681)-IF(G3681="",0,G3681))</f>
        <v/>
      </c>
      <c r="I3681" s="14" t="n"/>
      <c r="J3681" s="14" t="n"/>
      <c r="K3681" s="14" t="n"/>
    </row>
    <row r="3682">
      <c r="A3682" s="19" t="n"/>
      <c r="B3682" s="14" t="n"/>
      <c r="C3682" s="12" t="str">
        <f>IF($B3682="","",IFERROR(INDEX(Items!$B$2:$B$501,MATCH($B3682,Items!$A$2:$A$501,0)),"Unknown SKU"))</f>
        <v/>
      </c>
      <c r="D3682" s="14" t="n"/>
      <c r="E3682" s="14" t="n"/>
      <c r="F3682" s="14" t="n"/>
      <c r="G3682" s="14" t="n"/>
      <c r="H3682" s="12" t="str">
        <f>IF(AND(F3682="",G3682=""),"",IF(F3682="",0,F3682)-IF(G3682="",0,G3682))</f>
        <v/>
      </c>
      <c r="I3682" s="14" t="n"/>
      <c r="J3682" s="14" t="n"/>
      <c r="K3682" s="14" t="n"/>
    </row>
    <row r="3683">
      <c r="A3683" s="19" t="n"/>
      <c r="B3683" s="14" t="n"/>
      <c r="C3683" s="12" t="str">
        <f>IF($B3683="","",IFERROR(INDEX(Items!$B$2:$B$501,MATCH($B3683,Items!$A$2:$A$501,0)),"Unknown SKU"))</f>
        <v/>
      </c>
      <c r="D3683" s="14" t="n"/>
      <c r="E3683" s="14" t="n"/>
      <c r="F3683" s="14" t="n"/>
      <c r="G3683" s="14" t="n"/>
      <c r="H3683" s="12" t="str">
        <f>IF(AND(F3683="",G3683=""),"",IF(F3683="",0,F3683)-IF(G3683="",0,G3683))</f>
        <v/>
      </c>
      <c r="I3683" s="14" t="n"/>
      <c r="J3683" s="14" t="n"/>
      <c r="K3683" s="14" t="n"/>
    </row>
    <row r="3684">
      <c r="A3684" s="19" t="n"/>
      <c r="B3684" s="14" t="n"/>
      <c r="C3684" s="12" t="str">
        <f>IF($B3684="","",IFERROR(INDEX(Items!$B$2:$B$501,MATCH($B3684,Items!$A$2:$A$501,0)),"Unknown SKU"))</f>
        <v/>
      </c>
      <c r="D3684" s="14" t="n"/>
      <c r="E3684" s="14" t="n"/>
      <c r="F3684" s="14" t="n"/>
      <c r="G3684" s="14" t="n"/>
      <c r="H3684" s="12" t="str">
        <f>IF(AND(F3684="",G3684=""),"",IF(F3684="",0,F3684)-IF(G3684="",0,G3684))</f>
        <v/>
      </c>
      <c r="I3684" s="14" t="n"/>
      <c r="J3684" s="14" t="n"/>
      <c r="K3684" s="14" t="n"/>
    </row>
    <row r="3685">
      <c r="A3685" s="19" t="n"/>
      <c r="B3685" s="14" t="n"/>
      <c r="C3685" s="12" t="str">
        <f>IF($B3685="","",IFERROR(INDEX(Items!$B$2:$B$501,MATCH($B3685,Items!$A$2:$A$501,0)),"Unknown SKU"))</f>
        <v/>
      </c>
      <c r="D3685" s="14" t="n"/>
      <c r="E3685" s="14" t="n"/>
      <c r="F3685" s="14" t="n"/>
      <c r="G3685" s="14" t="n"/>
      <c r="H3685" s="12" t="str">
        <f>IF(AND(F3685="",G3685=""),"",IF(F3685="",0,F3685)-IF(G3685="",0,G3685))</f>
        <v/>
      </c>
      <c r="I3685" s="14" t="n"/>
      <c r="J3685" s="14" t="n"/>
      <c r="K3685" s="14" t="n"/>
    </row>
    <row r="3686">
      <c r="A3686" s="19" t="n"/>
      <c r="B3686" s="14" t="n"/>
      <c r="C3686" s="12" t="str">
        <f>IF($B3686="","",IFERROR(INDEX(Items!$B$2:$B$501,MATCH($B3686,Items!$A$2:$A$501,0)),"Unknown SKU"))</f>
        <v/>
      </c>
      <c r="D3686" s="14" t="n"/>
      <c r="E3686" s="14" t="n"/>
      <c r="F3686" s="14" t="n"/>
      <c r="G3686" s="14" t="n"/>
      <c r="H3686" s="12" t="str">
        <f>IF(AND(F3686="",G3686=""),"",IF(F3686="",0,F3686)-IF(G3686="",0,G3686))</f>
        <v/>
      </c>
      <c r="I3686" s="14" t="n"/>
      <c r="J3686" s="14" t="n"/>
      <c r="K3686" s="14" t="n"/>
    </row>
    <row r="3687">
      <c r="A3687" s="19" t="n"/>
      <c r="B3687" s="14" t="n"/>
      <c r="C3687" s="12" t="str">
        <f>IF($B3687="","",IFERROR(INDEX(Items!$B$2:$B$501,MATCH($B3687,Items!$A$2:$A$501,0)),"Unknown SKU"))</f>
        <v/>
      </c>
      <c r="D3687" s="14" t="n"/>
      <c r="E3687" s="14" t="n"/>
      <c r="F3687" s="14" t="n"/>
      <c r="G3687" s="14" t="n"/>
      <c r="H3687" s="12" t="str">
        <f>IF(AND(F3687="",G3687=""),"",IF(F3687="",0,F3687)-IF(G3687="",0,G3687))</f>
        <v/>
      </c>
      <c r="I3687" s="14" t="n"/>
      <c r="J3687" s="14" t="n"/>
      <c r="K3687" s="14" t="n"/>
    </row>
    <row r="3688">
      <c r="A3688" s="19" t="n"/>
      <c r="B3688" s="14" t="n"/>
      <c r="C3688" s="12" t="str">
        <f>IF($B3688="","",IFERROR(INDEX(Items!$B$2:$B$501,MATCH($B3688,Items!$A$2:$A$501,0)),"Unknown SKU"))</f>
        <v/>
      </c>
      <c r="D3688" s="14" t="n"/>
      <c r="E3688" s="14" t="n"/>
      <c r="F3688" s="14" t="n"/>
      <c r="G3688" s="14" t="n"/>
      <c r="H3688" s="12" t="str">
        <f>IF(AND(F3688="",G3688=""),"",IF(F3688="",0,F3688)-IF(G3688="",0,G3688))</f>
        <v/>
      </c>
      <c r="I3688" s="14" t="n"/>
      <c r="J3688" s="14" t="n"/>
      <c r="K3688" s="14" t="n"/>
    </row>
    <row r="3689">
      <c r="A3689" s="19" t="n"/>
      <c r="B3689" s="14" t="n"/>
      <c r="C3689" s="12" t="str">
        <f>IF($B3689="","",IFERROR(INDEX(Items!$B$2:$B$501,MATCH($B3689,Items!$A$2:$A$501,0)),"Unknown SKU"))</f>
        <v/>
      </c>
      <c r="D3689" s="14" t="n"/>
      <c r="E3689" s="14" t="n"/>
      <c r="F3689" s="14" t="n"/>
      <c r="G3689" s="14" t="n"/>
      <c r="H3689" s="12" t="str">
        <f>IF(AND(F3689="",G3689=""),"",IF(F3689="",0,F3689)-IF(G3689="",0,G3689))</f>
        <v/>
      </c>
      <c r="I3689" s="14" t="n"/>
      <c r="J3689" s="14" t="n"/>
      <c r="K3689" s="14" t="n"/>
    </row>
    <row r="3690">
      <c r="A3690" s="19" t="n"/>
      <c r="B3690" s="14" t="n"/>
      <c r="C3690" s="12" t="str">
        <f>IF($B3690="","",IFERROR(INDEX(Items!$B$2:$B$501,MATCH($B3690,Items!$A$2:$A$501,0)),"Unknown SKU"))</f>
        <v/>
      </c>
      <c r="D3690" s="14" t="n"/>
      <c r="E3690" s="14" t="n"/>
      <c r="F3690" s="14" t="n"/>
      <c r="G3690" s="14" t="n"/>
      <c r="H3690" s="12" t="str">
        <f>IF(AND(F3690="",G3690=""),"",IF(F3690="",0,F3690)-IF(G3690="",0,G3690))</f>
        <v/>
      </c>
      <c r="I3690" s="14" t="n"/>
      <c r="J3690" s="14" t="n"/>
      <c r="K3690" s="14" t="n"/>
    </row>
    <row r="3691">
      <c r="A3691" s="19" t="n"/>
      <c r="B3691" s="14" t="n"/>
      <c r="C3691" s="12" t="str">
        <f>IF($B3691="","",IFERROR(INDEX(Items!$B$2:$B$501,MATCH($B3691,Items!$A$2:$A$501,0)),"Unknown SKU"))</f>
        <v/>
      </c>
      <c r="D3691" s="14" t="n"/>
      <c r="E3691" s="14" t="n"/>
      <c r="F3691" s="14" t="n"/>
      <c r="G3691" s="14" t="n"/>
      <c r="H3691" s="12" t="str">
        <f>IF(AND(F3691="",G3691=""),"",IF(F3691="",0,F3691)-IF(G3691="",0,G3691))</f>
        <v/>
      </c>
      <c r="I3691" s="14" t="n"/>
      <c r="J3691" s="14" t="n"/>
      <c r="K3691" s="14" t="n"/>
    </row>
    <row r="3692">
      <c r="A3692" s="19" t="n"/>
      <c r="B3692" s="14" t="n"/>
      <c r="C3692" s="12" t="str">
        <f>IF($B3692="","",IFERROR(INDEX(Items!$B$2:$B$501,MATCH($B3692,Items!$A$2:$A$501,0)),"Unknown SKU"))</f>
        <v/>
      </c>
      <c r="D3692" s="14" t="n"/>
      <c r="E3692" s="14" t="n"/>
      <c r="F3692" s="14" t="n"/>
      <c r="G3692" s="14" t="n"/>
      <c r="H3692" s="12" t="str">
        <f>IF(AND(F3692="",G3692=""),"",IF(F3692="",0,F3692)-IF(G3692="",0,G3692))</f>
        <v/>
      </c>
      <c r="I3692" s="14" t="n"/>
      <c r="J3692" s="14" t="n"/>
      <c r="K3692" s="14" t="n"/>
    </row>
    <row r="3693">
      <c r="A3693" s="19" t="n"/>
      <c r="B3693" s="14" t="n"/>
      <c r="C3693" s="12" t="str">
        <f>IF($B3693="","",IFERROR(INDEX(Items!$B$2:$B$501,MATCH($B3693,Items!$A$2:$A$501,0)),"Unknown SKU"))</f>
        <v/>
      </c>
      <c r="D3693" s="14" t="n"/>
      <c r="E3693" s="14" t="n"/>
      <c r="F3693" s="14" t="n"/>
      <c r="G3693" s="14" t="n"/>
      <c r="H3693" s="12" t="str">
        <f>IF(AND(F3693="",G3693=""),"",IF(F3693="",0,F3693)-IF(G3693="",0,G3693))</f>
        <v/>
      </c>
      <c r="I3693" s="14" t="n"/>
      <c r="J3693" s="14" t="n"/>
      <c r="K3693" s="14" t="n"/>
    </row>
    <row r="3694">
      <c r="A3694" s="19" t="n"/>
      <c r="B3694" s="14" t="n"/>
      <c r="C3694" s="12" t="str">
        <f>IF($B3694="","",IFERROR(INDEX(Items!$B$2:$B$501,MATCH($B3694,Items!$A$2:$A$501,0)),"Unknown SKU"))</f>
        <v/>
      </c>
      <c r="D3694" s="14" t="n"/>
      <c r="E3694" s="14" t="n"/>
      <c r="F3694" s="14" t="n"/>
      <c r="G3694" s="14" t="n"/>
      <c r="H3694" s="12" t="str">
        <f>IF(AND(F3694="",G3694=""),"",IF(F3694="",0,F3694)-IF(G3694="",0,G3694))</f>
        <v/>
      </c>
      <c r="I3694" s="14" t="n"/>
      <c r="J3694" s="14" t="n"/>
      <c r="K3694" s="14" t="n"/>
    </row>
    <row r="3695">
      <c r="A3695" s="19" t="n"/>
      <c r="B3695" s="14" t="n"/>
      <c r="C3695" s="12" t="str">
        <f>IF($B3695="","",IFERROR(INDEX(Items!$B$2:$B$501,MATCH($B3695,Items!$A$2:$A$501,0)),"Unknown SKU"))</f>
        <v/>
      </c>
      <c r="D3695" s="14" t="n"/>
      <c r="E3695" s="14" t="n"/>
      <c r="F3695" s="14" t="n"/>
      <c r="G3695" s="14" t="n"/>
      <c r="H3695" s="12" t="str">
        <f>IF(AND(F3695="",G3695=""),"",IF(F3695="",0,F3695)-IF(G3695="",0,G3695))</f>
        <v/>
      </c>
      <c r="I3695" s="14" t="n"/>
      <c r="J3695" s="14" t="n"/>
      <c r="K3695" s="14" t="n"/>
    </row>
    <row r="3696">
      <c r="A3696" s="19" t="n"/>
      <c r="B3696" s="14" t="n"/>
      <c r="C3696" s="12" t="str">
        <f>IF($B3696="","",IFERROR(INDEX(Items!$B$2:$B$501,MATCH($B3696,Items!$A$2:$A$501,0)),"Unknown SKU"))</f>
        <v/>
      </c>
      <c r="D3696" s="14" t="n"/>
      <c r="E3696" s="14" t="n"/>
      <c r="F3696" s="14" t="n"/>
      <c r="G3696" s="14" t="n"/>
      <c r="H3696" s="12" t="str">
        <f>IF(AND(F3696="",G3696=""),"",IF(F3696="",0,F3696)-IF(G3696="",0,G3696))</f>
        <v/>
      </c>
      <c r="I3696" s="14" t="n"/>
      <c r="J3696" s="14" t="n"/>
      <c r="K3696" s="14" t="n"/>
    </row>
    <row r="3697">
      <c r="A3697" s="19" t="n"/>
      <c r="B3697" s="14" t="n"/>
      <c r="C3697" s="12" t="str">
        <f>IF($B3697="","",IFERROR(INDEX(Items!$B$2:$B$501,MATCH($B3697,Items!$A$2:$A$501,0)),"Unknown SKU"))</f>
        <v/>
      </c>
      <c r="D3697" s="14" t="n"/>
      <c r="E3697" s="14" t="n"/>
      <c r="F3697" s="14" t="n"/>
      <c r="G3697" s="14" t="n"/>
      <c r="H3697" s="12" t="str">
        <f>IF(AND(F3697="",G3697=""),"",IF(F3697="",0,F3697)-IF(G3697="",0,G3697))</f>
        <v/>
      </c>
      <c r="I3697" s="14" t="n"/>
      <c r="J3697" s="14" t="n"/>
      <c r="K3697" s="14" t="n"/>
    </row>
    <row r="3698">
      <c r="A3698" s="19" t="n"/>
      <c r="B3698" s="14" t="n"/>
      <c r="C3698" s="12" t="str">
        <f>IF($B3698="","",IFERROR(INDEX(Items!$B$2:$B$501,MATCH($B3698,Items!$A$2:$A$501,0)),"Unknown SKU"))</f>
        <v/>
      </c>
      <c r="D3698" s="14" t="n"/>
      <c r="E3698" s="14" t="n"/>
      <c r="F3698" s="14" t="n"/>
      <c r="G3698" s="14" t="n"/>
      <c r="H3698" s="12" t="str">
        <f>IF(AND(F3698="",G3698=""),"",IF(F3698="",0,F3698)-IF(G3698="",0,G3698))</f>
        <v/>
      </c>
      <c r="I3698" s="14" t="n"/>
      <c r="J3698" s="14" t="n"/>
      <c r="K3698" s="14" t="n"/>
    </row>
    <row r="3699">
      <c r="A3699" s="19" t="n"/>
      <c r="B3699" s="14" t="n"/>
      <c r="C3699" s="12" t="str">
        <f>IF($B3699="","",IFERROR(INDEX(Items!$B$2:$B$501,MATCH($B3699,Items!$A$2:$A$501,0)),"Unknown SKU"))</f>
        <v/>
      </c>
      <c r="D3699" s="14" t="n"/>
      <c r="E3699" s="14" t="n"/>
      <c r="F3699" s="14" t="n"/>
      <c r="G3699" s="14" t="n"/>
      <c r="H3699" s="12" t="str">
        <f>IF(AND(F3699="",G3699=""),"",IF(F3699="",0,F3699)-IF(G3699="",0,G3699))</f>
        <v/>
      </c>
      <c r="I3699" s="14" t="n"/>
      <c r="J3699" s="14" t="n"/>
      <c r="K3699" s="14" t="n"/>
    </row>
    <row r="3700">
      <c r="A3700" s="19" t="n"/>
      <c r="B3700" s="14" t="n"/>
      <c r="C3700" s="12" t="str">
        <f>IF($B3700="","",IFERROR(INDEX(Items!$B$2:$B$501,MATCH($B3700,Items!$A$2:$A$501,0)),"Unknown SKU"))</f>
        <v/>
      </c>
      <c r="D3700" s="14" t="n"/>
      <c r="E3700" s="14" t="n"/>
      <c r="F3700" s="14" t="n"/>
      <c r="G3700" s="14" t="n"/>
      <c r="H3700" s="12" t="str">
        <f>IF(AND(F3700="",G3700=""),"",IF(F3700="",0,F3700)-IF(G3700="",0,G3700))</f>
        <v/>
      </c>
      <c r="I3700" s="14" t="n"/>
      <c r="J3700" s="14" t="n"/>
      <c r="K3700" s="14" t="n"/>
    </row>
    <row r="3701">
      <c r="A3701" s="19" t="n"/>
      <c r="B3701" s="14" t="n"/>
      <c r="C3701" s="12" t="str">
        <f>IF($B3701="","",IFERROR(INDEX(Items!$B$2:$B$501,MATCH($B3701,Items!$A$2:$A$501,0)),"Unknown SKU"))</f>
        <v/>
      </c>
      <c r="D3701" s="14" t="n"/>
      <c r="E3701" s="14" t="n"/>
      <c r="F3701" s="14" t="n"/>
      <c r="G3701" s="14" t="n"/>
      <c r="H3701" s="12" t="str">
        <f>IF(AND(F3701="",G3701=""),"",IF(F3701="",0,F3701)-IF(G3701="",0,G3701))</f>
        <v/>
      </c>
      <c r="I3701" s="14" t="n"/>
      <c r="J3701" s="14" t="n"/>
      <c r="K3701" s="14" t="n"/>
    </row>
    <row r="3702">
      <c r="A3702" s="19" t="n"/>
      <c r="B3702" s="14" t="n"/>
      <c r="C3702" s="12" t="str">
        <f>IF($B3702="","",IFERROR(INDEX(Items!$B$2:$B$501,MATCH($B3702,Items!$A$2:$A$501,0)),"Unknown SKU"))</f>
        <v/>
      </c>
      <c r="D3702" s="14" t="n"/>
      <c r="E3702" s="14" t="n"/>
      <c r="F3702" s="14" t="n"/>
      <c r="G3702" s="14" t="n"/>
      <c r="H3702" s="12" t="str">
        <f>IF(AND(F3702="",G3702=""),"",IF(F3702="",0,F3702)-IF(G3702="",0,G3702))</f>
        <v/>
      </c>
      <c r="I3702" s="14" t="n"/>
      <c r="J3702" s="14" t="n"/>
      <c r="K3702" s="14" t="n"/>
    </row>
    <row r="3703">
      <c r="A3703" s="19" t="n"/>
      <c r="B3703" s="14" t="n"/>
      <c r="C3703" s="12" t="str">
        <f>IF($B3703="","",IFERROR(INDEX(Items!$B$2:$B$501,MATCH($B3703,Items!$A$2:$A$501,0)),"Unknown SKU"))</f>
        <v/>
      </c>
      <c r="D3703" s="14" t="n"/>
      <c r="E3703" s="14" t="n"/>
      <c r="F3703" s="14" t="n"/>
      <c r="G3703" s="14" t="n"/>
      <c r="H3703" s="12" t="str">
        <f>IF(AND(F3703="",G3703=""),"",IF(F3703="",0,F3703)-IF(G3703="",0,G3703))</f>
        <v/>
      </c>
      <c r="I3703" s="14" t="n"/>
      <c r="J3703" s="14" t="n"/>
      <c r="K3703" s="14" t="n"/>
    </row>
    <row r="3704">
      <c r="A3704" s="19" t="n"/>
      <c r="B3704" s="14" t="n"/>
      <c r="C3704" s="12" t="str">
        <f>IF($B3704="","",IFERROR(INDEX(Items!$B$2:$B$501,MATCH($B3704,Items!$A$2:$A$501,0)),"Unknown SKU"))</f>
        <v/>
      </c>
      <c r="D3704" s="14" t="n"/>
      <c r="E3704" s="14" t="n"/>
      <c r="F3704" s="14" t="n"/>
      <c r="G3704" s="14" t="n"/>
      <c r="H3704" s="12" t="str">
        <f>IF(AND(F3704="",G3704=""),"",IF(F3704="",0,F3704)-IF(G3704="",0,G3704))</f>
        <v/>
      </c>
      <c r="I3704" s="14" t="n"/>
      <c r="J3704" s="14" t="n"/>
      <c r="K3704" s="14" t="n"/>
    </row>
    <row r="3705">
      <c r="A3705" s="19" t="n"/>
      <c r="B3705" s="14" t="n"/>
      <c r="C3705" s="12" t="str">
        <f>IF($B3705="","",IFERROR(INDEX(Items!$B$2:$B$501,MATCH($B3705,Items!$A$2:$A$501,0)),"Unknown SKU"))</f>
        <v/>
      </c>
      <c r="D3705" s="14" t="n"/>
      <c r="E3705" s="14" t="n"/>
      <c r="F3705" s="14" t="n"/>
      <c r="G3705" s="14" t="n"/>
      <c r="H3705" s="12" t="str">
        <f>IF(AND(F3705="",G3705=""),"",IF(F3705="",0,F3705)-IF(G3705="",0,G3705))</f>
        <v/>
      </c>
      <c r="I3705" s="14" t="n"/>
      <c r="J3705" s="14" t="n"/>
      <c r="K3705" s="14" t="n"/>
    </row>
    <row r="3706">
      <c r="A3706" s="19" t="n"/>
      <c r="B3706" s="14" t="n"/>
      <c r="C3706" s="12" t="str">
        <f>IF($B3706="","",IFERROR(INDEX(Items!$B$2:$B$501,MATCH($B3706,Items!$A$2:$A$501,0)),"Unknown SKU"))</f>
        <v/>
      </c>
      <c r="D3706" s="14" t="n"/>
      <c r="E3706" s="14" t="n"/>
      <c r="F3706" s="14" t="n"/>
      <c r="G3706" s="14" t="n"/>
      <c r="H3706" s="12" t="str">
        <f>IF(AND(F3706="",G3706=""),"",IF(F3706="",0,F3706)-IF(G3706="",0,G3706))</f>
        <v/>
      </c>
      <c r="I3706" s="14" t="n"/>
      <c r="J3706" s="14" t="n"/>
      <c r="K3706" s="14" t="n"/>
    </row>
    <row r="3707">
      <c r="A3707" s="19" t="n"/>
      <c r="B3707" s="14" t="n"/>
      <c r="C3707" s="12" t="str">
        <f>IF($B3707="","",IFERROR(INDEX(Items!$B$2:$B$501,MATCH($B3707,Items!$A$2:$A$501,0)),"Unknown SKU"))</f>
        <v/>
      </c>
      <c r="D3707" s="14" t="n"/>
      <c r="E3707" s="14" t="n"/>
      <c r="F3707" s="14" t="n"/>
      <c r="G3707" s="14" t="n"/>
      <c r="H3707" s="12" t="str">
        <f>IF(AND(F3707="",G3707=""),"",IF(F3707="",0,F3707)-IF(G3707="",0,G3707))</f>
        <v/>
      </c>
      <c r="I3707" s="14" t="n"/>
      <c r="J3707" s="14" t="n"/>
      <c r="K3707" s="14" t="n"/>
    </row>
    <row r="3708">
      <c r="A3708" s="19" t="n"/>
      <c r="B3708" s="14" t="n"/>
      <c r="C3708" s="12" t="str">
        <f>IF($B3708="","",IFERROR(INDEX(Items!$B$2:$B$501,MATCH($B3708,Items!$A$2:$A$501,0)),"Unknown SKU"))</f>
        <v/>
      </c>
      <c r="D3708" s="14" t="n"/>
      <c r="E3708" s="14" t="n"/>
      <c r="F3708" s="14" t="n"/>
      <c r="G3708" s="14" t="n"/>
      <c r="H3708" s="12" t="str">
        <f>IF(AND(F3708="",G3708=""),"",IF(F3708="",0,F3708)-IF(G3708="",0,G3708))</f>
        <v/>
      </c>
      <c r="I3708" s="14" t="n"/>
      <c r="J3708" s="14" t="n"/>
      <c r="K3708" s="14" t="n"/>
    </row>
    <row r="3709">
      <c r="A3709" s="19" t="n"/>
      <c r="B3709" s="14" t="n"/>
      <c r="C3709" s="12" t="str">
        <f>IF($B3709="","",IFERROR(INDEX(Items!$B$2:$B$501,MATCH($B3709,Items!$A$2:$A$501,0)),"Unknown SKU"))</f>
        <v/>
      </c>
      <c r="D3709" s="14" t="n"/>
      <c r="E3709" s="14" t="n"/>
      <c r="F3709" s="14" t="n"/>
      <c r="G3709" s="14" t="n"/>
      <c r="H3709" s="12" t="str">
        <f>IF(AND(F3709="",G3709=""),"",IF(F3709="",0,F3709)-IF(G3709="",0,G3709))</f>
        <v/>
      </c>
      <c r="I3709" s="14" t="n"/>
      <c r="J3709" s="14" t="n"/>
      <c r="K3709" s="14" t="n"/>
    </row>
    <row r="3710">
      <c r="A3710" s="19" t="n"/>
      <c r="B3710" s="14" t="n"/>
      <c r="C3710" s="12" t="str">
        <f>IF($B3710="","",IFERROR(INDEX(Items!$B$2:$B$501,MATCH($B3710,Items!$A$2:$A$501,0)),"Unknown SKU"))</f>
        <v/>
      </c>
      <c r="D3710" s="14" t="n"/>
      <c r="E3710" s="14" t="n"/>
      <c r="F3710" s="14" t="n"/>
      <c r="G3710" s="14" t="n"/>
      <c r="H3710" s="12" t="str">
        <f>IF(AND(F3710="",G3710=""),"",IF(F3710="",0,F3710)-IF(G3710="",0,G3710))</f>
        <v/>
      </c>
      <c r="I3710" s="14" t="n"/>
      <c r="J3710" s="14" t="n"/>
      <c r="K3710" s="14" t="n"/>
    </row>
    <row r="3711">
      <c r="A3711" s="19" t="n"/>
      <c r="B3711" s="14" t="n"/>
      <c r="C3711" s="12" t="str">
        <f>IF($B3711="","",IFERROR(INDEX(Items!$B$2:$B$501,MATCH($B3711,Items!$A$2:$A$501,0)),"Unknown SKU"))</f>
        <v/>
      </c>
      <c r="D3711" s="14" t="n"/>
      <c r="E3711" s="14" t="n"/>
      <c r="F3711" s="14" t="n"/>
      <c r="G3711" s="14" t="n"/>
      <c r="H3711" s="12" t="str">
        <f>IF(AND(F3711="",G3711=""),"",IF(F3711="",0,F3711)-IF(G3711="",0,G3711))</f>
        <v/>
      </c>
      <c r="I3711" s="14" t="n"/>
      <c r="J3711" s="14" t="n"/>
      <c r="K3711" s="14" t="n"/>
    </row>
    <row r="3712">
      <c r="A3712" s="19" t="n"/>
      <c r="B3712" s="14" t="n"/>
      <c r="C3712" s="12" t="str">
        <f>IF($B3712="","",IFERROR(INDEX(Items!$B$2:$B$501,MATCH($B3712,Items!$A$2:$A$501,0)),"Unknown SKU"))</f>
        <v/>
      </c>
      <c r="D3712" s="14" t="n"/>
      <c r="E3712" s="14" t="n"/>
      <c r="F3712" s="14" t="n"/>
      <c r="G3712" s="14" t="n"/>
      <c r="H3712" s="12" t="str">
        <f>IF(AND(F3712="",G3712=""),"",IF(F3712="",0,F3712)-IF(G3712="",0,G3712))</f>
        <v/>
      </c>
      <c r="I3712" s="14" t="n"/>
      <c r="J3712" s="14" t="n"/>
      <c r="K3712" s="14" t="n"/>
    </row>
    <row r="3713">
      <c r="A3713" s="19" t="n"/>
      <c r="B3713" s="14" t="n"/>
      <c r="C3713" s="12" t="str">
        <f>IF($B3713="","",IFERROR(INDEX(Items!$B$2:$B$501,MATCH($B3713,Items!$A$2:$A$501,0)),"Unknown SKU"))</f>
        <v/>
      </c>
      <c r="D3713" s="14" t="n"/>
      <c r="E3713" s="14" t="n"/>
      <c r="F3713" s="14" t="n"/>
      <c r="G3713" s="14" t="n"/>
      <c r="H3713" s="12" t="str">
        <f>IF(AND(F3713="",G3713=""),"",IF(F3713="",0,F3713)-IF(G3713="",0,G3713))</f>
        <v/>
      </c>
      <c r="I3713" s="14" t="n"/>
      <c r="J3713" s="14" t="n"/>
      <c r="K3713" s="14" t="n"/>
    </row>
    <row r="3714">
      <c r="A3714" s="19" t="n"/>
      <c r="B3714" s="14" t="n"/>
      <c r="C3714" s="12" t="str">
        <f>IF($B3714="","",IFERROR(INDEX(Items!$B$2:$B$501,MATCH($B3714,Items!$A$2:$A$501,0)),"Unknown SKU"))</f>
        <v/>
      </c>
      <c r="D3714" s="14" t="n"/>
      <c r="E3714" s="14" t="n"/>
      <c r="F3714" s="14" t="n"/>
      <c r="G3714" s="14" t="n"/>
      <c r="H3714" s="12" t="str">
        <f>IF(AND(F3714="",G3714=""),"",IF(F3714="",0,F3714)-IF(G3714="",0,G3714))</f>
        <v/>
      </c>
      <c r="I3714" s="14" t="n"/>
      <c r="J3714" s="14" t="n"/>
      <c r="K3714" s="14" t="n"/>
    </row>
    <row r="3715">
      <c r="A3715" s="19" t="n"/>
      <c r="B3715" s="14" t="n"/>
      <c r="C3715" s="12" t="str">
        <f>IF($B3715="","",IFERROR(INDEX(Items!$B$2:$B$501,MATCH($B3715,Items!$A$2:$A$501,0)),"Unknown SKU"))</f>
        <v/>
      </c>
      <c r="D3715" s="14" t="n"/>
      <c r="E3715" s="14" t="n"/>
      <c r="F3715" s="14" t="n"/>
      <c r="G3715" s="14" t="n"/>
      <c r="H3715" s="12" t="str">
        <f>IF(AND(F3715="",G3715=""),"",IF(F3715="",0,F3715)-IF(G3715="",0,G3715))</f>
        <v/>
      </c>
      <c r="I3715" s="14" t="n"/>
      <c r="J3715" s="14" t="n"/>
      <c r="K3715" s="14" t="n"/>
    </row>
    <row r="3716">
      <c r="A3716" s="19" t="n"/>
      <c r="B3716" s="14" t="n"/>
      <c r="C3716" s="12" t="str">
        <f>IF($B3716="","",IFERROR(INDEX(Items!$B$2:$B$501,MATCH($B3716,Items!$A$2:$A$501,0)),"Unknown SKU"))</f>
        <v/>
      </c>
      <c r="D3716" s="14" t="n"/>
      <c r="E3716" s="14" t="n"/>
      <c r="F3716" s="14" t="n"/>
      <c r="G3716" s="14" t="n"/>
      <c r="H3716" s="12" t="str">
        <f>IF(AND(F3716="",G3716=""),"",IF(F3716="",0,F3716)-IF(G3716="",0,G3716))</f>
        <v/>
      </c>
      <c r="I3716" s="14" t="n"/>
      <c r="J3716" s="14" t="n"/>
      <c r="K3716" s="14" t="n"/>
    </row>
    <row r="3717">
      <c r="A3717" s="19" t="n"/>
      <c r="B3717" s="14" t="n"/>
      <c r="C3717" s="12" t="str">
        <f>IF($B3717="","",IFERROR(INDEX(Items!$B$2:$B$501,MATCH($B3717,Items!$A$2:$A$501,0)),"Unknown SKU"))</f>
        <v/>
      </c>
      <c r="D3717" s="14" t="n"/>
      <c r="E3717" s="14" t="n"/>
      <c r="F3717" s="14" t="n"/>
      <c r="G3717" s="14" t="n"/>
      <c r="H3717" s="12" t="str">
        <f>IF(AND(F3717="",G3717=""),"",IF(F3717="",0,F3717)-IF(G3717="",0,G3717))</f>
        <v/>
      </c>
      <c r="I3717" s="14" t="n"/>
      <c r="J3717" s="14" t="n"/>
      <c r="K3717" s="14" t="n"/>
    </row>
    <row r="3718">
      <c r="A3718" s="19" t="n"/>
      <c r="B3718" s="14" t="n"/>
      <c r="C3718" s="12" t="str">
        <f>IF($B3718="","",IFERROR(INDEX(Items!$B$2:$B$501,MATCH($B3718,Items!$A$2:$A$501,0)),"Unknown SKU"))</f>
        <v/>
      </c>
      <c r="D3718" s="14" t="n"/>
      <c r="E3718" s="14" t="n"/>
      <c r="F3718" s="14" t="n"/>
      <c r="G3718" s="14" t="n"/>
      <c r="H3718" s="12" t="str">
        <f>IF(AND(F3718="",G3718=""),"",IF(F3718="",0,F3718)-IF(G3718="",0,G3718))</f>
        <v/>
      </c>
      <c r="I3718" s="14" t="n"/>
      <c r="J3718" s="14" t="n"/>
      <c r="K3718" s="14" t="n"/>
    </row>
    <row r="3719">
      <c r="A3719" s="19" t="n"/>
      <c r="B3719" s="14" t="n"/>
      <c r="C3719" s="12" t="str">
        <f>IF($B3719="","",IFERROR(INDEX(Items!$B$2:$B$501,MATCH($B3719,Items!$A$2:$A$501,0)),"Unknown SKU"))</f>
        <v/>
      </c>
      <c r="D3719" s="14" t="n"/>
      <c r="E3719" s="14" t="n"/>
      <c r="F3719" s="14" t="n"/>
      <c r="G3719" s="14" t="n"/>
      <c r="H3719" s="12" t="str">
        <f>IF(AND(F3719="",G3719=""),"",IF(F3719="",0,F3719)-IF(G3719="",0,G3719))</f>
        <v/>
      </c>
      <c r="I3719" s="14" t="n"/>
      <c r="J3719" s="14" t="n"/>
      <c r="K3719" s="14" t="n"/>
    </row>
    <row r="3720">
      <c r="A3720" s="19" t="n"/>
      <c r="B3720" s="14" t="n"/>
      <c r="C3720" s="12" t="str">
        <f>IF($B3720="","",IFERROR(INDEX(Items!$B$2:$B$501,MATCH($B3720,Items!$A$2:$A$501,0)),"Unknown SKU"))</f>
        <v/>
      </c>
      <c r="D3720" s="14" t="n"/>
      <c r="E3720" s="14" t="n"/>
      <c r="F3720" s="14" t="n"/>
      <c r="G3720" s="14" t="n"/>
      <c r="H3720" s="12" t="str">
        <f>IF(AND(F3720="",G3720=""),"",IF(F3720="",0,F3720)-IF(G3720="",0,G3720))</f>
        <v/>
      </c>
      <c r="I3720" s="14" t="n"/>
      <c r="J3720" s="14" t="n"/>
      <c r="K3720" s="14" t="n"/>
    </row>
    <row r="3721">
      <c r="A3721" s="19" t="n"/>
      <c r="B3721" s="14" t="n"/>
      <c r="C3721" s="12" t="str">
        <f>IF($B3721="","",IFERROR(INDEX(Items!$B$2:$B$501,MATCH($B3721,Items!$A$2:$A$501,0)),"Unknown SKU"))</f>
        <v/>
      </c>
      <c r="D3721" s="14" t="n"/>
      <c r="E3721" s="14" t="n"/>
      <c r="F3721" s="14" t="n"/>
      <c r="G3721" s="14" t="n"/>
      <c r="H3721" s="12" t="str">
        <f>IF(AND(F3721="",G3721=""),"",IF(F3721="",0,F3721)-IF(G3721="",0,G3721))</f>
        <v/>
      </c>
      <c r="I3721" s="14" t="n"/>
      <c r="J3721" s="14" t="n"/>
      <c r="K3721" s="14" t="n"/>
    </row>
    <row r="3722">
      <c r="A3722" s="19" t="n"/>
      <c r="B3722" s="14" t="n"/>
      <c r="C3722" s="12" t="str">
        <f>IF($B3722="","",IFERROR(INDEX(Items!$B$2:$B$501,MATCH($B3722,Items!$A$2:$A$501,0)),"Unknown SKU"))</f>
        <v/>
      </c>
      <c r="D3722" s="14" t="n"/>
      <c r="E3722" s="14" t="n"/>
      <c r="F3722" s="14" t="n"/>
      <c r="G3722" s="14" t="n"/>
      <c r="H3722" s="12" t="str">
        <f>IF(AND(F3722="",G3722=""),"",IF(F3722="",0,F3722)-IF(G3722="",0,G3722))</f>
        <v/>
      </c>
      <c r="I3722" s="14" t="n"/>
      <c r="J3722" s="14" t="n"/>
      <c r="K3722" s="14" t="n"/>
    </row>
    <row r="3723">
      <c r="A3723" s="19" t="n"/>
      <c r="B3723" s="14" t="n"/>
      <c r="C3723" s="12" t="str">
        <f>IF($B3723="","",IFERROR(INDEX(Items!$B$2:$B$501,MATCH($B3723,Items!$A$2:$A$501,0)),"Unknown SKU"))</f>
        <v/>
      </c>
      <c r="D3723" s="14" t="n"/>
      <c r="E3723" s="14" t="n"/>
      <c r="F3723" s="14" t="n"/>
      <c r="G3723" s="14" t="n"/>
      <c r="H3723" s="12" t="str">
        <f>IF(AND(F3723="",G3723=""),"",IF(F3723="",0,F3723)-IF(G3723="",0,G3723))</f>
        <v/>
      </c>
      <c r="I3723" s="14" t="n"/>
      <c r="J3723" s="14" t="n"/>
      <c r="K3723" s="14" t="n"/>
    </row>
    <row r="3724">
      <c r="A3724" s="19" t="n"/>
      <c r="B3724" s="14" t="n"/>
      <c r="C3724" s="12" t="str">
        <f>IF($B3724="","",IFERROR(INDEX(Items!$B$2:$B$501,MATCH($B3724,Items!$A$2:$A$501,0)),"Unknown SKU"))</f>
        <v/>
      </c>
      <c r="D3724" s="14" t="n"/>
      <c r="E3724" s="14" t="n"/>
      <c r="F3724" s="14" t="n"/>
      <c r="G3724" s="14" t="n"/>
      <c r="H3724" s="12" t="str">
        <f>IF(AND(F3724="",G3724=""),"",IF(F3724="",0,F3724)-IF(G3724="",0,G3724))</f>
        <v/>
      </c>
      <c r="I3724" s="14" t="n"/>
      <c r="J3724" s="14" t="n"/>
      <c r="K3724" s="14" t="n"/>
    </row>
    <row r="3725">
      <c r="A3725" s="19" t="n"/>
      <c r="B3725" s="14" t="n"/>
      <c r="C3725" s="12" t="str">
        <f>IF($B3725="","",IFERROR(INDEX(Items!$B$2:$B$501,MATCH($B3725,Items!$A$2:$A$501,0)),"Unknown SKU"))</f>
        <v/>
      </c>
      <c r="D3725" s="14" t="n"/>
      <c r="E3725" s="14" t="n"/>
      <c r="F3725" s="14" t="n"/>
      <c r="G3725" s="14" t="n"/>
      <c r="H3725" s="12" t="str">
        <f>IF(AND(F3725="",G3725=""),"",IF(F3725="",0,F3725)-IF(G3725="",0,G3725))</f>
        <v/>
      </c>
      <c r="I3725" s="14" t="n"/>
      <c r="J3725" s="14" t="n"/>
      <c r="K3725" s="14" t="n"/>
    </row>
    <row r="3726">
      <c r="A3726" s="19" t="n"/>
      <c r="B3726" s="14" t="n"/>
      <c r="C3726" s="12" t="str">
        <f>IF($B3726="","",IFERROR(INDEX(Items!$B$2:$B$501,MATCH($B3726,Items!$A$2:$A$501,0)),"Unknown SKU"))</f>
        <v/>
      </c>
      <c r="D3726" s="14" t="n"/>
      <c r="E3726" s="14" t="n"/>
      <c r="F3726" s="14" t="n"/>
      <c r="G3726" s="14" t="n"/>
      <c r="H3726" s="12" t="str">
        <f>IF(AND(F3726="",G3726=""),"",IF(F3726="",0,F3726)-IF(G3726="",0,G3726))</f>
        <v/>
      </c>
      <c r="I3726" s="14" t="n"/>
      <c r="J3726" s="14" t="n"/>
      <c r="K3726" s="14" t="n"/>
    </row>
    <row r="3727">
      <c r="A3727" s="19" t="n"/>
      <c r="B3727" s="14" t="n"/>
      <c r="C3727" s="12" t="str">
        <f>IF($B3727="","",IFERROR(INDEX(Items!$B$2:$B$501,MATCH($B3727,Items!$A$2:$A$501,0)),"Unknown SKU"))</f>
        <v/>
      </c>
      <c r="D3727" s="14" t="n"/>
      <c r="E3727" s="14" t="n"/>
      <c r="F3727" s="14" t="n"/>
      <c r="G3727" s="14" t="n"/>
      <c r="H3727" s="12" t="str">
        <f>IF(AND(F3727="",G3727=""),"",IF(F3727="",0,F3727)-IF(G3727="",0,G3727))</f>
        <v/>
      </c>
      <c r="I3727" s="14" t="n"/>
      <c r="J3727" s="14" t="n"/>
      <c r="K3727" s="14" t="n"/>
    </row>
    <row r="3728">
      <c r="A3728" s="19" t="n"/>
      <c r="B3728" s="14" t="n"/>
      <c r="C3728" s="12" t="str">
        <f>IF($B3728="","",IFERROR(INDEX(Items!$B$2:$B$501,MATCH($B3728,Items!$A$2:$A$501,0)),"Unknown SKU"))</f>
        <v/>
      </c>
      <c r="D3728" s="14" t="n"/>
      <c r="E3728" s="14" t="n"/>
      <c r="F3728" s="14" t="n"/>
      <c r="G3728" s="14" t="n"/>
      <c r="H3728" s="12" t="str">
        <f>IF(AND(F3728="",G3728=""),"",IF(F3728="",0,F3728)-IF(G3728="",0,G3728))</f>
        <v/>
      </c>
      <c r="I3728" s="14" t="n"/>
      <c r="J3728" s="14" t="n"/>
      <c r="K3728" s="14" t="n"/>
    </row>
    <row r="3729">
      <c r="A3729" s="19" t="n"/>
      <c r="B3729" s="14" t="n"/>
      <c r="C3729" s="12" t="str">
        <f>IF($B3729="","",IFERROR(INDEX(Items!$B$2:$B$501,MATCH($B3729,Items!$A$2:$A$501,0)),"Unknown SKU"))</f>
        <v/>
      </c>
      <c r="D3729" s="14" t="n"/>
      <c r="E3729" s="14" t="n"/>
      <c r="F3729" s="14" t="n"/>
      <c r="G3729" s="14" t="n"/>
      <c r="H3729" s="12" t="str">
        <f>IF(AND(F3729="",G3729=""),"",IF(F3729="",0,F3729)-IF(G3729="",0,G3729))</f>
        <v/>
      </c>
      <c r="I3729" s="14" t="n"/>
      <c r="J3729" s="14" t="n"/>
      <c r="K3729" s="14" t="n"/>
    </row>
    <row r="3730">
      <c r="A3730" s="19" t="n"/>
      <c r="B3730" s="14" t="n"/>
      <c r="C3730" s="12" t="str">
        <f>IF($B3730="","",IFERROR(INDEX(Items!$B$2:$B$501,MATCH($B3730,Items!$A$2:$A$501,0)),"Unknown SKU"))</f>
        <v/>
      </c>
      <c r="D3730" s="14" t="n"/>
      <c r="E3730" s="14" t="n"/>
      <c r="F3730" s="14" t="n"/>
      <c r="G3730" s="14" t="n"/>
      <c r="H3730" s="12" t="str">
        <f>IF(AND(F3730="",G3730=""),"",IF(F3730="",0,F3730)-IF(G3730="",0,G3730))</f>
        <v/>
      </c>
      <c r="I3730" s="14" t="n"/>
      <c r="J3730" s="14" t="n"/>
      <c r="K3730" s="14" t="n"/>
    </row>
    <row r="3731">
      <c r="A3731" s="19" t="n"/>
      <c r="B3731" s="14" t="n"/>
      <c r="C3731" s="12" t="str">
        <f>IF($B3731="","",IFERROR(INDEX(Items!$B$2:$B$501,MATCH($B3731,Items!$A$2:$A$501,0)),"Unknown SKU"))</f>
        <v/>
      </c>
      <c r="D3731" s="14" t="n"/>
      <c r="E3731" s="14" t="n"/>
      <c r="F3731" s="14" t="n"/>
      <c r="G3731" s="14" t="n"/>
      <c r="H3731" s="12" t="str">
        <f>IF(AND(F3731="",G3731=""),"",IF(F3731="",0,F3731)-IF(G3731="",0,G3731))</f>
        <v/>
      </c>
      <c r="I3731" s="14" t="n"/>
      <c r="J3731" s="14" t="n"/>
      <c r="K3731" s="14" t="n"/>
    </row>
    <row r="3732">
      <c r="A3732" s="19" t="n"/>
      <c r="B3732" s="14" t="n"/>
      <c r="C3732" s="12" t="str">
        <f>IF($B3732="","",IFERROR(INDEX(Items!$B$2:$B$501,MATCH($B3732,Items!$A$2:$A$501,0)),"Unknown SKU"))</f>
        <v/>
      </c>
      <c r="D3732" s="14" t="n"/>
      <c r="E3732" s="14" t="n"/>
      <c r="F3732" s="14" t="n"/>
      <c r="G3732" s="14" t="n"/>
      <c r="H3732" s="12" t="str">
        <f>IF(AND(F3732="",G3732=""),"",IF(F3732="",0,F3732)-IF(G3732="",0,G3732))</f>
        <v/>
      </c>
      <c r="I3732" s="14" t="n"/>
      <c r="J3732" s="14" t="n"/>
      <c r="K3732" s="14" t="n"/>
    </row>
    <row r="3733">
      <c r="A3733" s="19" t="n"/>
      <c r="B3733" s="14" t="n"/>
      <c r="C3733" s="12" t="str">
        <f>IF($B3733="","",IFERROR(INDEX(Items!$B$2:$B$501,MATCH($B3733,Items!$A$2:$A$501,0)),"Unknown SKU"))</f>
        <v/>
      </c>
      <c r="D3733" s="14" t="n"/>
      <c r="E3733" s="14" t="n"/>
      <c r="F3733" s="14" t="n"/>
      <c r="G3733" s="14" t="n"/>
      <c r="H3733" s="12" t="str">
        <f>IF(AND(F3733="",G3733=""),"",IF(F3733="",0,F3733)-IF(G3733="",0,G3733))</f>
        <v/>
      </c>
      <c r="I3733" s="14" t="n"/>
      <c r="J3733" s="14" t="n"/>
      <c r="K3733" s="14" t="n"/>
    </row>
    <row r="3734">
      <c r="A3734" s="19" t="n"/>
      <c r="B3734" s="14" t="n"/>
      <c r="C3734" s="12" t="str">
        <f>IF($B3734="","",IFERROR(INDEX(Items!$B$2:$B$501,MATCH($B3734,Items!$A$2:$A$501,0)),"Unknown SKU"))</f>
        <v/>
      </c>
      <c r="D3734" s="14" t="n"/>
      <c r="E3734" s="14" t="n"/>
      <c r="F3734" s="14" t="n"/>
      <c r="G3734" s="14" t="n"/>
      <c r="H3734" s="12" t="str">
        <f>IF(AND(F3734="",G3734=""),"",IF(F3734="",0,F3734)-IF(G3734="",0,G3734))</f>
        <v/>
      </c>
      <c r="I3734" s="14" t="n"/>
      <c r="J3734" s="14" t="n"/>
      <c r="K3734" s="14" t="n"/>
    </row>
    <row r="3735">
      <c r="A3735" s="19" t="n"/>
      <c r="B3735" s="14" t="n"/>
      <c r="C3735" s="12" t="str">
        <f>IF($B3735="","",IFERROR(INDEX(Items!$B$2:$B$501,MATCH($B3735,Items!$A$2:$A$501,0)),"Unknown SKU"))</f>
        <v/>
      </c>
      <c r="D3735" s="14" t="n"/>
      <c r="E3735" s="14" t="n"/>
      <c r="F3735" s="14" t="n"/>
      <c r="G3735" s="14" t="n"/>
      <c r="H3735" s="12" t="str">
        <f>IF(AND(F3735="",G3735=""),"",IF(F3735="",0,F3735)-IF(G3735="",0,G3735))</f>
        <v/>
      </c>
      <c r="I3735" s="14" t="n"/>
      <c r="J3735" s="14" t="n"/>
      <c r="K3735" s="14" t="n"/>
    </row>
    <row r="3736">
      <c r="A3736" s="19" t="n"/>
      <c r="B3736" s="14" t="n"/>
      <c r="C3736" s="12" t="str">
        <f>IF($B3736="","",IFERROR(INDEX(Items!$B$2:$B$501,MATCH($B3736,Items!$A$2:$A$501,0)),"Unknown SKU"))</f>
        <v/>
      </c>
      <c r="D3736" s="14" t="n"/>
      <c r="E3736" s="14" t="n"/>
      <c r="F3736" s="14" t="n"/>
      <c r="G3736" s="14" t="n"/>
      <c r="H3736" s="12" t="str">
        <f>IF(AND(F3736="",G3736=""),"",IF(F3736="",0,F3736)-IF(G3736="",0,G3736))</f>
        <v/>
      </c>
      <c r="I3736" s="14" t="n"/>
      <c r="J3736" s="14" t="n"/>
      <c r="K3736" s="14" t="n"/>
    </row>
    <row r="3737">
      <c r="A3737" s="19" t="n"/>
      <c r="B3737" s="14" t="n"/>
      <c r="C3737" s="12" t="str">
        <f>IF($B3737="","",IFERROR(INDEX(Items!$B$2:$B$501,MATCH($B3737,Items!$A$2:$A$501,0)),"Unknown SKU"))</f>
        <v/>
      </c>
      <c r="D3737" s="14" t="n"/>
      <c r="E3737" s="14" t="n"/>
      <c r="F3737" s="14" t="n"/>
      <c r="G3737" s="14" t="n"/>
      <c r="H3737" s="12" t="str">
        <f>IF(AND(F3737="",G3737=""),"",IF(F3737="",0,F3737)-IF(G3737="",0,G3737))</f>
        <v/>
      </c>
      <c r="I3737" s="14" t="n"/>
      <c r="J3737" s="14" t="n"/>
      <c r="K3737" s="14" t="n"/>
    </row>
    <row r="3738">
      <c r="A3738" s="19" t="n"/>
      <c r="B3738" s="14" t="n"/>
      <c r="C3738" s="12" t="str">
        <f>IF($B3738="","",IFERROR(INDEX(Items!$B$2:$B$501,MATCH($B3738,Items!$A$2:$A$501,0)),"Unknown SKU"))</f>
        <v/>
      </c>
      <c r="D3738" s="14" t="n"/>
      <c r="E3738" s="14" t="n"/>
      <c r="F3738" s="14" t="n"/>
      <c r="G3738" s="14" t="n"/>
      <c r="H3738" s="12" t="str">
        <f>IF(AND(F3738="",G3738=""),"",IF(F3738="",0,F3738)-IF(G3738="",0,G3738))</f>
        <v/>
      </c>
      <c r="I3738" s="14" t="n"/>
      <c r="J3738" s="14" t="n"/>
      <c r="K3738" s="14" t="n"/>
    </row>
    <row r="3739">
      <c r="A3739" s="19" t="n"/>
      <c r="B3739" s="14" t="n"/>
      <c r="C3739" s="12" t="str">
        <f>IF($B3739="","",IFERROR(INDEX(Items!$B$2:$B$501,MATCH($B3739,Items!$A$2:$A$501,0)),"Unknown SKU"))</f>
        <v/>
      </c>
      <c r="D3739" s="14" t="n"/>
      <c r="E3739" s="14" t="n"/>
      <c r="F3739" s="14" t="n"/>
      <c r="G3739" s="14" t="n"/>
      <c r="H3739" s="12" t="str">
        <f>IF(AND(F3739="",G3739=""),"",IF(F3739="",0,F3739)-IF(G3739="",0,G3739))</f>
        <v/>
      </c>
      <c r="I3739" s="14" t="n"/>
      <c r="J3739" s="14" t="n"/>
      <c r="K3739" s="14" t="n"/>
    </row>
    <row r="3740">
      <c r="A3740" s="19" t="n"/>
      <c r="B3740" s="14" t="n"/>
      <c r="C3740" s="12" t="str">
        <f>IF($B3740="","",IFERROR(INDEX(Items!$B$2:$B$501,MATCH($B3740,Items!$A$2:$A$501,0)),"Unknown SKU"))</f>
        <v/>
      </c>
      <c r="D3740" s="14" t="n"/>
      <c r="E3740" s="14" t="n"/>
      <c r="F3740" s="14" t="n"/>
      <c r="G3740" s="14" t="n"/>
      <c r="H3740" s="12" t="str">
        <f>IF(AND(F3740="",G3740=""),"",IF(F3740="",0,F3740)-IF(G3740="",0,G3740))</f>
        <v/>
      </c>
      <c r="I3740" s="14" t="n"/>
      <c r="J3740" s="14" t="n"/>
      <c r="K3740" s="14" t="n"/>
    </row>
    <row r="3741">
      <c r="A3741" s="19" t="n"/>
      <c r="B3741" s="14" t="n"/>
      <c r="C3741" s="12" t="str">
        <f>IF($B3741="","",IFERROR(INDEX(Items!$B$2:$B$501,MATCH($B3741,Items!$A$2:$A$501,0)),"Unknown SKU"))</f>
        <v/>
      </c>
      <c r="D3741" s="14" t="n"/>
      <c r="E3741" s="14" t="n"/>
      <c r="F3741" s="14" t="n"/>
      <c r="G3741" s="14" t="n"/>
      <c r="H3741" s="12" t="str">
        <f>IF(AND(F3741="",G3741=""),"",IF(F3741="",0,F3741)-IF(G3741="",0,G3741))</f>
        <v/>
      </c>
      <c r="I3741" s="14" t="n"/>
      <c r="J3741" s="14" t="n"/>
      <c r="K3741" s="14" t="n"/>
    </row>
    <row r="3742">
      <c r="A3742" s="19" t="n"/>
      <c r="B3742" s="14" t="n"/>
      <c r="C3742" s="12" t="str">
        <f>IF($B3742="","",IFERROR(INDEX(Items!$B$2:$B$501,MATCH($B3742,Items!$A$2:$A$501,0)),"Unknown SKU"))</f>
        <v/>
      </c>
      <c r="D3742" s="14" t="n"/>
      <c r="E3742" s="14" t="n"/>
      <c r="F3742" s="14" t="n"/>
      <c r="G3742" s="14" t="n"/>
      <c r="H3742" s="12" t="str">
        <f>IF(AND(F3742="",G3742=""),"",IF(F3742="",0,F3742)-IF(G3742="",0,G3742))</f>
        <v/>
      </c>
      <c r="I3742" s="14" t="n"/>
      <c r="J3742" s="14" t="n"/>
      <c r="K3742" s="14" t="n"/>
    </row>
    <row r="3743">
      <c r="A3743" s="19" t="n"/>
      <c r="B3743" s="14" t="n"/>
      <c r="C3743" s="12" t="str">
        <f>IF($B3743="","",IFERROR(INDEX(Items!$B$2:$B$501,MATCH($B3743,Items!$A$2:$A$501,0)),"Unknown SKU"))</f>
        <v/>
      </c>
      <c r="D3743" s="14" t="n"/>
      <c r="E3743" s="14" t="n"/>
      <c r="F3743" s="14" t="n"/>
      <c r="G3743" s="14" t="n"/>
      <c r="H3743" s="12" t="str">
        <f>IF(AND(F3743="",G3743=""),"",IF(F3743="",0,F3743)-IF(G3743="",0,G3743))</f>
        <v/>
      </c>
      <c r="I3743" s="14" t="n"/>
      <c r="J3743" s="14" t="n"/>
      <c r="K3743" s="14" t="n"/>
    </row>
    <row r="3744">
      <c r="A3744" s="19" t="n"/>
      <c r="B3744" s="14" t="n"/>
      <c r="C3744" s="12" t="str">
        <f>IF($B3744="","",IFERROR(INDEX(Items!$B$2:$B$501,MATCH($B3744,Items!$A$2:$A$501,0)),"Unknown SKU"))</f>
        <v/>
      </c>
      <c r="D3744" s="14" t="n"/>
      <c r="E3744" s="14" t="n"/>
      <c r="F3744" s="14" t="n"/>
      <c r="G3744" s="14" t="n"/>
      <c r="H3744" s="12" t="str">
        <f>IF(AND(F3744="",G3744=""),"",IF(F3744="",0,F3744)-IF(G3744="",0,G3744))</f>
        <v/>
      </c>
      <c r="I3744" s="14" t="n"/>
      <c r="J3744" s="14" t="n"/>
      <c r="K3744" s="14" t="n"/>
    </row>
    <row r="3745">
      <c r="A3745" s="19" t="n"/>
      <c r="B3745" s="14" t="n"/>
      <c r="C3745" s="12" t="str">
        <f>IF($B3745="","",IFERROR(INDEX(Items!$B$2:$B$501,MATCH($B3745,Items!$A$2:$A$501,0)),"Unknown SKU"))</f>
        <v/>
      </c>
      <c r="D3745" s="14" t="n"/>
      <c r="E3745" s="14" t="n"/>
      <c r="F3745" s="14" t="n"/>
      <c r="G3745" s="14" t="n"/>
      <c r="H3745" s="12" t="str">
        <f>IF(AND(F3745="",G3745=""),"",IF(F3745="",0,F3745)-IF(G3745="",0,G3745))</f>
        <v/>
      </c>
      <c r="I3745" s="14" t="n"/>
      <c r="J3745" s="14" t="n"/>
      <c r="K3745" s="14" t="n"/>
    </row>
    <row r="3746">
      <c r="A3746" s="19" t="n"/>
      <c r="B3746" s="14" t="n"/>
      <c r="C3746" s="12" t="str">
        <f>IF($B3746="","",IFERROR(INDEX(Items!$B$2:$B$501,MATCH($B3746,Items!$A$2:$A$501,0)),"Unknown SKU"))</f>
        <v/>
      </c>
      <c r="D3746" s="14" t="n"/>
      <c r="E3746" s="14" t="n"/>
      <c r="F3746" s="14" t="n"/>
      <c r="G3746" s="14" t="n"/>
      <c r="H3746" s="12" t="str">
        <f>IF(AND(F3746="",G3746=""),"",IF(F3746="",0,F3746)-IF(G3746="",0,G3746))</f>
        <v/>
      </c>
      <c r="I3746" s="14" t="n"/>
      <c r="J3746" s="14" t="n"/>
      <c r="K3746" s="14" t="n"/>
    </row>
    <row r="3747">
      <c r="A3747" s="19" t="n"/>
      <c r="B3747" s="14" t="n"/>
      <c r="C3747" s="12" t="str">
        <f>IF($B3747="","",IFERROR(INDEX(Items!$B$2:$B$501,MATCH($B3747,Items!$A$2:$A$501,0)),"Unknown SKU"))</f>
        <v/>
      </c>
      <c r="D3747" s="14" t="n"/>
      <c r="E3747" s="14" t="n"/>
      <c r="F3747" s="14" t="n"/>
      <c r="G3747" s="14" t="n"/>
      <c r="H3747" s="12" t="str">
        <f>IF(AND(F3747="",G3747=""),"",IF(F3747="",0,F3747)-IF(G3747="",0,G3747))</f>
        <v/>
      </c>
      <c r="I3747" s="14" t="n"/>
      <c r="J3747" s="14" t="n"/>
      <c r="K3747" s="14" t="n"/>
    </row>
    <row r="3748">
      <c r="A3748" s="19" t="n"/>
      <c r="B3748" s="14" t="n"/>
      <c r="C3748" s="12" t="str">
        <f>IF($B3748="","",IFERROR(INDEX(Items!$B$2:$B$501,MATCH($B3748,Items!$A$2:$A$501,0)),"Unknown SKU"))</f>
        <v/>
      </c>
      <c r="D3748" s="14" t="n"/>
      <c r="E3748" s="14" t="n"/>
      <c r="F3748" s="14" t="n"/>
      <c r="G3748" s="14" t="n"/>
      <c r="H3748" s="12" t="str">
        <f>IF(AND(F3748="",G3748=""),"",IF(F3748="",0,F3748)-IF(G3748="",0,G3748))</f>
        <v/>
      </c>
      <c r="I3748" s="14" t="n"/>
      <c r="J3748" s="14" t="n"/>
      <c r="K3748" s="14" t="n"/>
    </row>
    <row r="3749">
      <c r="A3749" s="19" t="n"/>
      <c r="B3749" s="14" t="n"/>
      <c r="C3749" s="12" t="str">
        <f>IF($B3749="","",IFERROR(INDEX(Items!$B$2:$B$501,MATCH($B3749,Items!$A$2:$A$501,0)),"Unknown SKU"))</f>
        <v/>
      </c>
      <c r="D3749" s="14" t="n"/>
      <c r="E3749" s="14" t="n"/>
      <c r="F3749" s="14" t="n"/>
      <c r="G3749" s="14" t="n"/>
      <c r="H3749" s="12" t="str">
        <f>IF(AND(F3749="",G3749=""),"",IF(F3749="",0,F3749)-IF(G3749="",0,G3749))</f>
        <v/>
      </c>
      <c r="I3749" s="14" t="n"/>
      <c r="J3749" s="14" t="n"/>
      <c r="K3749" s="14" t="n"/>
    </row>
    <row r="3750">
      <c r="A3750" s="19" t="n"/>
      <c r="B3750" s="14" t="n"/>
      <c r="C3750" s="12" t="str">
        <f>IF($B3750="","",IFERROR(INDEX(Items!$B$2:$B$501,MATCH($B3750,Items!$A$2:$A$501,0)),"Unknown SKU"))</f>
        <v/>
      </c>
      <c r="D3750" s="14" t="n"/>
      <c r="E3750" s="14" t="n"/>
      <c r="F3750" s="14" t="n"/>
      <c r="G3750" s="14" t="n"/>
      <c r="H3750" s="12" t="str">
        <f>IF(AND(F3750="",G3750=""),"",IF(F3750="",0,F3750)-IF(G3750="",0,G3750))</f>
        <v/>
      </c>
      <c r="I3750" s="14" t="n"/>
      <c r="J3750" s="14" t="n"/>
      <c r="K3750" s="14" t="n"/>
    </row>
    <row r="3751">
      <c r="A3751" s="19" t="n"/>
      <c r="B3751" s="14" t="n"/>
      <c r="C3751" s="12" t="str">
        <f>IF($B3751="","",IFERROR(INDEX(Items!$B$2:$B$501,MATCH($B3751,Items!$A$2:$A$501,0)),"Unknown SKU"))</f>
        <v/>
      </c>
      <c r="D3751" s="14" t="n"/>
      <c r="E3751" s="14" t="n"/>
      <c r="F3751" s="14" t="n"/>
      <c r="G3751" s="14" t="n"/>
      <c r="H3751" s="12" t="str">
        <f>IF(AND(F3751="",G3751=""),"",IF(F3751="",0,F3751)-IF(G3751="",0,G3751))</f>
        <v/>
      </c>
      <c r="I3751" s="14" t="n"/>
      <c r="J3751" s="14" t="n"/>
      <c r="K3751" s="14" t="n"/>
    </row>
    <row r="3752">
      <c r="A3752" s="19" t="n"/>
      <c r="B3752" s="14" t="n"/>
      <c r="C3752" s="12" t="str">
        <f>IF($B3752="","",IFERROR(INDEX(Items!$B$2:$B$501,MATCH($B3752,Items!$A$2:$A$501,0)),"Unknown SKU"))</f>
        <v/>
      </c>
      <c r="D3752" s="14" t="n"/>
      <c r="E3752" s="14" t="n"/>
      <c r="F3752" s="14" t="n"/>
      <c r="G3752" s="14" t="n"/>
      <c r="H3752" s="12" t="str">
        <f>IF(AND(F3752="",G3752=""),"",IF(F3752="",0,F3752)-IF(G3752="",0,G3752))</f>
        <v/>
      </c>
      <c r="I3752" s="14" t="n"/>
      <c r="J3752" s="14" t="n"/>
      <c r="K3752" s="14" t="n"/>
    </row>
    <row r="3753">
      <c r="A3753" s="19" t="n"/>
      <c r="B3753" s="14" t="n"/>
      <c r="C3753" s="12" t="str">
        <f>IF($B3753="","",IFERROR(INDEX(Items!$B$2:$B$501,MATCH($B3753,Items!$A$2:$A$501,0)),"Unknown SKU"))</f>
        <v/>
      </c>
      <c r="D3753" s="14" t="n"/>
      <c r="E3753" s="14" t="n"/>
      <c r="F3753" s="14" t="n"/>
      <c r="G3753" s="14" t="n"/>
      <c r="H3753" s="12" t="str">
        <f>IF(AND(F3753="",G3753=""),"",IF(F3753="",0,F3753)-IF(G3753="",0,G3753))</f>
        <v/>
      </c>
      <c r="I3753" s="14" t="n"/>
      <c r="J3753" s="14" t="n"/>
      <c r="K3753" s="14" t="n"/>
    </row>
    <row r="3754">
      <c r="A3754" s="19" t="n"/>
      <c r="B3754" s="14" t="n"/>
      <c r="C3754" s="12" t="str">
        <f>IF($B3754="","",IFERROR(INDEX(Items!$B$2:$B$501,MATCH($B3754,Items!$A$2:$A$501,0)),"Unknown SKU"))</f>
        <v/>
      </c>
      <c r="D3754" s="14" t="n"/>
      <c r="E3754" s="14" t="n"/>
      <c r="F3754" s="14" t="n"/>
      <c r="G3754" s="14" t="n"/>
      <c r="H3754" s="12" t="str">
        <f>IF(AND(F3754="",G3754=""),"",IF(F3754="",0,F3754)-IF(G3754="",0,G3754))</f>
        <v/>
      </c>
      <c r="I3754" s="14" t="n"/>
      <c r="J3754" s="14" t="n"/>
      <c r="K3754" s="14" t="n"/>
    </row>
    <row r="3755">
      <c r="A3755" s="19" t="n"/>
      <c r="B3755" s="14" t="n"/>
      <c r="C3755" s="12" t="str">
        <f>IF($B3755="","",IFERROR(INDEX(Items!$B$2:$B$501,MATCH($B3755,Items!$A$2:$A$501,0)),"Unknown SKU"))</f>
        <v/>
      </c>
      <c r="D3755" s="14" t="n"/>
      <c r="E3755" s="14" t="n"/>
      <c r="F3755" s="14" t="n"/>
      <c r="G3755" s="14" t="n"/>
      <c r="H3755" s="12" t="str">
        <f>IF(AND(F3755="",G3755=""),"",IF(F3755="",0,F3755)-IF(G3755="",0,G3755))</f>
        <v/>
      </c>
      <c r="I3755" s="14" t="n"/>
      <c r="J3755" s="14" t="n"/>
      <c r="K3755" s="14" t="n"/>
    </row>
    <row r="3756">
      <c r="A3756" s="19" t="n"/>
      <c r="B3756" s="14" t="n"/>
      <c r="C3756" s="12" t="str">
        <f>IF($B3756="","",IFERROR(INDEX(Items!$B$2:$B$501,MATCH($B3756,Items!$A$2:$A$501,0)),"Unknown SKU"))</f>
        <v/>
      </c>
      <c r="D3756" s="14" t="n"/>
      <c r="E3756" s="14" t="n"/>
      <c r="F3756" s="14" t="n"/>
      <c r="G3756" s="14" t="n"/>
      <c r="H3756" s="12" t="str">
        <f>IF(AND(F3756="",G3756=""),"",IF(F3756="",0,F3756)-IF(G3756="",0,G3756))</f>
        <v/>
      </c>
      <c r="I3756" s="14" t="n"/>
      <c r="J3756" s="14" t="n"/>
      <c r="K3756" s="14" t="n"/>
    </row>
    <row r="3757">
      <c r="A3757" s="19" t="n"/>
      <c r="B3757" s="14" t="n"/>
      <c r="C3757" s="12" t="str">
        <f>IF($B3757="","",IFERROR(INDEX(Items!$B$2:$B$501,MATCH($B3757,Items!$A$2:$A$501,0)),"Unknown SKU"))</f>
        <v/>
      </c>
      <c r="D3757" s="14" t="n"/>
      <c r="E3757" s="14" t="n"/>
      <c r="F3757" s="14" t="n"/>
      <c r="G3757" s="14" t="n"/>
      <c r="H3757" s="12" t="str">
        <f>IF(AND(F3757="",G3757=""),"",IF(F3757="",0,F3757)-IF(G3757="",0,G3757))</f>
        <v/>
      </c>
      <c r="I3757" s="14" t="n"/>
      <c r="J3757" s="14" t="n"/>
      <c r="K3757" s="14" t="n"/>
    </row>
    <row r="3758">
      <c r="A3758" s="19" t="n"/>
      <c r="B3758" s="14" t="n"/>
      <c r="C3758" s="12" t="str">
        <f>IF($B3758="","",IFERROR(INDEX(Items!$B$2:$B$501,MATCH($B3758,Items!$A$2:$A$501,0)),"Unknown SKU"))</f>
        <v/>
      </c>
      <c r="D3758" s="14" t="n"/>
      <c r="E3758" s="14" t="n"/>
      <c r="F3758" s="14" t="n"/>
      <c r="G3758" s="14" t="n"/>
      <c r="H3758" s="12" t="str">
        <f>IF(AND(F3758="",G3758=""),"",IF(F3758="",0,F3758)-IF(G3758="",0,G3758))</f>
        <v/>
      </c>
      <c r="I3758" s="14" t="n"/>
      <c r="J3758" s="14" t="n"/>
      <c r="K3758" s="14" t="n"/>
    </row>
    <row r="3759">
      <c r="A3759" s="19" t="n"/>
      <c r="B3759" s="14" t="n"/>
      <c r="C3759" s="12" t="str">
        <f>IF($B3759="","",IFERROR(INDEX(Items!$B$2:$B$501,MATCH($B3759,Items!$A$2:$A$501,0)),"Unknown SKU"))</f>
        <v/>
      </c>
      <c r="D3759" s="14" t="n"/>
      <c r="E3759" s="14" t="n"/>
      <c r="F3759" s="14" t="n"/>
      <c r="G3759" s="14" t="n"/>
      <c r="H3759" s="12" t="str">
        <f>IF(AND(F3759="",G3759=""),"",IF(F3759="",0,F3759)-IF(G3759="",0,G3759))</f>
        <v/>
      </c>
      <c r="I3759" s="14" t="n"/>
      <c r="J3759" s="14" t="n"/>
      <c r="K3759" s="14" t="n"/>
    </row>
    <row r="3760">
      <c r="A3760" s="19" t="n"/>
      <c r="B3760" s="14" t="n"/>
      <c r="C3760" s="12" t="str">
        <f>IF($B3760="","",IFERROR(INDEX(Items!$B$2:$B$501,MATCH($B3760,Items!$A$2:$A$501,0)),"Unknown SKU"))</f>
        <v/>
      </c>
      <c r="D3760" s="14" t="n"/>
      <c r="E3760" s="14" t="n"/>
      <c r="F3760" s="14" t="n"/>
      <c r="G3760" s="14" t="n"/>
      <c r="H3760" s="12" t="str">
        <f>IF(AND(F3760="",G3760=""),"",IF(F3760="",0,F3760)-IF(G3760="",0,G3760))</f>
        <v/>
      </c>
      <c r="I3760" s="14" t="n"/>
      <c r="J3760" s="14" t="n"/>
      <c r="K3760" s="14" t="n"/>
    </row>
    <row r="3761">
      <c r="A3761" s="19" t="n"/>
      <c r="B3761" s="14" t="n"/>
      <c r="C3761" s="12" t="str">
        <f>IF($B3761="","",IFERROR(INDEX(Items!$B$2:$B$501,MATCH($B3761,Items!$A$2:$A$501,0)),"Unknown SKU"))</f>
        <v/>
      </c>
      <c r="D3761" s="14" t="n"/>
      <c r="E3761" s="14" t="n"/>
      <c r="F3761" s="14" t="n"/>
      <c r="G3761" s="14" t="n"/>
      <c r="H3761" s="12" t="str">
        <f>IF(AND(F3761="",G3761=""),"",IF(F3761="",0,F3761)-IF(G3761="",0,G3761))</f>
        <v/>
      </c>
      <c r="I3761" s="14" t="n"/>
      <c r="J3761" s="14" t="n"/>
      <c r="K3761" s="14" t="n"/>
    </row>
    <row r="3762">
      <c r="A3762" s="19" t="n"/>
      <c r="B3762" s="14" t="n"/>
      <c r="C3762" s="12" t="str">
        <f>IF($B3762="","",IFERROR(INDEX(Items!$B$2:$B$501,MATCH($B3762,Items!$A$2:$A$501,0)),"Unknown SKU"))</f>
        <v/>
      </c>
      <c r="D3762" s="14" t="n"/>
      <c r="E3762" s="14" t="n"/>
      <c r="F3762" s="14" t="n"/>
      <c r="G3762" s="14" t="n"/>
      <c r="H3762" s="12" t="str">
        <f>IF(AND(F3762="",G3762=""),"",IF(F3762="",0,F3762)-IF(G3762="",0,G3762))</f>
        <v/>
      </c>
      <c r="I3762" s="14" t="n"/>
      <c r="J3762" s="14" t="n"/>
      <c r="K3762" s="14" t="n"/>
    </row>
    <row r="3763">
      <c r="A3763" s="19" t="n"/>
      <c r="B3763" s="14" t="n"/>
      <c r="C3763" s="12" t="str">
        <f>IF($B3763="","",IFERROR(INDEX(Items!$B$2:$B$501,MATCH($B3763,Items!$A$2:$A$501,0)),"Unknown SKU"))</f>
        <v/>
      </c>
      <c r="D3763" s="14" t="n"/>
      <c r="E3763" s="14" t="n"/>
      <c r="F3763" s="14" t="n"/>
      <c r="G3763" s="14" t="n"/>
      <c r="H3763" s="12" t="str">
        <f>IF(AND(F3763="",G3763=""),"",IF(F3763="",0,F3763)-IF(G3763="",0,G3763))</f>
        <v/>
      </c>
      <c r="I3763" s="14" t="n"/>
      <c r="J3763" s="14" t="n"/>
      <c r="K3763" s="14" t="n"/>
    </row>
    <row r="3764">
      <c r="A3764" s="19" t="n"/>
      <c r="B3764" s="14" t="n"/>
      <c r="C3764" s="12" t="str">
        <f>IF($B3764="","",IFERROR(INDEX(Items!$B$2:$B$501,MATCH($B3764,Items!$A$2:$A$501,0)),"Unknown SKU"))</f>
        <v/>
      </c>
      <c r="D3764" s="14" t="n"/>
      <c r="E3764" s="14" t="n"/>
      <c r="F3764" s="14" t="n"/>
      <c r="G3764" s="14" t="n"/>
      <c r="H3764" s="12" t="str">
        <f>IF(AND(F3764="",G3764=""),"",IF(F3764="",0,F3764)-IF(G3764="",0,G3764))</f>
        <v/>
      </c>
      <c r="I3764" s="14" t="n"/>
      <c r="J3764" s="14" t="n"/>
      <c r="K3764" s="14" t="n"/>
    </row>
    <row r="3765">
      <c r="A3765" s="19" t="n"/>
      <c r="B3765" s="14" t="n"/>
      <c r="C3765" s="12" t="str">
        <f>IF($B3765="","",IFERROR(INDEX(Items!$B$2:$B$501,MATCH($B3765,Items!$A$2:$A$501,0)),"Unknown SKU"))</f>
        <v/>
      </c>
      <c r="D3765" s="14" t="n"/>
      <c r="E3765" s="14" t="n"/>
      <c r="F3765" s="14" t="n"/>
      <c r="G3765" s="14" t="n"/>
      <c r="H3765" s="12" t="str">
        <f>IF(AND(F3765="",G3765=""),"",IF(F3765="",0,F3765)-IF(G3765="",0,G3765))</f>
        <v/>
      </c>
      <c r="I3765" s="14" t="n"/>
      <c r="J3765" s="14" t="n"/>
      <c r="K3765" s="14" t="n"/>
    </row>
    <row r="3766">
      <c r="A3766" s="19" t="n"/>
      <c r="B3766" s="14" t="n"/>
      <c r="C3766" s="12" t="str">
        <f>IF($B3766="","",IFERROR(INDEX(Items!$B$2:$B$501,MATCH($B3766,Items!$A$2:$A$501,0)),"Unknown SKU"))</f>
        <v/>
      </c>
      <c r="D3766" s="14" t="n"/>
      <c r="E3766" s="14" t="n"/>
      <c r="F3766" s="14" t="n"/>
      <c r="G3766" s="14" t="n"/>
      <c r="H3766" s="12" t="str">
        <f>IF(AND(F3766="",G3766=""),"",IF(F3766="",0,F3766)-IF(G3766="",0,G3766))</f>
        <v/>
      </c>
      <c r="I3766" s="14" t="n"/>
      <c r="J3766" s="14" t="n"/>
      <c r="K3766" s="14" t="n"/>
    </row>
    <row r="3767">
      <c r="A3767" s="19" t="n"/>
      <c r="B3767" s="14" t="n"/>
      <c r="C3767" s="12" t="str">
        <f>IF($B3767="","",IFERROR(INDEX(Items!$B$2:$B$501,MATCH($B3767,Items!$A$2:$A$501,0)),"Unknown SKU"))</f>
        <v/>
      </c>
      <c r="D3767" s="14" t="n"/>
      <c r="E3767" s="14" t="n"/>
      <c r="F3767" s="14" t="n"/>
      <c r="G3767" s="14" t="n"/>
      <c r="H3767" s="12" t="str">
        <f>IF(AND(F3767="",G3767=""),"",IF(F3767="",0,F3767)-IF(G3767="",0,G3767))</f>
        <v/>
      </c>
      <c r="I3767" s="14" t="n"/>
      <c r="J3767" s="14" t="n"/>
      <c r="K3767" s="14" t="n"/>
    </row>
    <row r="3768">
      <c r="A3768" s="19" t="n"/>
      <c r="B3768" s="14" t="n"/>
      <c r="C3768" s="12" t="str">
        <f>IF($B3768="","",IFERROR(INDEX(Items!$B$2:$B$501,MATCH($B3768,Items!$A$2:$A$501,0)),"Unknown SKU"))</f>
        <v/>
      </c>
      <c r="D3768" s="14" t="n"/>
      <c r="E3768" s="14" t="n"/>
      <c r="F3768" s="14" t="n"/>
      <c r="G3768" s="14" t="n"/>
      <c r="H3768" s="12" t="str">
        <f>IF(AND(F3768="",G3768=""),"",IF(F3768="",0,F3768)-IF(G3768="",0,G3768))</f>
        <v/>
      </c>
      <c r="I3768" s="14" t="n"/>
      <c r="J3768" s="14" t="n"/>
      <c r="K3768" s="14" t="n"/>
    </row>
    <row r="3769">
      <c r="A3769" s="19" t="n"/>
      <c r="B3769" s="14" t="n"/>
      <c r="C3769" s="12" t="str">
        <f>IF($B3769="","",IFERROR(INDEX(Items!$B$2:$B$501,MATCH($B3769,Items!$A$2:$A$501,0)),"Unknown SKU"))</f>
        <v/>
      </c>
      <c r="D3769" s="14" t="n"/>
      <c r="E3769" s="14" t="n"/>
      <c r="F3769" s="14" t="n"/>
      <c r="G3769" s="14" t="n"/>
      <c r="H3769" s="12" t="str">
        <f>IF(AND(F3769="",G3769=""),"",IF(F3769="",0,F3769)-IF(G3769="",0,G3769))</f>
        <v/>
      </c>
      <c r="I3769" s="14" t="n"/>
      <c r="J3769" s="14" t="n"/>
      <c r="K3769" s="14" t="n"/>
    </row>
    <row r="3770">
      <c r="A3770" s="19" t="n"/>
      <c r="B3770" s="14" t="n"/>
      <c r="C3770" s="12" t="str">
        <f>IF($B3770="","",IFERROR(INDEX(Items!$B$2:$B$501,MATCH($B3770,Items!$A$2:$A$501,0)),"Unknown SKU"))</f>
        <v/>
      </c>
      <c r="D3770" s="14" t="n"/>
      <c r="E3770" s="14" t="n"/>
      <c r="F3770" s="14" t="n"/>
      <c r="G3770" s="14" t="n"/>
      <c r="H3770" s="12" t="str">
        <f>IF(AND(F3770="",G3770=""),"",IF(F3770="",0,F3770)-IF(G3770="",0,G3770))</f>
        <v/>
      </c>
      <c r="I3770" s="14" t="n"/>
      <c r="J3770" s="14" t="n"/>
      <c r="K3770" s="14" t="n"/>
    </row>
    <row r="3771">
      <c r="A3771" s="19" t="n"/>
      <c r="B3771" s="14" t="n"/>
      <c r="C3771" s="12" t="str">
        <f>IF($B3771="","",IFERROR(INDEX(Items!$B$2:$B$501,MATCH($B3771,Items!$A$2:$A$501,0)),"Unknown SKU"))</f>
        <v/>
      </c>
      <c r="D3771" s="14" t="n"/>
      <c r="E3771" s="14" t="n"/>
      <c r="F3771" s="14" t="n"/>
      <c r="G3771" s="14" t="n"/>
      <c r="H3771" s="12" t="str">
        <f>IF(AND(F3771="",G3771=""),"",IF(F3771="",0,F3771)-IF(G3771="",0,G3771))</f>
        <v/>
      </c>
      <c r="I3771" s="14" t="n"/>
      <c r="J3771" s="14" t="n"/>
      <c r="K3771" s="14" t="n"/>
    </row>
    <row r="3772">
      <c r="A3772" s="19" t="n"/>
      <c r="B3772" s="14" t="n"/>
      <c r="C3772" s="12" t="str">
        <f>IF($B3772="","",IFERROR(INDEX(Items!$B$2:$B$501,MATCH($B3772,Items!$A$2:$A$501,0)),"Unknown SKU"))</f>
        <v/>
      </c>
      <c r="D3772" s="14" t="n"/>
      <c r="E3772" s="14" t="n"/>
      <c r="F3772" s="14" t="n"/>
      <c r="G3772" s="14" t="n"/>
      <c r="H3772" s="12" t="str">
        <f>IF(AND(F3772="",G3772=""),"",IF(F3772="",0,F3772)-IF(G3772="",0,G3772))</f>
        <v/>
      </c>
      <c r="I3772" s="14" t="n"/>
      <c r="J3772" s="14" t="n"/>
      <c r="K3772" s="14" t="n"/>
    </row>
    <row r="3773">
      <c r="A3773" s="19" t="n"/>
      <c r="B3773" s="14" t="n"/>
      <c r="C3773" s="12" t="str">
        <f>IF($B3773="","",IFERROR(INDEX(Items!$B$2:$B$501,MATCH($B3773,Items!$A$2:$A$501,0)),"Unknown SKU"))</f>
        <v/>
      </c>
      <c r="D3773" s="14" t="n"/>
      <c r="E3773" s="14" t="n"/>
      <c r="F3773" s="14" t="n"/>
      <c r="G3773" s="14" t="n"/>
      <c r="H3773" s="12" t="str">
        <f>IF(AND(F3773="",G3773=""),"",IF(F3773="",0,F3773)-IF(G3773="",0,G3773))</f>
        <v/>
      </c>
      <c r="I3773" s="14" t="n"/>
      <c r="J3773" s="14" t="n"/>
      <c r="K3773" s="14" t="n"/>
    </row>
    <row r="3774">
      <c r="A3774" s="19" t="n"/>
      <c r="B3774" s="14" t="n"/>
      <c r="C3774" s="12" t="str">
        <f>IF($B3774="","",IFERROR(INDEX(Items!$B$2:$B$501,MATCH($B3774,Items!$A$2:$A$501,0)),"Unknown SKU"))</f>
        <v/>
      </c>
      <c r="D3774" s="14" t="n"/>
      <c r="E3774" s="14" t="n"/>
      <c r="F3774" s="14" t="n"/>
      <c r="G3774" s="14" t="n"/>
      <c r="H3774" s="12" t="str">
        <f>IF(AND(F3774="",G3774=""),"",IF(F3774="",0,F3774)-IF(G3774="",0,G3774))</f>
        <v/>
      </c>
      <c r="I3774" s="14" t="n"/>
      <c r="J3774" s="14" t="n"/>
      <c r="K3774" s="14" t="n"/>
    </row>
    <row r="3775">
      <c r="A3775" s="19" t="n"/>
      <c r="B3775" s="14" t="n"/>
      <c r="C3775" s="12" t="str">
        <f>IF($B3775="","",IFERROR(INDEX(Items!$B$2:$B$501,MATCH($B3775,Items!$A$2:$A$501,0)),"Unknown SKU"))</f>
        <v/>
      </c>
      <c r="D3775" s="14" t="n"/>
      <c r="E3775" s="14" t="n"/>
      <c r="F3775" s="14" t="n"/>
      <c r="G3775" s="14" t="n"/>
      <c r="H3775" s="12" t="str">
        <f>IF(AND(F3775="",G3775=""),"",IF(F3775="",0,F3775)-IF(G3775="",0,G3775))</f>
        <v/>
      </c>
      <c r="I3775" s="14" t="n"/>
      <c r="J3775" s="14" t="n"/>
      <c r="K3775" s="14" t="n"/>
    </row>
    <row r="3776">
      <c r="A3776" s="19" t="n"/>
      <c r="B3776" s="14" t="n"/>
      <c r="C3776" s="12" t="str">
        <f>IF($B3776="","",IFERROR(INDEX(Items!$B$2:$B$501,MATCH($B3776,Items!$A$2:$A$501,0)),"Unknown SKU"))</f>
        <v/>
      </c>
      <c r="D3776" s="14" t="n"/>
      <c r="E3776" s="14" t="n"/>
      <c r="F3776" s="14" t="n"/>
      <c r="G3776" s="14" t="n"/>
      <c r="H3776" s="12" t="str">
        <f>IF(AND(F3776="",G3776=""),"",IF(F3776="",0,F3776)-IF(G3776="",0,G3776))</f>
        <v/>
      </c>
      <c r="I3776" s="14" t="n"/>
      <c r="J3776" s="14" t="n"/>
      <c r="K3776" s="14" t="n"/>
    </row>
    <row r="3777">
      <c r="A3777" s="19" t="n"/>
      <c r="B3777" s="14" t="n"/>
      <c r="C3777" s="12" t="str">
        <f>IF($B3777="","",IFERROR(INDEX(Items!$B$2:$B$501,MATCH($B3777,Items!$A$2:$A$501,0)),"Unknown SKU"))</f>
        <v/>
      </c>
      <c r="D3777" s="14" t="n"/>
      <c r="E3777" s="14" t="n"/>
      <c r="F3777" s="14" t="n"/>
      <c r="G3777" s="14" t="n"/>
      <c r="H3777" s="12" t="str">
        <f>IF(AND(F3777="",G3777=""),"",IF(F3777="",0,F3777)-IF(G3777="",0,G3777))</f>
        <v/>
      </c>
      <c r="I3777" s="14" t="n"/>
      <c r="J3777" s="14" t="n"/>
      <c r="K3777" s="14" t="n"/>
    </row>
    <row r="3778">
      <c r="A3778" s="19" t="n"/>
      <c r="B3778" s="14" t="n"/>
      <c r="C3778" s="12" t="str">
        <f>IF($B3778="","",IFERROR(INDEX(Items!$B$2:$B$501,MATCH($B3778,Items!$A$2:$A$501,0)),"Unknown SKU"))</f>
        <v/>
      </c>
      <c r="D3778" s="14" t="n"/>
      <c r="E3778" s="14" t="n"/>
      <c r="F3778" s="14" t="n"/>
      <c r="G3778" s="14" t="n"/>
      <c r="H3778" s="12" t="str">
        <f>IF(AND(F3778="",G3778=""),"",IF(F3778="",0,F3778)-IF(G3778="",0,G3778))</f>
        <v/>
      </c>
      <c r="I3778" s="14" t="n"/>
      <c r="J3778" s="14" t="n"/>
      <c r="K3778" s="14" t="n"/>
    </row>
    <row r="3779">
      <c r="A3779" s="19" t="n"/>
      <c r="B3779" s="14" t="n"/>
      <c r="C3779" s="12" t="str">
        <f>IF($B3779="","",IFERROR(INDEX(Items!$B$2:$B$501,MATCH($B3779,Items!$A$2:$A$501,0)),"Unknown SKU"))</f>
        <v/>
      </c>
      <c r="D3779" s="14" t="n"/>
      <c r="E3779" s="14" t="n"/>
      <c r="F3779" s="14" t="n"/>
      <c r="G3779" s="14" t="n"/>
      <c r="H3779" s="12" t="str">
        <f>IF(AND(F3779="",G3779=""),"",IF(F3779="",0,F3779)-IF(G3779="",0,G3779))</f>
        <v/>
      </c>
      <c r="I3779" s="14" t="n"/>
      <c r="J3779" s="14" t="n"/>
      <c r="K3779" s="14" t="n"/>
    </row>
    <row r="3780">
      <c r="A3780" s="19" t="n"/>
      <c r="B3780" s="14" t="n"/>
      <c r="C3780" s="12" t="str">
        <f>IF($B3780="","",IFERROR(INDEX(Items!$B$2:$B$501,MATCH($B3780,Items!$A$2:$A$501,0)),"Unknown SKU"))</f>
        <v/>
      </c>
      <c r="D3780" s="14" t="n"/>
      <c r="E3780" s="14" t="n"/>
      <c r="F3780" s="14" t="n"/>
      <c r="G3780" s="14" t="n"/>
      <c r="H3780" s="12" t="str">
        <f>IF(AND(F3780="",G3780=""),"",IF(F3780="",0,F3780)-IF(G3780="",0,G3780))</f>
        <v/>
      </c>
      <c r="I3780" s="14" t="n"/>
      <c r="J3780" s="14" t="n"/>
      <c r="K3780" s="14" t="n"/>
    </row>
    <row r="3781">
      <c r="A3781" s="19" t="n"/>
      <c r="B3781" s="14" t="n"/>
      <c r="C3781" s="12" t="str">
        <f>IF($B3781="","",IFERROR(INDEX(Items!$B$2:$B$501,MATCH($B3781,Items!$A$2:$A$501,0)),"Unknown SKU"))</f>
        <v/>
      </c>
      <c r="D3781" s="14" t="n"/>
      <c r="E3781" s="14" t="n"/>
      <c r="F3781" s="14" t="n"/>
      <c r="G3781" s="14" t="n"/>
      <c r="H3781" s="12" t="str">
        <f>IF(AND(F3781="",G3781=""),"",IF(F3781="",0,F3781)-IF(G3781="",0,G3781))</f>
        <v/>
      </c>
      <c r="I3781" s="14" t="n"/>
      <c r="J3781" s="14" t="n"/>
      <c r="K3781" s="14" t="n"/>
    </row>
    <row r="3782">
      <c r="A3782" s="19" t="n"/>
      <c r="B3782" s="14" t="n"/>
      <c r="C3782" s="12" t="str">
        <f>IF($B3782="","",IFERROR(INDEX(Items!$B$2:$B$501,MATCH($B3782,Items!$A$2:$A$501,0)),"Unknown SKU"))</f>
        <v/>
      </c>
      <c r="D3782" s="14" t="n"/>
      <c r="E3782" s="14" t="n"/>
      <c r="F3782" s="14" t="n"/>
      <c r="G3782" s="14" t="n"/>
      <c r="H3782" s="12" t="str">
        <f>IF(AND(F3782="",G3782=""),"",IF(F3782="",0,F3782)-IF(G3782="",0,G3782))</f>
        <v/>
      </c>
      <c r="I3782" s="14" t="n"/>
      <c r="J3782" s="14" t="n"/>
      <c r="K3782" s="14" t="n"/>
    </row>
    <row r="3783">
      <c r="A3783" s="19" t="n"/>
      <c r="B3783" s="14" t="n"/>
      <c r="C3783" s="12" t="str">
        <f>IF($B3783="","",IFERROR(INDEX(Items!$B$2:$B$501,MATCH($B3783,Items!$A$2:$A$501,0)),"Unknown SKU"))</f>
        <v/>
      </c>
      <c r="D3783" s="14" t="n"/>
      <c r="E3783" s="14" t="n"/>
      <c r="F3783" s="14" t="n"/>
      <c r="G3783" s="14" t="n"/>
      <c r="H3783" s="12" t="str">
        <f>IF(AND(F3783="",G3783=""),"",IF(F3783="",0,F3783)-IF(G3783="",0,G3783))</f>
        <v/>
      </c>
      <c r="I3783" s="14" t="n"/>
      <c r="J3783" s="14" t="n"/>
      <c r="K3783" s="14" t="n"/>
    </row>
    <row r="3784">
      <c r="A3784" s="19" t="n"/>
      <c r="B3784" s="14" t="n"/>
      <c r="C3784" s="12" t="str">
        <f>IF($B3784="","",IFERROR(INDEX(Items!$B$2:$B$501,MATCH($B3784,Items!$A$2:$A$501,0)),"Unknown SKU"))</f>
        <v/>
      </c>
      <c r="D3784" s="14" t="n"/>
      <c r="E3784" s="14" t="n"/>
      <c r="F3784" s="14" t="n"/>
      <c r="G3784" s="14" t="n"/>
      <c r="H3784" s="12" t="str">
        <f>IF(AND(F3784="",G3784=""),"",IF(F3784="",0,F3784)-IF(G3784="",0,G3784))</f>
        <v/>
      </c>
      <c r="I3784" s="14" t="n"/>
      <c r="J3784" s="14" t="n"/>
      <c r="K3784" s="14" t="n"/>
    </row>
    <row r="3785">
      <c r="A3785" s="19" t="n"/>
      <c r="B3785" s="14" t="n"/>
      <c r="C3785" s="12" t="str">
        <f>IF($B3785="","",IFERROR(INDEX(Items!$B$2:$B$501,MATCH($B3785,Items!$A$2:$A$501,0)),"Unknown SKU"))</f>
        <v/>
      </c>
      <c r="D3785" s="14" t="n"/>
      <c r="E3785" s="14" t="n"/>
      <c r="F3785" s="14" t="n"/>
      <c r="G3785" s="14" t="n"/>
      <c r="H3785" s="12" t="str">
        <f>IF(AND(F3785="",G3785=""),"",IF(F3785="",0,F3785)-IF(G3785="",0,G3785))</f>
        <v/>
      </c>
      <c r="I3785" s="14" t="n"/>
      <c r="J3785" s="14" t="n"/>
      <c r="K3785" s="14" t="n"/>
    </row>
    <row r="3786">
      <c r="A3786" s="19" t="n"/>
      <c r="B3786" s="14" t="n"/>
      <c r="C3786" s="12" t="str">
        <f>IF($B3786="","",IFERROR(INDEX(Items!$B$2:$B$501,MATCH($B3786,Items!$A$2:$A$501,0)),"Unknown SKU"))</f>
        <v/>
      </c>
      <c r="D3786" s="14" t="n"/>
      <c r="E3786" s="14" t="n"/>
      <c r="F3786" s="14" t="n"/>
      <c r="G3786" s="14" t="n"/>
      <c r="H3786" s="12" t="str">
        <f>IF(AND(F3786="",G3786=""),"",IF(F3786="",0,F3786)-IF(G3786="",0,G3786))</f>
        <v/>
      </c>
      <c r="I3786" s="14" t="n"/>
      <c r="J3786" s="14" t="n"/>
      <c r="K3786" s="14" t="n"/>
    </row>
    <row r="3787">
      <c r="A3787" s="19" t="n"/>
      <c r="B3787" s="14" t="n"/>
      <c r="C3787" s="12" t="str">
        <f>IF($B3787="","",IFERROR(INDEX(Items!$B$2:$B$501,MATCH($B3787,Items!$A$2:$A$501,0)),"Unknown SKU"))</f>
        <v/>
      </c>
      <c r="D3787" s="14" t="n"/>
      <c r="E3787" s="14" t="n"/>
      <c r="F3787" s="14" t="n"/>
      <c r="G3787" s="14" t="n"/>
      <c r="H3787" s="12" t="str">
        <f>IF(AND(F3787="",G3787=""),"",IF(F3787="",0,F3787)-IF(G3787="",0,G3787))</f>
        <v/>
      </c>
      <c r="I3787" s="14" t="n"/>
      <c r="J3787" s="14" t="n"/>
      <c r="K3787" s="14" t="n"/>
    </row>
    <row r="3788">
      <c r="A3788" s="19" t="n"/>
      <c r="B3788" s="14" t="n"/>
      <c r="C3788" s="12" t="str">
        <f>IF($B3788="","",IFERROR(INDEX(Items!$B$2:$B$501,MATCH($B3788,Items!$A$2:$A$501,0)),"Unknown SKU"))</f>
        <v/>
      </c>
      <c r="D3788" s="14" t="n"/>
      <c r="E3788" s="14" t="n"/>
      <c r="F3788" s="14" t="n"/>
      <c r="G3788" s="14" t="n"/>
      <c r="H3788" s="12" t="str">
        <f>IF(AND(F3788="",G3788=""),"",IF(F3788="",0,F3788)-IF(G3788="",0,G3788))</f>
        <v/>
      </c>
      <c r="I3788" s="14" t="n"/>
      <c r="J3788" s="14" t="n"/>
      <c r="K3788" s="14" t="n"/>
    </row>
    <row r="3789">
      <c r="A3789" s="19" t="n"/>
      <c r="B3789" s="14" t="n"/>
      <c r="C3789" s="12" t="str">
        <f>IF($B3789="","",IFERROR(INDEX(Items!$B$2:$B$501,MATCH($B3789,Items!$A$2:$A$501,0)),"Unknown SKU"))</f>
        <v/>
      </c>
      <c r="D3789" s="14" t="n"/>
      <c r="E3789" s="14" t="n"/>
      <c r="F3789" s="14" t="n"/>
      <c r="G3789" s="14" t="n"/>
      <c r="H3789" s="12" t="str">
        <f>IF(AND(F3789="",G3789=""),"",IF(F3789="",0,F3789)-IF(G3789="",0,G3789))</f>
        <v/>
      </c>
      <c r="I3789" s="14" t="n"/>
      <c r="J3789" s="14" t="n"/>
      <c r="K3789" s="14" t="n"/>
    </row>
    <row r="3790">
      <c r="A3790" s="19" t="n"/>
      <c r="B3790" s="14" t="n"/>
      <c r="C3790" s="12" t="str">
        <f>IF($B3790="","",IFERROR(INDEX(Items!$B$2:$B$501,MATCH($B3790,Items!$A$2:$A$501,0)),"Unknown SKU"))</f>
        <v/>
      </c>
      <c r="D3790" s="14" t="n"/>
      <c r="E3790" s="14" t="n"/>
      <c r="F3790" s="14" t="n"/>
      <c r="G3790" s="14" t="n"/>
      <c r="H3790" s="12" t="str">
        <f>IF(AND(F3790="",G3790=""),"",IF(F3790="",0,F3790)-IF(G3790="",0,G3790))</f>
        <v/>
      </c>
      <c r="I3790" s="14" t="n"/>
      <c r="J3790" s="14" t="n"/>
      <c r="K3790" s="14" t="n"/>
    </row>
    <row r="3791">
      <c r="A3791" s="19" t="n"/>
      <c r="B3791" s="14" t="n"/>
      <c r="C3791" s="12" t="str">
        <f>IF($B3791="","",IFERROR(INDEX(Items!$B$2:$B$501,MATCH($B3791,Items!$A$2:$A$501,0)),"Unknown SKU"))</f>
        <v/>
      </c>
      <c r="D3791" s="14" t="n"/>
      <c r="E3791" s="14" t="n"/>
      <c r="F3791" s="14" t="n"/>
      <c r="G3791" s="14" t="n"/>
      <c r="H3791" s="12" t="str">
        <f>IF(AND(F3791="",G3791=""),"",IF(F3791="",0,F3791)-IF(G3791="",0,G3791))</f>
        <v/>
      </c>
      <c r="I3791" s="14" t="n"/>
      <c r="J3791" s="14" t="n"/>
      <c r="K3791" s="14" t="n"/>
    </row>
    <row r="3792">
      <c r="A3792" s="19" t="n"/>
      <c r="B3792" s="14" t="n"/>
      <c r="C3792" s="12" t="str">
        <f>IF($B3792="","",IFERROR(INDEX(Items!$B$2:$B$501,MATCH($B3792,Items!$A$2:$A$501,0)),"Unknown SKU"))</f>
        <v/>
      </c>
      <c r="D3792" s="14" t="n"/>
      <c r="E3792" s="14" t="n"/>
      <c r="F3792" s="14" t="n"/>
      <c r="G3792" s="14" t="n"/>
      <c r="H3792" s="12" t="str">
        <f>IF(AND(F3792="",G3792=""),"",IF(F3792="",0,F3792)-IF(G3792="",0,G3792))</f>
        <v/>
      </c>
      <c r="I3792" s="14" t="n"/>
      <c r="J3792" s="14" t="n"/>
      <c r="K3792" s="14" t="n"/>
    </row>
    <row r="3793">
      <c r="A3793" s="19" t="n"/>
      <c r="B3793" s="14" t="n"/>
      <c r="C3793" s="12" t="str">
        <f>IF($B3793="","",IFERROR(INDEX(Items!$B$2:$B$501,MATCH($B3793,Items!$A$2:$A$501,0)),"Unknown SKU"))</f>
        <v/>
      </c>
      <c r="D3793" s="14" t="n"/>
      <c r="E3793" s="14" t="n"/>
      <c r="F3793" s="14" t="n"/>
      <c r="G3793" s="14" t="n"/>
      <c r="H3793" s="12" t="str">
        <f>IF(AND(F3793="",G3793=""),"",IF(F3793="",0,F3793)-IF(G3793="",0,G3793))</f>
        <v/>
      </c>
      <c r="I3793" s="14" t="n"/>
      <c r="J3793" s="14" t="n"/>
      <c r="K3793" s="14" t="n"/>
    </row>
    <row r="3794">
      <c r="A3794" s="19" t="n"/>
      <c r="B3794" s="14" t="n"/>
      <c r="C3794" s="12" t="str">
        <f>IF($B3794="","",IFERROR(INDEX(Items!$B$2:$B$501,MATCH($B3794,Items!$A$2:$A$501,0)),"Unknown SKU"))</f>
        <v/>
      </c>
      <c r="D3794" s="14" t="n"/>
      <c r="E3794" s="14" t="n"/>
      <c r="F3794" s="14" t="n"/>
      <c r="G3794" s="14" t="n"/>
      <c r="H3794" s="12" t="str">
        <f>IF(AND(F3794="",G3794=""),"",IF(F3794="",0,F3794)-IF(G3794="",0,G3794))</f>
        <v/>
      </c>
      <c r="I3794" s="14" t="n"/>
      <c r="J3794" s="14" t="n"/>
      <c r="K3794" s="14" t="n"/>
    </row>
    <row r="3795">
      <c r="A3795" s="19" t="n"/>
      <c r="B3795" s="14" t="n"/>
      <c r="C3795" s="12" t="str">
        <f>IF($B3795="","",IFERROR(INDEX(Items!$B$2:$B$501,MATCH($B3795,Items!$A$2:$A$501,0)),"Unknown SKU"))</f>
        <v/>
      </c>
      <c r="D3795" s="14" t="n"/>
      <c r="E3795" s="14" t="n"/>
      <c r="F3795" s="14" t="n"/>
      <c r="G3795" s="14" t="n"/>
      <c r="H3795" s="12" t="str">
        <f>IF(AND(F3795="",G3795=""),"",IF(F3795="",0,F3795)-IF(G3795="",0,G3795))</f>
        <v/>
      </c>
      <c r="I3795" s="14" t="n"/>
      <c r="J3795" s="14" t="n"/>
      <c r="K3795" s="14" t="n"/>
    </row>
    <row r="3796">
      <c r="A3796" s="19" t="n"/>
      <c r="B3796" s="14" t="n"/>
      <c r="C3796" s="12" t="str">
        <f>IF($B3796="","",IFERROR(INDEX(Items!$B$2:$B$501,MATCH($B3796,Items!$A$2:$A$501,0)),"Unknown SKU"))</f>
        <v/>
      </c>
      <c r="D3796" s="14" t="n"/>
      <c r="E3796" s="14" t="n"/>
      <c r="F3796" s="14" t="n"/>
      <c r="G3796" s="14" t="n"/>
      <c r="H3796" s="12" t="str">
        <f>IF(AND(F3796="",G3796=""),"",IF(F3796="",0,F3796)-IF(G3796="",0,G3796))</f>
        <v/>
      </c>
      <c r="I3796" s="14" t="n"/>
      <c r="J3796" s="14" t="n"/>
      <c r="K3796" s="14" t="n"/>
    </row>
    <row r="3797">
      <c r="A3797" s="19" t="n"/>
      <c r="B3797" s="14" t="n"/>
      <c r="C3797" s="12" t="str">
        <f>IF($B3797="","",IFERROR(INDEX(Items!$B$2:$B$501,MATCH($B3797,Items!$A$2:$A$501,0)),"Unknown SKU"))</f>
        <v/>
      </c>
      <c r="D3797" s="14" t="n"/>
      <c r="E3797" s="14" t="n"/>
      <c r="F3797" s="14" t="n"/>
      <c r="G3797" s="14" t="n"/>
      <c r="H3797" s="12" t="str">
        <f>IF(AND(F3797="",G3797=""),"",IF(F3797="",0,F3797)-IF(G3797="",0,G3797))</f>
        <v/>
      </c>
      <c r="I3797" s="14" t="n"/>
      <c r="J3797" s="14" t="n"/>
      <c r="K3797" s="14" t="n"/>
    </row>
    <row r="3798">
      <c r="A3798" s="19" t="n"/>
      <c r="B3798" s="14" t="n"/>
      <c r="C3798" s="12" t="str">
        <f>IF($B3798="","",IFERROR(INDEX(Items!$B$2:$B$501,MATCH($B3798,Items!$A$2:$A$501,0)),"Unknown SKU"))</f>
        <v/>
      </c>
      <c r="D3798" s="14" t="n"/>
      <c r="E3798" s="14" t="n"/>
      <c r="F3798" s="14" t="n"/>
      <c r="G3798" s="14" t="n"/>
      <c r="H3798" s="12" t="str">
        <f>IF(AND(F3798="",G3798=""),"",IF(F3798="",0,F3798)-IF(G3798="",0,G3798))</f>
        <v/>
      </c>
      <c r="I3798" s="14" t="n"/>
      <c r="J3798" s="14" t="n"/>
      <c r="K3798" s="14" t="n"/>
    </row>
    <row r="3799">
      <c r="A3799" s="19" t="n"/>
      <c r="B3799" s="14" t="n"/>
      <c r="C3799" s="12" t="str">
        <f>IF($B3799="","",IFERROR(INDEX(Items!$B$2:$B$501,MATCH($B3799,Items!$A$2:$A$501,0)),"Unknown SKU"))</f>
        <v/>
      </c>
      <c r="D3799" s="14" t="n"/>
      <c r="E3799" s="14" t="n"/>
      <c r="F3799" s="14" t="n"/>
      <c r="G3799" s="14" t="n"/>
      <c r="H3799" s="12" t="str">
        <f>IF(AND(F3799="",G3799=""),"",IF(F3799="",0,F3799)-IF(G3799="",0,G3799))</f>
        <v/>
      </c>
      <c r="I3799" s="14" t="n"/>
      <c r="J3799" s="14" t="n"/>
      <c r="K3799" s="14" t="n"/>
    </row>
    <row r="3800">
      <c r="A3800" s="19" t="n"/>
      <c r="B3800" s="14" t="n"/>
      <c r="C3800" s="12" t="str">
        <f>IF($B3800="","",IFERROR(INDEX(Items!$B$2:$B$501,MATCH($B3800,Items!$A$2:$A$501,0)),"Unknown SKU"))</f>
        <v/>
      </c>
      <c r="D3800" s="14" t="n"/>
      <c r="E3800" s="14" t="n"/>
      <c r="F3800" s="14" t="n"/>
      <c r="G3800" s="14" t="n"/>
      <c r="H3800" s="12" t="str">
        <f>IF(AND(F3800="",G3800=""),"",IF(F3800="",0,F3800)-IF(G3800="",0,G3800))</f>
        <v/>
      </c>
      <c r="I3800" s="14" t="n"/>
      <c r="J3800" s="14" t="n"/>
      <c r="K3800" s="14" t="n"/>
    </row>
    <row r="3801">
      <c r="A3801" s="19" t="n"/>
      <c r="B3801" s="14" t="n"/>
      <c r="C3801" s="12" t="str">
        <f>IF($B3801="","",IFERROR(INDEX(Items!$B$2:$B$501,MATCH($B3801,Items!$A$2:$A$501,0)),"Unknown SKU"))</f>
        <v/>
      </c>
      <c r="D3801" s="14" t="n"/>
      <c r="E3801" s="14" t="n"/>
      <c r="F3801" s="14" t="n"/>
      <c r="G3801" s="14" t="n"/>
      <c r="H3801" s="12" t="str">
        <f>IF(AND(F3801="",G3801=""),"",IF(F3801="",0,F3801)-IF(G3801="",0,G3801))</f>
        <v/>
      </c>
      <c r="I3801" s="14" t="n"/>
      <c r="J3801" s="14" t="n"/>
      <c r="K3801" s="14" t="n"/>
    </row>
    <row r="3802">
      <c r="A3802" s="19" t="n"/>
      <c r="B3802" s="14" t="n"/>
      <c r="C3802" s="12" t="str">
        <f>IF($B3802="","",IFERROR(INDEX(Items!$B$2:$B$501,MATCH($B3802,Items!$A$2:$A$501,0)),"Unknown SKU"))</f>
        <v/>
      </c>
      <c r="D3802" s="14" t="n"/>
      <c r="E3802" s="14" t="n"/>
      <c r="F3802" s="14" t="n"/>
      <c r="G3802" s="14" t="n"/>
      <c r="H3802" s="12" t="str">
        <f>IF(AND(F3802="",G3802=""),"",IF(F3802="",0,F3802)-IF(G3802="",0,G3802))</f>
        <v/>
      </c>
      <c r="I3802" s="14" t="n"/>
      <c r="J3802" s="14" t="n"/>
      <c r="K3802" s="14" t="n"/>
    </row>
    <row r="3803">
      <c r="A3803" s="19" t="n"/>
      <c r="B3803" s="14" t="n"/>
      <c r="C3803" s="12" t="str">
        <f>IF($B3803="","",IFERROR(INDEX(Items!$B$2:$B$501,MATCH($B3803,Items!$A$2:$A$501,0)),"Unknown SKU"))</f>
        <v/>
      </c>
      <c r="D3803" s="14" t="n"/>
      <c r="E3803" s="14" t="n"/>
      <c r="F3803" s="14" t="n"/>
      <c r="G3803" s="14" t="n"/>
      <c r="H3803" s="12" t="str">
        <f>IF(AND(F3803="",G3803=""),"",IF(F3803="",0,F3803)-IF(G3803="",0,G3803))</f>
        <v/>
      </c>
      <c r="I3803" s="14" t="n"/>
      <c r="J3803" s="14" t="n"/>
      <c r="K3803" s="14" t="n"/>
    </row>
    <row r="3804">
      <c r="A3804" s="19" t="n"/>
      <c r="B3804" s="14" t="n"/>
      <c r="C3804" s="12" t="str">
        <f>IF($B3804="","",IFERROR(INDEX(Items!$B$2:$B$501,MATCH($B3804,Items!$A$2:$A$501,0)),"Unknown SKU"))</f>
        <v/>
      </c>
      <c r="D3804" s="14" t="n"/>
      <c r="E3804" s="14" t="n"/>
      <c r="F3804" s="14" t="n"/>
      <c r="G3804" s="14" t="n"/>
      <c r="H3804" s="12" t="str">
        <f>IF(AND(F3804="",G3804=""),"",IF(F3804="",0,F3804)-IF(G3804="",0,G3804))</f>
        <v/>
      </c>
      <c r="I3804" s="14" t="n"/>
      <c r="J3804" s="14" t="n"/>
      <c r="K3804" s="14" t="n"/>
    </row>
    <row r="3805">
      <c r="A3805" s="19" t="n"/>
      <c r="B3805" s="14" t="n"/>
      <c r="C3805" s="12" t="str">
        <f>IF($B3805="","",IFERROR(INDEX(Items!$B$2:$B$501,MATCH($B3805,Items!$A$2:$A$501,0)),"Unknown SKU"))</f>
        <v/>
      </c>
      <c r="D3805" s="14" t="n"/>
      <c r="E3805" s="14" t="n"/>
      <c r="F3805" s="14" t="n"/>
      <c r="G3805" s="14" t="n"/>
      <c r="H3805" s="12" t="str">
        <f>IF(AND(F3805="",G3805=""),"",IF(F3805="",0,F3805)-IF(G3805="",0,G3805))</f>
        <v/>
      </c>
      <c r="I3805" s="14" t="n"/>
      <c r="J3805" s="14" t="n"/>
      <c r="K3805" s="14" t="n"/>
    </row>
    <row r="3806">
      <c r="A3806" s="19" t="n"/>
      <c r="B3806" s="14" t="n"/>
      <c r="C3806" s="12" t="str">
        <f>IF($B3806="","",IFERROR(INDEX(Items!$B$2:$B$501,MATCH($B3806,Items!$A$2:$A$501,0)),"Unknown SKU"))</f>
        <v/>
      </c>
      <c r="D3806" s="14" t="n"/>
      <c r="E3806" s="14" t="n"/>
      <c r="F3806" s="14" t="n"/>
      <c r="G3806" s="14" t="n"/>
      <c r="H3806" s="12" t="str">
        <f>IF(AND(F3806="",G3806=""),"",IF(F3806="",0,F3806)-IF(G3806="",0,G3806))</f>
        <v/>
      </c>
      <c r="I3806" s="14" t="n"/>
      <c r="J3806" s="14" t="n"/>
      <c r="K3806" s="14" t="n"/>
    </row>
    <row r="3807">
      <c r="A3807" s="19" t="n"/>
      <c r="B3807" s="14" t="n"/>
      <c r="C3807" s="12" t="str">
        <f>IF($B3807="","",IFERROR(INDEX(Items!$B$2:$B$501,MATCH($B3807,Items!$A$2:$A$501,0)),"Unknown SKU"))</f>
        <v/>
      </c>
      <c r="D3807" s="14" t="n"/>
      <c r="E3807" s="14" t="n"/>
      <c r="F3807" s="14" t="n"/>
      <c r="G3807" s="14" t="n"/>
      <c r="H3807" s="12" t="str">
        <f>IF(AND(F3807="",G3807=""),"",IF(F3807="",0,F3807)-IF(G3807="",0,G3807))</f>
        <v/>
      </c>
      <c r="I3807" s="14" t="n"/>
      <c r="J3807" s="14" t="n"/>
      <c r="K3807" s="14" t="n"/>
    </row>
    <row r="3808">
      <c r="A3808" s="19" t="n"/>
      <c r="B3808" s="14" t="n"/>
      <c r="C3808" s="12" t="str">
        <f>IF($B3808="","",IFERROR(INDEX(Items!$B$2:$B$501,MATCH($B3808,Items!$A$2:$A$501,0)),"Unknown SKU"))</f>
        <v/>
      </c>
      <c r="D3808" s="14" t="n"/>
      <c r="E3808" s="14" t="n"/>
      <c r="F3808" s="14" t="n"/>
      <c r="G3808" s="14" t="n"/>
      <c r="H3808" s="12" t="str">
        <f>IF(AND(F3808="",G3808=""),"",IF(F3808="",0,F3808)-IF(G3808="",0,G3808))</f>
        <v/>
      </c>
      <c r="I3808" s="14" t="n"/>
      <c r="J3808" s="14" t="n"/>
      <c r="K3808" s="14" t="n"/>
    </row>
    <row r="3809">
      <c r="A3809" s="19" t="n"/>
      <c r="B3809" s="14" t="n"/>
      <c r="C3809" s="12" t="str">
        <f>IF($B3809="","",IFERROR(INDEX(Items!$B$2:$B$501,MATCH($B3809,Items!$A$2:$A$501,0)),"Unknown SKU"))</f>
        <v/>
      </c>
      <c r="D3809" s="14" t="n"/>
      <c r="E3809" s="14" t="n"/>
      <c r="F3809" s="14" t="n"/>
      <c r="G3809" s="14" t="n"/>
      <c r="H3809" s="12" t="str">
        <f>IF(AND(F3809="",G3809=""),"",IF(F3809="",0,F3809)-IF(G3809="",0,G3809))</f>
        <v/>
      </c>
      <c r="I3809" s="14" t="n"/>
      <c r="J3809" s="14" t="n"/>
      <c r="K3809" s="14" t="n"/>
    </row>
    <row r="3810">
      <c r="A3810" s="19" t="n"/>
      <c r="B3810" s="14" t="n"/>
      <c r="C3810" s="12" t="str">
        <f>IF($B3810="","",IFERROR(INDEX(Items!$B$2:$B$501,MATCH($B3810,Items!$A$2:$A$501,0)),"Unknown SKU"))</f>
        <v/>
      </c>
      <c r="D3810" s="14" t="n"/>
      <c r="E3810" s="14" t="n"/>
      <c r="F3810" s="14" t="n"/>
      <c r="G3810" s="14" t="n"/>
      <c r="H3810" s="12" t="str">
        <f>IF(AND(F3810="",G3810=""),"",IF(F3810="",0,F3810)-IF(G3810="",0,G3810))</f>
        <v/>
      </c>
      <c r="I3810" s="14" t="n"/>
      <c r="J3810" s="14" t="n"/>
      <c r="K3810" s="14" t="n"/>
    </row>
    <row r="3811">
      <c r="A3811" s="19" t="n"/>
      <c r="B3811" s="14" t="n"/>
      <c r="C3811" s="12" t="str">
        <f>IF($B3811="","",IFERROR(INDEX(Items!$B$2:$B$501,MATCH($B3811,Items!$A$2:$A$501,0)),"Unknown SKU"))</f>
        <v/>
      </c>
      <c r="D3811" s="14" t="n"/>
      <c r="E3811" s="14" t="n"/>
      <c r="F3811" s="14" t="n"/>
      <c r="G3811" s="14" t="n"/>
      <c r="H3811" s="12" t="str">
        <f>IF(AND(F3811="",G3811=""),"",IF(F3811="",0,F3811)-IF(G3811="",0,G3811))</f>
        <v/>
      </c>
      <c r="I3811" s="14" t="n"/>
      <c r="J3811" s="14" t="n"/>
      <c r="K3811" s="14" t="n"/>
    </row>
    <row r="3812">
      <c r="A3812" s="19" t="n"/>
      <c r="B3812" s="14" t="n"/>
      <c r="C3812" s="12" t="str">
        <f>IF($B3812="","",IFERROR(INDEX(Items!$B$2:$B$501,MATCH($B3812,Items!$A$2:$A$501,0)),"Unknown SKU"))</f>
        <v/>
      </c>
      <c r="D3812" s="14" t="n"/>
      <c r="E3812" s="14" t="n"/>
      <c r="F3812" s="14" t="n"/>
      <c r="G3812" s="14" t="n"/>
      <c r="H3812" s="12" t="str">
        <f>IF(AND(F3812="",G3812=""),"",IF(F3812="",0,F3812)-IF(G3812="",0,G3812))</f>
        <v/>
      </c>
      <c r="I3812" s="14" t="n"/>
      <c r="J3812" s="14" t="n"/>
      <c r="K3812" s="14" t="n"/>
    </row>
    <row r="3813">
      <c r="A3813" s="19" t="n"/>
      <c r="B3813" s="14" t="n"/>
      <c r="C3813" s="12" t="str">
        <f>IF($B3813="","",IFERROR(INDEX(Items!$B$2:$B$501,MATCH($B3813,Items!$A$2:$A$501,0)),"Unknown SKU"))</f>
        <v/>
      </c>
      <c r="D3813" s="14" t="n"/>
      <c r="E3813" s="14" t="n"/>
      <c r="F3813" s="14" t="n"/>
      <c r="G3813" s="14" t="n"/>
      <c r="H3813" s="12" t="str">
        <f>IF(AND(F3813="",G3813=""),"",IF(F3813="",0,F3813)-IF(G3813="",0,G3813))</f>
        <v/>
      </c>
      <c r="I3813" s="14" t="n"/>
      <c r="J3813" s="14" t="n"/>
      <c r="K3813" s="14" t="n"/>
    </row>
    <row r="3814">
      <c r="A3814" s="19" t="n"/>
      <c r="B3814" s="14" t="n"/>
      <c r="C3814" s="12" t="str">
        <f>IF($B3814="","",IFERROR(INDEX(Items!$B$2:$B$501,MATCH($B3814,Items!$A$2:$A$501,0)),"Unknown SKU"))</f>
        <v/>
      </c>
      <c r="D3814" s="14" t="n"/>
      <c r="E3814" s="14" t="n"/>
      <c r="F3814" s="14" t="n"/>
      <c r="G3814" s="14" t="n"/>
      <c r="H3814" s="12" t="str">
        <f>IF(AND(F3814="",G3814=""),"",IF(F3814="",0,F3814)-IF(G3814="",0,G3814))</f>
        <v/>
      </c>
      <c r="I3814" s="14" t="n"/>
      <c r="J3814" s="14" t="n"/>
      <c r="K3814" s="14" t="n"/>
    </row>
    <row r="3815">
      <c r="A3815" s="19" t="n"/>
      <c r="B3815" s="14" t="n"/>
      <c r="C3815" s="12" t="str">
        <f>IF($B3815="","",IFERROR(INDEX(Items!$B$2:$B$501,MATCH($B3815,Items!$A$2:$A$501,0)),"Unknown SKU"))</f>
        <v/>
      </c>
      <c r="D3815" s="14" t="n"/>
      <c r="E3815" s="14" t="n"/>
      <c r="F3815" s="14" t="n"/>
      <c r="G3815" s="14" t="n"/>
      <c r="H3815" s="12" t="str">
        <f>IF(AND(F3815="",G3815=""),"",IF(F3815="",0,F3815)-IF(G3815="",0,G3815))</f>
        <v/>
      </c>
      <c r="I3815" s="14" t="n"/>
      <c r="J3815" s="14" t="n"/>
      <c r="K3815" s="14" t="n"/>
    </row>
    <row r="3816">
      <c r="A3816" s="19" t="n"/>
      <c r="B3816" s="14" t="n"/>
      <c r="C3816" s="12" t="str">
        <f>IF($B3816="","",IFERROR(INDEX(Items!$B$2:$B$501,MATCH($B3816,Items!$A$2:$A$501,0)),"Unknown SKU"))</f>
        <v/>
      </c>
      <c r="D3816" s="14" t="n"/>
      <c r="E3816" s="14" t="n"/>
      <c r="F3816" s="14" t="n"/>
      <c r="G3816" s="14" t="n"/>
      <c r="H3816" s="12" t="str">
        <f>IF(AND(F3816="",G3816=""),"",IF(F3816="",0,F3816)-IF(G3816="",0,G3816))</f>
        <v/>
      </c>
      <c r="I3816" s="14" t="n"/>
      <c r="J3816" s="14" t="n"/>
      <c r="K3816" s="14" t="n"/>
    </row>
    <row r="3817">
      <c r="A3817" s="19" t="n"/>
      <c r="B3817" s="14" t="n"/>
      <c r="C3817" s="12" t="str">
        <f>IF($B3817="","",IFERROR(INDEX(Items!$B$2:$B$501,MATCH($B3817,Items!$A$2:$A$501,0)),"Unknown SKU"))</f>
        <v/>
      </c>
      <c r="D3817" s="14" t="n"/>
      <c r="E3817" s="14" t="n"/>
      <c r="F3817" s="14" t="n"/>
      <c r="G3817" s="14" t="n"/>
      <c r="H3817" s="12" t="str">
        <f>IF(AND(F3817="",G3817=""),"",IF(F3817="",0,F3817)-IF(G3817="",0,G3817))</f>
        <v/>
      </c>
      <c r="I3817" s="14" t="n"/>
      <c r="J3817" s="14" t="n"/>
      <c r="K3817" s="14" t="n"/>
    </row>
    <row r="3818">
      <c r="A3818" s="19" t="n"/>
      <c r="B3818" s="14" t="n"/>
      <c r="C3818" s="12" t="str">
        <f>IF($B3818="","",IFERROR(INDEX(Items!$B$2:$B$501,MATCH($B3818,Items!$A$2:$A$501,0)),"Unknown SKU"))</f>
        <v/>
      </c>
      <c r="D3818" s="14" t="n"/>
      <c r="E3818" s="14" t="n"/>
      <c r="F3818" s="14" t="n"/>
      <c r="G3818" s="14" t="n"/>
      <c r="H3818" s="12" t="str">
        <f>IF(AND(F3818="",G3818=""),"",IF(F3818="",0,F3818)-IF(G3818="",0,G3818))</f>
        <v/>
      </c>
      <c r="I3818" s="14" t="n"/>
      <c r="J3818" s="14" t="n"/>
      <c r="K3818" s="14" t="n"/>
    </row>
    <row r="3819">
      <c r="A3819" s="19" t="n"/>
      <c r="B3819" s="14" t="n"/>
      <c r="C3819" s="12" t="str">
        <f>IF($B3819="","",IFERROR(INDEX(Items!$B$2:$B$501,MATCH($B3819,Items!$A$2:$A$501,0)),"Unknown SKU"))</f>
        <v/>
      </c>
      <c r="D3819" s="14" t="n"/>
      <c r="E3819" s="14" t="n"/>
      <c r="F3819" s="14" t="n"/>
      <c r="G3819" s="14" t="n"/>
      <c r="H3819" s="12" t="str">
        <f>IF(AND(F3819="",G3819=""),"",IF(F3819="",0,F3819)-IF(G3819="",0,G3819))</f>
        <v/>
      </c>
      <c r="I3819" s="14" t="n"/>
      <c r="J3819" s="14" t="n"/>
      <c r="K3819" s="14" t="n"/>
    </row>
    <row r="3820">
      <c r="A3820" s="19" t="n"/>
      <c r="B3820" s="14" t="n"/>
      <c r="C3820" s="12" t="str">
        <f>IF($B3820="","",IFERROR(INDEX(Items!$B$2:$B$501,MATCH($B3820,Items!$A$2:$A$501,0)),"Unknown SKU"))</f>
        <v/>
      </c>
      <c r="D3820" s="14" t="n"/>
      <c r="E3820" s="14" t="n"/>
      <c r="F3820" s="14" t="n"/>
      <c r="G3820" s="14" t="n"/>
      <c r="H3820" s="12" t="str">
        <f>IF(AND(F3820="",G3820=""),"",IF(F3820="",0,F3820)-IF(G3820="",0,G3820))</f>
        <v/>
      </c>
      <c r="I3820" s="14" t="n"/>
      <c r="J3820" s="14" t="n"/>
      <c r="K3820" s="14" t="n"/>
    </row>
    <row r="3821">
      <c r="A3821" s="19" t="n"/>
      <c r="B3821" s="14" t="n"/>
      <c r="C3821" s="12" t="str">
        <f>IF($B3821="","",IFERROR(INDEX(Items!$B$2:$B$501,MATCH($B3821,Items!$A$2:$A$501,0)),"Unknown SKU"))</f>
        <v/>
      </c>
      <c r="D3821" s="14" t="n"/>
      <c r="E3821" s="14" t="n"/>
      <c r="F3821" s="14" t="n"/>
      <c r="G3821" s="14" t="n"/>
      <c r="H3821" s="12" t="str">
        <f>IF(AND(F3821="",G3821=""),"",IF(F3821="",0,F3821)-IF(G3821="",0,G3821))</f>
        <v/>
      </c>
      <c r="I3821" s="14" t="n"/>
      <c r="J3821" s="14" t="n"/>
      <c r="K3821" s="14" t="n"/>
    </row>
    <row r="3822">
      <c r="A3822" s="19" t="n"/>
      <c r="B3822" s="14" t="n"/>
      <c r="C3822" s="12" t="str">
        <f>IF($B3822="","",IFERROR(INDEX(Items!$B$2:$B$501,MATCH($B3822,Items!$A$2:$A$501,0)),"Unknown SKU"))</f>
        <v/>
      </c>
      <c r="D3822" s="14" t="n"/>
      <c r="E3822" s="14" t="n"/>
      <c r="F3822" s="14" t="n"/>
      <c r="G3822" s="14" t="n"/>
      <c r="H3822" s="12" t="str">
        <f>IF(AND(F3822="",G3822=""),"",IF(F3822="",0,F3822)-IF(G3822="",0,G3822))</f>
        <v/>
      </c>
      <c r="I3822" s="14" t="n"/>
      <c r="J3822" s="14" t="n"/>
      <c r="K3822" s="14" t="n"/>
    </row>
    <row r="3823">
      <c r="A3823" s="19" t="n"/>
      <c r="B3823" s="14" t="n"/>
      <c r="C3823" s="12" t="str">
        <f>IF($B3823="","",IFERROR(INDEX(Items!$B$2:$B$501,MATCH($B3823,Items!$A$2:$A$501,0)),"Unknown SKU"))</f>
        <v/>
      </c>
      <c r="D3823" s="14" t="n"/>
      <c r="E3823" s="14" t="n"/>
      <c r="F3823" s="14" t="n"/>
      <c r="G3823" s="14" t="n"/>
      <c r="H3823" s="12" t="str">
        <f>IF(AND(F3823="",G3823=""),"",IF(F3823="",0,F3823)-IF(G3823="",0,G3823))</f>
        <v/>
      </c>
      <c r="I3823" s="14" t="n"/>
      <c r="J3823" s="14" t="n"/>
      <c r="K3823" s="14" t="n"/>
    </row>
    <row r="3824">
      <c r="A3824" s="19" t="n"/>
      <c r="B3824" s="14" t="n"/>
      <c r="C3824" s="12" t="str">
        <f>IF($B3824="","",IFERROR(INDEX(Items!$B$2:$B$501,MATCH($B3824,Items!$A$2:$A$501,0)),"Unknown SKU"))</f>
        <v/>
      </c>
      <c r="D3824" s="14" t="n"/>
      <c r="E3824" s="14" t="n"/>
      <c r="F3824" s="14" t="n"/>
      <c r="G3824" s="14" t="n"/>
      <c r="H3824" s="12" t="str">
        <f>IF(AND(F3824="",G3824=""),"",IF(F3824="",0,F3824)-IF(G3824="",0,G3824))</f>
        <v/>
      </c>
      <c r="I3824" s="14" t="n"/>
      <c r="J3824" s="14" t="n"/>
      <c r="K3824" s="14" t="n"/>
    </row>
    <row r="3825">
      <c r="A3825" s="19" t="n"/>
      <c r="B3825" s="14" t="n"/>
      <c r="C3825" s="12" t="str">
        <f>IF($B3825="","",IFERROR(INDEX(Items!$B$2:$B$501,MATCH($B3825,Items!$A$2:$A$501,0)),"Unknown SKU"))</f>
        <v/>
      </c>
      <c r="D3825" s="14" t="n"/>
      <c r="E3825" s="14" t="n"/>
      <c r="F3825" s="14" t="n"/>
      <c r="G3825" s="14" t="n"/>
      <c r="H3825" s="12" t="str">
        <f>IF(AND(F3825="",G3825=""),"",IF(F3825="",0,F3825)-IF(G3825="",0,G3825))</f>
        <v/>
      </c>
      <c r="I3825" s="14" t="n"/>
      <c r="J3825" s="14" t="n"/>
      <c r="K3825" s="14" t="n"/>
    </row>
    <row r="3826">
      <c r="A3826" s="19" t="n"/>
      <c r="B3826" s="14" t="n"/>
      <c r="C3826" s="12" t="str">
        <f>IF($B3826="","",IFERROR(INDEX(Items!$B$2:$B$501,MATCH($B3826,Items!$A$2:$A$501,0)),"Unknown SKU"))</f>
        <v/>
      </c>
      <c r="D3826" s="14" t="n"/>
      <c r="E3826" s="14" t="n"/>
      <c r="F3826" s="14" t="n"/>
      <c r="G3826" s="14" t="n"/>
      <c r="H3826" s="12" t="str">
        <f>IF(AND(F3826="",G3826=""),"",IF(F3826="",0,F3826)-IF(G3826="",0,G3826))</f>
        <v/>
      </c>
      <c r="I3826" s="14" t="n"/>
      <c r="J3826" s="14" t="n"/>
      <c r="K3826" s="14" t="n"/>
    </row>
    <row r="3827">
      <c r="A3827" s="19" t="n"/>
      <c r="B3827" s="14" t="n"/>
      <c r="C3827" s="12" t="str">
        <f>IF($B3827="","",IFERROR(INDEX(Items!$B$2:$B$501,MATCH($B3827,Items!$A$2:$A$501,0)),"Unknown SKU"))</f>
        <v/>
      </c>
      <c r="D3827" s="14" t="n"/>
      <c r="E3827" s="14" t="n"/>
      <c r="F3827" s="14" t="n"/>
      <c r="G3827" s="14" t="n"/>
      <c r="H3827" s="12" t="str">
        <f>IF(AND(F3827="",G3827=""),"",IF(F3827="",0,F3827)-IF(G3827="",0,G3827))</f>
        <v/>
      </c>
      <c r="I3827" s="14" t="n"/>
      <c r="J3827" s="14" t="n"/>
      <c r="K3827" s="14" t="n"/>
    </row>
    <row r="3828">
      <c r="A3828" s="19" t="n"/>
      <c r="B3828" s="14" t="n"/>
      <c r="C3828" s="12" t="str">
        <f>IF($B3828="","",IFERROR(INDEX(Items!$B$2:$B$501,MATCH($B3828,Items!$A$2:$A$501,0)),"Unknown SKU"))</f>
        <v/>
      </c>
      <c r="D3828" s="14" t="n"/>
      <c r="E3828" s="14" t="n"/>
      <c r="F3828" s="14" t="n"/>
      <c r="G3828" s="14" t="n"/>
      <c r="H3828" s="12" t="str">
        <f>IF(AND(F3828="",G3828=""),"",IF(F3828="",0,F3828)-IF(G3828="",0,G3828))</f>
        <v/>
      </c>
      <c r="I3828" s="14" t="n"/>
      <c r="J3828" s="14" t="n"/>
      <c r="K3828" s="14" t="n"/>
    </row>
    <row r="3829">
      <c r="A3829" s="19" t="n"/>
      <c r="B3829" s="14" t="n"/>
      <c r="C3829" s="12" t="str">
        <f>IF($B3829="","",IFERROR(INDEX(Items!$B$2:$B$501,MATCH($B3829,Items!$A$2:$A$501,0)),"Unknown SKU"))</f>
        <v/>
      </c>
      <c r="D3829" s="14" t="n"/>
      <c r="E3829" s="14" t="n"/>
      <c r="F3829" s="14" t="n"/>
      <c r="G3829" s="14" t="n"/>
      <c r="H3829" s="12" t="str">
        <f>IF(AND(F3829="",G3829=""),"",IF(F3829="",0,F3829)-IF(G3829="",0,G3829))</f>
        <v/>
      </c>
      <c r="I3829" s="14" t="n"/>
      <c r="J3829" s="14" t="n"/>
      <c r="K3829" s="14" t="n"/>
    </row>
    <row r="3830">
      <c r="A3830" s="19" t="n"/>
      <c r="B3830" s="14" t="n"/>
      <c r="C3830" s="12" t="str">
        <f>IF($B3830="","",IFERROR(INDEX(Items!$B$2:$B$501,MATCH($B3830,Items!$A$2:$A$501,0)),"Unknown SKU"))</f>
        <v/>
      </c>
      <c r="D3830" s="14" t="n"/>
      <c r="E3830" s="14" t="n"/>
      <c r="F3830" s="14" t="n"/>
      <c r="G3830" s="14" t="n"/>
      <c r="H3830" s="12" t="str">
        <f>IF(AND(F3830="",G3830=""),"",IF(F3830="",0,F3830)-IF(G3830="",0,G3830))</f>
        <v/>
      </c>
      <c r="I3830" s="14" t="n"/>
      <c r="J3830" s="14" t="n"/>
      <c r="K3830" s="14" t="n"/>
    </row>
    <row r="3831">
      <c r="A3831" s="19" t="n"/>
      <c r="B3831" s="14" t="n"/>
      <c r="C3831" s="12" t="str">
        <f>IF($B3831="","",IFERROR(INDEX(Items!$B$2:$B$501,MATCH($B3831,Items!$A$2:$A$501,0)),"Unknown SKU"))</f>
        <v/>
      </c>
      <c r="D3831" s="14" t="n"/>
      <c r="E3831" s="14" t="n"/>
      <c r="F3831" s="14" t="n"/>
      <c r="G3831" s="14" t="n"/>
      <c r="H3831" s="12" t="str">
        <f>IF(AND(F3831="",G3831=""),"",IF(F3831="",0,F3831)-IF(G3831="",0,G3831))</f>
        <v/>
      </c>
      <c r="I3831" s="14" t="n"/>
      <c r="J3831" s="14" t="n"/>
      <c r="K3831" s="14" t="n"/>
    </row>
    <row r="3832">
      <c r="A3832" s="19" t="n"/>
      <c r="B3832" s="14" t="n"/>
      <c r="C3832" s="12" t="str">
        <f>IF($B3832="","",IFERROR(INDEX(Items!$B$2:$B$501,MATCH($B3832,Items!$A$2:$A$501,0)),"Unknown SKU"))</f>
        <v/>
      </c>
      <c r="D3832" s="14" t="n"/>
      <c r="E3832" s="14" t="n"/>
      <c r="F3832" s="14" t="n"/>
      <c r="G3832" s="14" t="n"/>
      <c r="H3832" s="12" t="str">
        <f>IF(AND(F3832="",G3832=""),"",IF(F3832="",0,F3832)-IF(G3832="",0,G3832))</f>
        <v/>
      </c>
      <c r="I3832" s="14" t="n"/>
      <c r="J3832" s="14" t="n"/>
      <c r="K3832" s="14" t="n"/>
    </row>
    <row r="3833">
      <c r="A3833" s="19" t="n"/>
      <c r="B3833" s="14" t="n"/>
      <c r="C3833" s="12" t="str">
        <f>IF($B3833="","",IFERROR(INDEX(Items!$B$2:$B$501,MATCH($B3833,Items!$A$2:$A$501,0)),"Unknown SKU"))</f>
        <v/>
      </c>
      <c r="D3833" s="14" t="n"/>
      <c r="E3833" s="14" t="n"/>
      <c r="F3833" s="14" t="n"/>
      <c r="G3833" s="14" t="n"/>
      <c r="H3833" s="12" t="str">
        <f>IF(AND(F3833="",G3833=""),"",IF(F3833="",0,F3833)-IF(G3833="",0,G3833))</f>
        <v/>
      </c>
      <c r="I3833" s="14" t="n"/>
      <c r="J3833" s="14" t="n"/>
      <c r="K3833" s="14" t="n"/>
    </row>
    <row r="3834">
      <c r="A3834" s="19" t="n"/>
      <c r="B3834" s="14" t="n"/>
      <c r="C3834" s="12" t="str">
        <f>IF($B3834="","",IFERROR(INDEX(Items!$B$2:$B$501,MATCH($B3834,Items!$A$2:$A$501,0)),"Unknown SKU"))</f>
        <v/>
      </c>
      <c r="D3834" s="14" t="n"/>
      <c r="E3834" s="14" t="n"/>
      <c r="F3834" s="14" t="n"/>
      <c r="G3834" s="14" t="n"/>
      <c r="H3834" s="12" t="str">
        <f>IF(AND(F3834="",G3834=""),"",IF(F3834="",0,F3834)-IF(G3834="",0,G3834))</f>
        <v/>
      </c>
      <c r="I3834" s="14" t="n"/>
      <c r="J3834" s="14" t="n"/>
      <c r="K3834" s="14" t="n"/>
    </row>
    <row r="3835">
      <c r="A3835" s="19" t="n"/>
      <c r="B3835" s="14" t="n"/>
      <c r="C3835" s="12" t="str">
        <f>IF($B3835="","",IFERROR(INDEX(Items!$B$2:$B$501,MATCH($B3835,Items!$A$2:$A$501,0)),"Unknown SKU"))</f>
        <v/>
      </c>
      <c r="D3835" s="14" t="n"/>
      <c r="E3835" s="14" t="n"/>
      <c r="F3835" s="14" t="n"/>
      <c r="G3835" s="14" t="n"/>
      <c r="H3835" s="12" t="str">
        <f>IF(AND(F3835="",G3835=""),"",IF(F3835="",0,F3835)-IF(G3835="",0,G3835))</f>
        <v/>
      </c>
      <c r="I3835" s="14" t="n"/>
      <c r="J3835" s="14" t="n"/>
      <c r="K3835" s="14" t="n"/>
    </row>
    <row r="3836">
      <c r="A3836" s="19" t="n"/>
      <c r="B3836" s="14" t="n"/>
      <c r="C3836" s="12" t="str">
        <f>IF($B3836="","",IFERROR(INDEX(Items!$B$2:$B$501,MATCH($B3836,Items!$A$2:$A$501,0)),"Unknown SKU"))</f>
        <v/>
      </c>
      <c r="D3836" s="14" t="n"/>
      <c r="E3836" s="14" t="n"/>
      <c r="F3836" s="14" t="n"/>
      <c r="G3836" s="14" t="n"/>
      <c r="H3836" s="12" t="str">
        <f>IF(AND(F3836="",G3836=""),"",IF(F3836="",0,F3836)-IF(G3836="",0,G3836))</f>
        <v/>
      </c>
      <c r="I3836" s="14" t="n"/>
      <c r="J3836" s="14" t="n"/>
      <c r="K3836" s="14" t="n"/>
    </row>
    <row r="3837">
      <c r="A3837" s="19" t="n"/>
      <c r="B3837" s="14" t="n"/>
      <c r="C3837" s="12" t="str">
        <f>IF($B3837="","",IFERROR(INDEX(Items!$B$2:$B$501,MATCH($B3837,Items!$A$2:$A$501,0)),"Unknown SKU"))</f>
        <v/>
      </c>
      <c r="D3837" s="14" t="n"/>
      <c r="E3837" s="14" t="n"/>
      <c r="F3837" s="14" t="n"/>
      <c r="G3837" s="14" t="n"/>
      <c r="H3837" s="12" t="str">
        <f>IF(AND(F3837="",G3837=""),"",IF(F3837="",0,F3837)-IF(G3837="",0,G3837))</f>
        <v/>
      </c>
      <c r="I3837" s="14" t="n"/>
      <c r="J3837" s="14" t="n"/>
      <c r="K3837" s="14" t="n"/>
    </row>
    <row r="3838">
      <c r="A3838" s="19" t="n"/>
      <c r="B3838" s="14" t="n"/>
      <c r="C3838" s="12" t="str">
        <f>IF($B3838="","",IFERROR(INDEX(Items!$B$2:$B$501,MATCH($B3838,Items!$A$2:$A$501,0)),"Unknown SKU"))</f>
        <v/>
      </c>
      <c r="D3838" s="14" t="n"/>
      <c r="E3838" s="14" t="n"/>
      <c r="F3838" s="14" t="n"/>
      <c r="G3838" s="14" t="n"/>
      <c r="H3838" s="12" t="str">
        <f>IF(AND(F3838="",G3838=""),"",IF(F3838="",0,F3838)-IF(G3838="",0,G3838))</f>
        <v/>
      </c>
      <c r="I3838" s="14" t="n"/>
      <c r="J3838" s="14" t="n"/>
      <c r="K3838" s="14" t="n"/>
    </row>
    <row r="3839">
      <c r="A3839" s="19" t="n"/>
      <c r="B3839" s="14" t="n"/>
      <c r="C3839" s="12" t="str">
        <f>IF($B3839="","",IFERROR(INDEX(Items!$B$2:$B$501,MATCH($B3839,Items!$A$2:$A$501,0)),"Unknown SKU"))</f>
        <v/>
      </c>
      <c r="D3839" s="14" t="n"/>
      <c r="E3839" s="14" t="n"/>
      <c r="F3839" s="14" t="n"/>
      <c r="G3839" s="14" t="n"/>
      <c r="H3839" s="12" t="str">
        <f>IF(AND(F3839="",G3839=""),"",IF(F3839="",0,F3839)-IF(G3839="",0,G3839))</f>
        <v/>
      </c>
      <c r="I3839" s="14" t="n"/>
      <c r="J3839" s="14" t="n"/>
      <c r="K3839" s="14" t="n"/>
    </row>
    <row r="3840">
      <c r="A3840" s="19" t="n"/>
      <c r="B3840" s="14" t="n"/>
      <c r="C3840" s="12" t="str">
        <f>IF($B3840="","",IFERROR(INDEX(Items!$B$2:$B$501,MATCH($B3840,Items!$A$2:$A$501,0)),"Unknown SKU"))</f>
        <v/>
      </c>
      <c r="D3840" s="14" t="n"/>
      <c r="E3840" s="14" t="n"/>
      <c r="F3840" s="14" t="n"/>
      <c r="G3840" s="14" t="n"/>
      <c r="H3840" s="12" t="str">
        <f>IF(AND(F3840="",G3840=""),"",IF(F3840="",0,F3840)-IF(G3840="",0,G3840))</f>
        <v/>
      </c>
      <c r="I3840" s="14" t="n"/>
      <c r="J3840" s="14" t="n"/>
      <c r="K3840" s="14" t="n"/>
    </row>
    <row r="3841">
      <c r="A3841" s="19" t="n"/>
      <c r="B3841" s="14" t="n"/>
      <c r="C3841" s="12" t="str">
        <f>IF($B3841="","",IFERROR(INDEX(Items!$B$2:$B$501,MATCH($B3841,Items!$A$2:$A$501,0)),"Unknown SKU"))</f>
        <v/>
      </c>
      <c r="D3841" s="14" t="n"/>
      <c r="E3841" s="14" t="n"/>
      <c r="F3841" s="14" t="n"/>
      <c r="G3841" s="14" t="n"/>
      <c r="H3841" s="12" t="str">
        <f>IF(AND(F3841="",G3841=""),"",IF(F3841="",0,F3841)-IF(G3841="",0,G3841))</f>
        <v/>
      </c>
      <c r="I3841" s="14" t="n"/>
      <c r="J3841" s="14" t="n"/>
      <c r="K3841" s="14" t="n"/>
    </row>
    <row r="3842">
      <c r="A3842" s="19" t="n"/>
      <c r="B3842" s="14" t="n"/>
      <c r="C3842" s="12" t="str">
        <f>IF($B3842="","",IFERROR(INDEX(Items!$B$2:$B$501,MATCH($B3842,Items!$A$2:$A$501,0)),"Unknown SKU"))</f>
        <v/>
      </c>
      <c r="D3842" s="14" t="n"/>
      <c r="E3842" s="14" t="n"/>
      <c r="F3842" s="14" t="n"/>
      <c r="G3842" s="14" t="n"/>
      <c r="H3842" s="12" t="str">
        <f>IF(AND(F3842="",G3842=""),"",IF(F3842="",0,F3842)-IF(G3842="",0,G3842))</f>
        <v/>
      </c>
      <c r="I3842" s="14" t="n"/>
      <c r="J3842" s="14" t="n"/>
      <c r="K3842" s="14" t="n"/>
    </row>
    <row r="3843">
      <c r="A3843" s="19" t="n"/>
      <c r="B3843" s="14" t="n"/>
      <c r="C3843" s="12" t="str">
        <f>IF($B3843="","",IFERROR(INDEX(Items!$B$2:$B$501,MATCH($B3843,Items!$A$2:$A$501,0)),"Unknown SKU"))</f>
        <v/>
      </c>
      <c r="D3843" s="14" t="n"/>
      <c r="E3843" s="14" t="n"/>
      <c r="F3843" s="14" t="n"/>
      <c r="G3843" s="14" t="n"/>
      <c r="H3843" s="12" t="str">
        <f>IF(AND(F3843="",G3843=""),"",IF(F3843="",0,F3843)-IF(G3843="",0,G3843))</f>
        <v/>
      </c>
      <c r="I3843" s="14" t="n"/>
      <c r="J3843" s="14" t="n"/>
      <c r="K3843" s="14" t="n"/>
    </row>
    <row r="3844">
      <c r="A3844" s="19" t="n"/>
      <c r="B3844" s="14" t="n"/>
      <c r="C3844" s="12" t="str">
        <f>IF($B3844="","",IFERROR(INDEX(Items!$B$2:$B$501,MATCH($B3844,Items!$A$2:$A$501,0)),"Unknown SKU"))</f>
        <v/>
      </c>
      <c r="D3844" s="14" t="n"/>
      <c r="E3844" s="14" t="n"/>
      <c r="F3844" s="14" t="n"/>
      <c r="G3844" s="14" t="n"/>
      <c r="H3844" s="12" t="str">
        <f>IF(AND(F3844="",G3844=""),"",IF(F3844="",0,F3844)-IF(G3844="",0,G3844))</f>
        <v/>
      </c>
      <c r="I3844" s="14" t="n"/>
      <c r="J3844" s="14" t="n"/>
      <c r="K3844" s="14" t="n"/>
    </row>
    <row r="3845">
      <c r="A3845" s="19" t="n"/>
      <c r="B3845" s="14" t="n"/>
      <c r="C3845" s="12" t="str">
        <f>IF($B3845="","",IFERROR(INDEX(Items!$B$2:$B$501,MATCH($B3845,Items!$A$2:$A$501,0)),"Unknown SKU"))</f>
        <v/>
      </c>
      <c r="D3845" s="14" t="n"/>
      <c r="E3845" s="14" t="n"/>
      <c r="F3845" s="14" t="n"/>
      <c r="G3845" s="14" t="n"/>
      <c r="H3845" s="12" t="str">
        <f>IF(AND(F3845="",G3845=""),"",IF(F3845="",0,F3845)-IF(G3845="",0,G3845))</f>
        <v/>
      </c>
      <c r="I3845" s="14" t="n"/>
      <c r="J3845" s="14" t="n"/>
      <c r="K3845" s="14" t="n"/>
    </row>
    <row r="3846">
      <c r="A3846" s="19" t="n"/>
      <c r="B3846" s="14" t="n"/>
      <c r="C3846" s="12" t="str">
        <f>IF($B3846="","",IFERROR(INDEX(Items!$B$2:$B$501,MATCH($B3846,Items!$A$2:$A$501,0)),"Unknown SKU"))</f>
        <v/>
      </c>
      <c r="D3846" s="14" t="n"/>
      <c r="E3846" s="14" t="n"/>
      <c r="F3846" s="14" t="n"/>
      <c r="G3846" s="14" t="n"/>
      <c r="H3846" s="12" t="str">
        <f>IF(AND(F3846="",G3846=""),"",IF(F3846="",0,F3846)-IF(G3846="",0,G3846))</f>
        <v/>
      </c>
      <c r="I3846" s="14" t="n"/>
      <c r="J3846" s="14" t="n"/>
      <c r="K3846" s="14" t="n"/>
    </row>
    <row r="3847">
      <c r="A3847" s="19" t="n"/>
      <c r="B3847" s="14" t="n"/>
      <c r="C3847" s="12" t="str">
        <f>IF($B3847="","",IFERROR(INDEX(Items!$B$2:$B$501,MATCH($B3847,Items!$A$2:$A$501,0)),"Unknown SKU"))</f>
        <v/>
      </c>
      <c r="D3847" s="14" t="n"/>
      <c r="E3847" s="14" t="n"/>
      <c r="F3847" s="14" t="n"/>
      <c r="G3847" s="14" t="n"/>
      <c r="H3847" s="12" t="str">
        <f>IF(AND(F3847="",G3847=""),"",IF(F3847="",0,F3847)-IF(G3847="",0,G3847))</f>
        <v/>
      </c>
      <c r="I3847" s="14" t="n"/>
      <c r="J3847" s="14" t="n"/>
      <c r="K3847" s="14" t="n"/>
    </row>
    <row r="3848">
      <c r="A3848" s="19" t="n"/>
      <c r="B3848" s="14" t="n"/>
      <c r="C3848" s="12" t="str">
        <f>IF($B3848="","",IFERROR(INDEX(Items!$B$2:$B$501,MATCH($B3848,Items!$A$2:$A$501,0)),"Unknown SKU"))</f>
        <v/>
      </c>
      <c r="D3848" s="14" t="n"/>
      <c r="E3848" s="14" t="n"/>
      <c r="F3848" s="14" t="n"/>
      <c r="G3848" s="14" t="n"/>
      <c r="H3848" s="12" t="str">
        <f>IF(AND(F3848="",G3848=""),"",IF(F3848="",0,F3848)-IF(G3848="",0,G3848))</f>
        <v/>
      </c>
      <c r="I3848" s="14" t="n"/>
      <c r="J3848" s="14" t="n"/>
      <c r="K3848" s="14" t="n"/>
    </row>
    <row r="3849">
      <c r="A3849" s="19" t="n"/>
      <c r="B3849" s="14" t="n"/>
      <c r="C3849" s="12" t="str">
        <f>IF($B3849="","",IFERROR(INDEX(Items!$B$2:$B$501,MATCH($B3849,Items!$A$2:$A$501,0)),"Unknown SKU"))</f>
        <v/>
      </c>
      <c r="D3849" s="14" t="n"/>
      <c r="E3849" s="14" t="n"/>
      <c r="F3849" s="14" t="n"/>
      <c r="G3849" s="14" t="n"/>
      <c r="H3849" s="12" t="str">
        <f>IF(AND(F3849="",G3849=""),"",IF(F3849="",0,F3849)-IF(G3849="",0,G3849))</f>
        <v/>
      </c>
      <c r="I3849" s="14" t="n"/>
      <c r="J3849" s="14" t="n"/>
      <c r="K3849" s="14" t="n"/>
    </row>
    <row r="3850">
      <c r="A3850" s="19" t="n"/>
      <c r="B3850" s="14" t="n"/>
      <c r="C3850" s="12" t="str">
        <f>IF($B3850="","",IFERROR(INDEX(Items!$B$2:$B$501,MATCH($B3850,Items!$A$2:$A$501,0)),"Unknown SKU"))</f>
        <v/>
      </c>
      <c r="D3850" s="14" t="n"/>
      <c r="E3850" s="14" t="n"/>
      <c r="F3850" s="14" t="n"/>
      <c r="G3850" s="14" t="n"/>
      <c r="H3850" s="12" t="str">
        <f>IF(AND(F3850="",G3850=""),"",IF(F3850="",0,F3850)-IF(G3850="",0,G3850))</f>
        <v/>
      </c>
      <c r="I3850" s="14" t="n"/>
      <c r="J3850" s="14" t="n"/>
      <c r="K3850" s="14" t="n"/>
    </row>
    <row r="3851">
      <c r="A3851" s="19" t="n"/>
      <c r="B3851" s="14" t="n"/>
      <c r="C3851" s="12" t="str">
        <f>IF($B3851="","",IFERROR(INDEX(Items!$B$2:$B$501,MATCH($B3851,Items!$A$2:$A$501,0)),"Unknown SKU"))</f>
        <v/>
      </c>
      <c r="D3851" s="14" t="n"/>
      <c r="E3851" s="14" t="n"/>
      <c r="F3851" s="14" t="n"/>
      <c r="G3851" s="14" t="n"/>
      <c r="H3851" s="12" t="str">
        <f>IF(AND(F3851="",G3851=""),"",IF(F3851="",0,F3851)-IF(G3851="",0,G3851))</f>
        <v/>
      </c>
      <c r="I3851" s="14" t="n"/>
      <c r="J3851" s="14" t="n"/>
      <c r="K3851" s="14" t="n"/>
    </row>
    <row r="3852">
      <c r="A3852" s="19" t="n"/>
      <c r="B3852" s="14" t="n"/>
      <c r="C3852" s="12" t="str">
        <f>IF($B3852="","",IFERROR(INDEX(Items!$B$2:$B$501,MATCH($B3852,Items!$A$2:$A$501,0)),"Unknown SKU"))</f>
        <v/>
      </c>
      <c r="D3852" s="14" t="n"/>
      <c r="E3852" s="14" t="n"/>
      <c r="F3852" s="14" t="n"/>
      <c r="G3852" s="14" t="n"/>
      <c r="H3852" s="12" t="str">
        <f>IF(AND(F3852="",G3852=""),"",IF(F3852="",0,F3852)-IF(G3852="",0,G3852))</f>
        <v/>
      </c>
      <c r="I3852" s="14" t="n"/>
      <c r="J3852" s="14" t="n"/>
      <c r="K3852" s="14" t="n"/>
    </row>
    <row r="3853">
      <c r="A3853" s="19" t="n"/>
      <c r="B3853" s="14" t="n"/>
      <c r="C3853" s="12" t="str">
        <f>IF($B3853="","",IFERROR(INDEX(Items!$B$2:$B$501,MATCH($B3853,Items!$A$2:$A$501,0)),"Unknown SKU"))</f>
        <v/>
      </c>
      <c r="D3853" s="14" t="n"/>
      <c r="E3853" s="14" t="n"/>
      <c r="F3853" s="14" t="n"/>
      <c r="G3853" s="14" t="n"/>
      <c r="H3853" s="12" t="str">
        <f>IF(AND(F3853="",G3853=""),"",IF(F3853="",0,F3853)-IF(G3853="",0,G3853))</f>
        <v/>
      </c>
      <c r="I3853" s="14" t="n"/>
      <c r="J3853" s="14" t="n"/>
      <c r="K3853" s="14" t="n"/>
    </row>
    <row r="3854">
      <c r="A3854" s="19" t="n"/>
      <c r="B3854" s="14" t="n"/>
      <c r="C3854" s="12" t="str">
        <f>IF($B3854="","",IFERROR(INDEX(Items!$B$2:$B$501,MATCH($B3854,Items!$A$2:$A$501,0)),"Unknown SKU"))</f>
        <v/>
      </c>
      <c r="D3854" s="14" t="n"/>
      <c r="E3854" s="14" t="n"/>
      <c r="F3854" s="14" t="n"/>
      <c r="G3854" s="14" t="n"/>
      <c r="H3854" s="12" t="str">
        <f>IF(AND(F3854="",G3854=""),"",IF(F3854="",0,F3854)-IF(G3854="",0,G3854))</f>
        <v/>
      </c>
      <c r="I3854" s="14" t="n"/>
      <c r="J3854" s="14" t="n"/>
      <c r="K3854" s="14" t="n"/>
    </row>
    <row r="3855">
      <c r="A3855" s="19" t="n"/>
      <c r="B3855" s="14" t="n"/>
      <c r="C3855" s="12" t="str">
        <f>IF($B3855="","",IFERROR(INDEX(Items!$B$2:$B$501,MATCH($B3855,Items!$A$2:$A$501,0)),"Unknown SKU"))</f>
        <v/>
      </c>
      <c r="D3855" s="14" t="n"/>
      <c r="E3855" s="14" t="n"/>
      <c r="F3855" s="14" t="n"/>
      <c r="G3855" s="14" t="n"/>
      <c r="H3855" s="12" t="str">
        <f>IF(AND(F3855="",G3855=""),"",IF(F3855="",0,F3855)-IF(G3855="",0,G3855))</f>
        <v/>
      </c>
      <c r="I3855" s="14" t="n"/>
      <c r="J3855" s="14" t="n"/>
      <c r="K3855" s="14" t="n"/>
    </row>
    <row r="3856">
      <c r="A3856" s="19" t="n"/>
      <c r="B3856" s="14" t="n"/>
      <c r="C3856" s="12" t="str">
        <f>IF($B3856="","",IFERROR(INDEX(Items!$B$2:$B$501,MATCH($B3856,Items!$A$2:$A$501,0)),"Unknown SKU"))</f>
        <v/>
      </c>
      <c r="D3856" s="14" t="n"/>
      <c r="E3856" s="14" t="n"/>
      <c r="F3856" s="14" t="n"/>
      <c r="G3856" s="14" t="n"/>
      <c r="H3856" s="12" t="str">
        <f>IF(AND(F3856="",G3856=""),"",IF(F3856="",0,F3856)-IF(G3856="",0,G3856))</f>
        <v/>
      </c>
      <c r="I3856" s="14" t="n"/>
      <c r="J3856" s="14" t="n"/>
      <c r="K3856" s="14" t="n"/>
    </row>
    <row r="3857">
      <c r="A3857" s="19" t="n"/>
      <c r="B3857" s="14" t="n"/>
      <c r="C3857" s="12" t="str">
        <f>IF($B3857="","",IFERROR(INDEX(Items!$B$2:$B$501,MATCH($B3857,Items!$A$2:$A$501,0)),"Unknown SKU"))</f>
        <v/>
      </c>
      <c r="D3857" s="14" t="n"/>
      <c r="E3857" s="14" t="n"/>
      <c r="F3857" s="14" t="n"/>
      <c r="G3857" s="14" t="n"/>
      <c r="H3857" s="12" t="str">
        <f>IF(AND(F3857="",G3857=""),"",IF(F3857="",0,F3857)-IF(G3857="",0,G3857))</f>
        <v/>
      </c>
      <c r="I3857" s="14" t="n"/>
      <c r="J3857" s="14" t="n"/>
      <c r="K3857" s="14" t="n"/>
    </row>
    <row r="3858">
      <c r="A3858" s="19" t="n"/>
      <c r="B3858" s="14" t="n"/>
      <c r="C3858" s="12" t="str">
        <f>IF($B3858="","",IFERROR(INDEX(Items!$B$2:$B$501,MATCH($B3858,Items!$A$2:$A$501,0)),"Unknown SKU"))</f>
        <v/>
      </c>
      <c r="D3858" s="14" t="n"/>
      <c r="E3858" s="14" t="n"/>
      <c r="F3858" s="14" t="n"/>
      <c r="G3858" s="14" t="n"/>
      <c r="H3858" s="12" t="str">
        <f>IF(AND(F3858="",G3858=""),"",IF(F3858="",0,F3858)-IF(G3858="",0,G3858))</f>
        <v/>
      </c>
      <c r="I3858" s="14" t="n"/>
      <c r="J3858" s="14" t="n"/>
      <c r="K3858" s="14" t="n"/>
    </row>
    <row r="3859">
      <c r="A3859" s="19" t="n"/>
      <c r="B3859" s="14" t="n"/>
      <c r="C3859" s="12" t="str">
        <f>IF($B3859="","",IFERROR(INDEX(Items!$B$2:$B$501,MATCH($B3859,Items!$A$2:$A$501,0)),"Unknown SKU"))</f>
        <v/>
      </c>
      <c r="D3859" s="14" t="n"/>
      <c r="E3859" s="14" t="n"/>
      <c r="F3859" s="14" t="n"/>
      <c r="G3859" s="14" t="n"/>
      <c r="H3859" s="12" t="str">
        <f>IF(AND(F3859="",G3859=""),"",IF(F3859="",0,F3859)-IF(G3859="",0,G3859))</f>
        <v/>
      </c>
      <c r="I3859" s="14" t="n"/>
      <c r="J3859" s="14" t="n"/>
      <c r="K3859" s="14" t="n"/>
    </row>
    <row r="3860">
      <c r="A3860" s="19" t="n"/>
      <c r="B3860" s="14" t="n"/>
      <c r="C3860" s="12" t="str">
        <f>IF($B3860="","",IFERROR(INDEX(Items!$B$2:$B$501,MATCH($B3860,Items!$A$2:$A$501,0)),"Unknown SKU"))</f>
        <v/>
      </c>
      <c r="D3860" s="14" t="n"/>
      <c r="E3860" s="14" t="n"/>
      <c r="F3860" s="14" t="n"/>
      <c r="G3860" s="14" t="n"/>
      <c r="H3860" s="12" t="str">
        <f>IF(AND(F3860="",G3860=""),"",IF(F3860="",0,F3860)-IF(G3860="",0,G3860))</f>
        <v/>
      </c>
      <c r="I3860" s="14" t="n"/>
      <c r="J3860" s="14" t="n"/>
      <c r="K3860" s="14" t="n"/>
    </row>
    <row r="3861">
      <c r="A3861" s="19" t="n"/>
      <c r="B3861" s="14" t="n"/>
      <c r="C3861" s="12" t="str">
        <f>IF($B3861="","",IFERROR(INDEX(Items!$B$2:$B$501,MATCH($B3861,Items!$A$2:$A$501,0)),"Unknown SKU"))</f>
        <v/>
      </c>
      <c r="D3861" s="14" t="n"/>
      <c r="E3861" s="14" t="n"/>
      <c r="F3861" s="14" t="n"/>
      <c r="G3861" s="14" t="n"/>
      <c r="H3861" s="12" t="str">
        <f>IF(AND(F3861="",G3861=""),"",IF(F3861="",0,F3861)-IF(G3861="",0,G3861))</f>
        <v/>
      </c>
      <c r="I3861" s="14" t="n"/>
      <c r="J3861" s="14" t="n"/>
      <c r="K3861" s="14" t="n"/>
    </row>
    <row r="3862">
      <c r="A3862" s="19" t="n"/>
      <c r="B3862" s="14" t="n"/>
      <c r="C3862" s="12" t="str">
        <f>IF($B3862="","",IFERROR(INDEX(Items!$B$2:$B$501,MATCH($B3862,Items!$A$2:$A$501,0)),"Unknown SKU"))</f>
        <v/>
      </c>
      <c r="D3862" s="14" t="n"/>
      <c r="E3862" s="14" t="n"/>
      <c r="F3862" s="14" t="n"/>
      <c r="G3862" s="14" t="n"/>
      <c r="H3862" s="12" t="str">
        <f>IF(AND(F3862="",G3862=""),"",IF(F3862="",0,F3862)-IF(G3862="",0,G3862))</f>
        <v/>
      </c>
      <c r="I3862" s="14" t="n"/>
      <c r="J3862" s="14" t="n"/>
      <c r="K3862" s="14" t="n"/>
    </row>
    <row r="3863">
      <c r="A3863" s="19" t="n"/>
      <c r="B3863" s="14" t="n"/>
      <c r="C3863" s="12" t="str">
        <f>IF($B3863="","",IFERROR(INDEX(Items!$B$2:$B$501,MATCH($B3863,Items!$A$2:$A$501,0)),"Unknown SKU"))</f>
        <v/>
      </c>
      <c r="D3863" s="14" t="n"/>
      <c r="E3863" s="14" t="n"/>
      <c r="F3863" s="14" t="n"/>
      <c r="G3863" s="14" t="n"/>
      <c r="H3863" s="12" t="str">
        <f>IF(AND(F3863="",G3863=""),"",IF(F3863="",0,F3863)-IF(G3863="",0,G3863))</f>
        <v/>
      </c>
      <c r="I3863" s="14" t="n"/>
      <c r="J3863" s="14" t="n"/>
      <c r="K3863" s="14" t="n"/>
    </row>
    <row r="3864">
      <c r="A3864" s="19" t="n"/>
      <c r="B3864" s="14" t="n"/>
      <c r="C3864" s="12" t="str">
        <f>IF($B3864="","",IFERROR(INDEX(Items!$B$2:$B$501,MATCH($B3864,Items!$A$2:$A$501,0)),"Unknown SKU"))</f>
        <v/>
      </c>
      <c r="D3864" s="14" t="n"/>
      <c r="E3864" s="14" t="n"/>
      <c r="F3864" s="14" t="n"/>
      <c r="G3864" s="14" t="n"/>
      <c r="H3864" s="12" t="str">
        <f>IF(AND(F3864="",G3864=""),"",IF(F3864="",0,F3864)-IF(G3864="",0,G3864))</f>
        <v/>
      </c>
      <c r="I3864" s="14" t="n"/>
      <c r="J3864" s="14" t="n"/>
      <c r="K3864" s="14" t="n"/>
    </row>
    <row r="3865">
      <c r="A3865" s="19" t="n"/>
      <c r="B3865" s="14" t="n"/>
      <c r="C3865" s="12" t="str">
        <f>IF($B3865="","",IFERROR(INDEX(Items!$B$2:$B$501,MATCH($B3865,Items!$A$2:$A$501,0)),"Unknown SKU"))</f>
        <v/>
      </c>
      <c r="D3865" s="14" t="n"/>
      <c r="E3865" s="14" t="n"/>
      <c r="F3865" s="14" t="n"/>
      <c r="G3865" s="14" t="n"/>
      <c r="H3865" s="12" t="str">
        <f>IF(AND(F3865="",G3865=""),"",IF(F3865="",0,F3865)-IF(G3865="",0,G3865))</f>
        <v/>
      </c>
      <c r="I3865" s="14" t="n"/>
      <c r="J3865" s="14" t="n"/>
      <c r="K3865" s="14" t="n"/>
    </row>
    <row r="3866">
      <c r="A3866" s="19" t="n"/>
      <c r="B3866" s="14" t="n"/>
      <c r="C3866" s="12" t="str">
        <f>IF($B3866="","",IFERROR(INDEX(Items!$B$2:$B$501,MATCH($B3866,Items!$A$2:$A$501,0)),"Unknown SKU"))</f>
        <v/>
      </c>
      <c r="D3866" s="14" t="n"/>
      <c r="E3866" s="14" t="n"/>
      <c r="F3866" s="14" t="n"/>
      <c r="G3866" s="14" t="n"/>
      <c r="H3866" s="12" t="str">
        <f>IF(AND(F3866="",G3866=""),"",IF(F3866="",0,F3866)-IF(G3866="",0,G3866))</f>
        <v/>
      </c>
      <c r="I3866" s="14" t="n"/>
      <c r="J3866" s="14" t="n"/>
      <c r="K3866" s="14" t="n"/>
    </row>
    <row r="3867">
      <c r="A3867" s="19" t="n"/>
      <c r="B3867" s="14" t="n"/>
      <c r="C3867" s="12" t="str">
        <f>IF($B3867="","",IFERROR(INDEX(Items!$B$2:$B$501,MATCH($B3867,Items!$A$2:$A$501,0)),"Unknown SKU"))</f>
        <v/>
      </c>
      <c r="D3867" s="14" t="n"/>
      <c r="E3867" s="14" t="n"/>
      <c r="F3867" s="14" t="n"/>
      <c r="G3867" s="14" t="n"/>
      <c r="H3867" s="12" t="str">
        <f>IF(AND(F3867="",G3867=""),"",IF(F3867="",0,F3867)-IF(G3867="",0,G3867))</f>
        <v/>
      </c>
      <c r="I3867" s="14" t="n"/>
      <c r="J3867" s="14" t="n"/>
      <c r="K3867" s="14" t="n"/>
    </row>
    <row r="3868">
      <c r="A3868" s="19" t="n"/>
      <c r="B3868" s="14" t="n"/>
      <c r="C3868" s="12" t="str">
        <f>IF($B3868="","",IFERROR(INDEX(Items!$B$2:$B$501,MATCH($B3868,Items!$A$2:$A$501,0)),"Unknown SKU"))</f>
        <v/>
      </c>
      <c r="D3868" s="14" t="n"/>
      <c r="E3868" s="14" t="n"/>
      <c r="F3868" s="14" t="n"/>
      <c r="G3868" s="14" t="n"/>
      <c r="H3868" s="12" t="str">
        <f>IF(AND(F3868="",G3868=""),"",IF(F3868="",0,F3868)-IF(G3868="",0,G3868))</f>
        <v/>
      </c>
      <c r="I3868" s="14" t="n"/>
      <c r="J3868" s="14" t="n"/>
      <c r="K3868" s="14" t="n"/>
    </row>
    <row r="3869">
      <c r="A3869" s="19" t="n"/>
      <c r="B3869" s="14" t="n"/>
      <c r="C3869" s="12" t="str">
        <f>IF($B3869="","",IFERROR(INDEX(Items!$B$2:$B$501,MATCH($B3869,Items!$A$2:$A$501,0)),"Unknown SKU"))</f>
        <v/>
      </c>
      <c r="D3869" s="14" t="n"/>
      <c r="E3869" s="14" t="n"/>
      <c r="F3869" s="14" t="n"/>
      <c r="G3869" s="14" t="n"/>
      <c r="H3869" s="12" t="str">
        <f>IF(AND(F3869="",G3869=""),"",IF(F3869="",0,F3869)-IF(G3869="",0,G3869))</f>
        <v/>
      </c>
      <c r="I3869" s="14" t="n"/>
      <c r="J3869" s="14" t="n"/>
      <c r="K3869" s="14" t="n"/>
    </row>
    <row r="3870">
      <c r="A3870" s="19" t="n"/>
      <c r="B3870" s="14" t="n"/>
      <c r="C3870" s="12" t="str">
        <f>IF($B3870="","",IFERROR(INDEX(Items!$B$2:$B$501,MATCH($B3870,Items!$A$2:$A$501,0)),"Unknown SKU"))</f>
        <v/>
      </c>
      <c r="D3870" s="14" t="n"/>
      <c r="E3870" s="14" t="n"/>
      <c r="F3870" s="14" t="n"/>
      <c r="G3870" s="14" t="n"/>
      <c r="H3870" s="12" t="str">
        <f>IF(AND(F3870="",G3870=""),"",IF(F3870="",0,F3870)-IF(G3870="",0,G3870))</f>
        <v/>
      </c>
      <c r="I3870" s="14" t="n"/>
      <c r="J3870" s="14" t="n"/>
      <c r="K3870" s="14" t="n"/>
    </row>
    <row r="3871">
      <c r="A3871" s="19" t="n"/>
      <c r="B3871" s="14" t="n"/>
      <c r="C3871" s="12" t="str">
        <f>IF($B3871="","",IFERROR(INDEX(Items!$B$2:$B$501,MATCH($B3871,Items!$A$2:$A$501,0)),"Unknown SKU"))</f>
        <v/>
      </c>
      <c r="D3871" s="14" t="n"/>
      <c r="E3871" s="14" t="n"/>
      <c r="F3871" s="14" t="n"/>
      <c r="G3871" s="14" t="n"/>
      <c r="H3871" s="12" t="str">
        <f>IF(AND(F3871="",G3871=""),"",IF(F3871="",0,F3871)-IF(G3871="",0,G3871))</f>
        <v/>
      </c>
      <c r="I3871" s="14" t="n"/>
      <c r="J3871" s="14" t="n"/>
      <c r="K3871" s="14" t="n"/>
    </row>
    <row r="3872">
      <c r="A3872" s="19" t="n"/>
      <c r="B3872" s="14" t="n"/>
      <c r="C3872" s="12" t="str">
        <f>IF($B3872="","",IFERROR(INDEX(Items!$B$2:$B$501,MATCH($B3872,Items!$A$2:$A$501,0)),"Unknown SKU"))</f>
        <v/>
      </c>
      <c r="D3872" s="14" t="n"/>
      <c r="E3872" s="14" t="n"/>
      <c r="F3872" s="14" t="n"/>
      <c r="G3872" s="14" t="n"/>
      <c r="H3872" s="12" t="str">
        <f>IF(AND(F3872="",G3872=""),"",IF(F3872="",0,F3872)-IF(G3872="",0,G3872))</f>
        <v/>
      </c>
      <c r="I3872" s="14" t="n"/>
      <c r="J3872" s="14" t="n"/>
      <c r="K3872" s="14" t="n"/>
    </row>
    <row r="3873">
      <c r="A3873" s="19" t="n"/>
      <c r="B3873" s="14" t="n"/>
      <c r="C3873" s="12" t="str">
        <f>IF($B3873="","",IFERROR(INDEX(Items!$B$2:$B$501,MATCH($B3873,Items!$A$2:$A$501,0)),"Unknown SKU"))</f>
        <v/>
      </c>
      <c r="D3873" s="14" t="n"/>
      <c r="E3873" s="14" t="n"/>
      <c r="F3873" s="14" t="n"/>
      <c r="G3873" s="14" t="n"/>
      <c r="H3873" s="12" t="str">
        <f>IF(AND(F3873="",G3873=""),"",IF(F3873="",0,F3873)-IF(G3873="",0,G3873))</f>
        <v/>
      </c>
      <c r="I3873" s="14" t="n"/>
      <c r="J3873" s="14" t="n"/>
      <c r="K3873" s="14" t="n"/>
    </row>
    <row r="3874">
      <c r="A3874" s="19" t="n"/>
      <c r="B3874" s="14" t="n"/>
      <c r="C3874" s="12" t="str">
        <f>IF($B3874="","",IFERROR(INDEX(Items!$B$2:$B$501,MATCH($B3874,Items!$A$2:$A$501,0)),"Unknown SKU"))</f>
        <v/>
      </c>
      <c r="D3874" s="14" t="n"/>
      <c r="E3874" s="14" t="n"/>
      <c r="F3874" s="14" t="n"/>
      <c r="G3874" s="14" t="n"/>
      <c r="H3874" s="12" t="str">
        <f>IF(AND(F3874="",G3874=""),"",IF(F3874="",0,F3874)-IF(G3874="",0,G3874))</f>
        <v/>
      </c>
      <c r="I3874" s="14" t="n"/>
      <c r="J3874" s="14" t="n"/>
      <c r="K3874" s="14" t="n"/>
    </row>
    <row r="3875">
      <c r="A3875" s="19" t="n"/>
      <c r="B3875" s="14" t="n"/>
      <c r="C3875" s="12" t="str">
        <f>IF($B3875="","",IFERROR(INDEX(Items!$B$2:$B$501,MATCH($B3875,Items!$A$2:$A$501,0)),"Unknown SKU"))</f>
        <v/>
      </c>
      <c r="D3875" s="14" t="n"/>
      <c r="E3875" s="14" t="n"/>
      <c r="F3875" s="14" t="n"/>
      <c r="G3875" s="14" t="n"/>
      <c r="H3875" s="12" t="str">
        <f>IF(AND(F3875="",G3875=""),"",IF(F3875="",0,F3875)-IF(G3875="",0,G3875))</f>
        <v/>
      </c>
      <c r="I3875" s="14" t="n"/>
      <c r="J3875" s="14" t="n"/>
      <c r="K3875" s="14" t="n"/>
    </row>
    <row r="3876">
      <c r="A3876" s="19" t="n"/>
      <c r="B3876" s="14" t="n"/>
      <c r="C3876" s="12" t="str">
        <f>IF($B3876="","",IFERROR(INDEX(Items!$B$2:$B$501,MATCH($B3876,Items!$A$2:$A$501,0)),"Unknown SKU"))</f>
        <v/>
      </c>
      <c r="D3876" s="14" t="n"/>
      <c r="E3876" s="14" t="n"/>
      <c r="F3876" s="14" t="n"/>
      <c r="G3876" s="14" t="n"/>
      <c r="H3876" s="12" t="str">
        <f>IF(AND(F3876="",G3876=""),"",IF(F3876="",0,F3876)-IF(G3876="",0,G3876))</f>
        <v/>
      </c>
      <c r="I3876" s="14" t="n"/>
      <c r="J3876" s="14" t="n"/>
      <c r="K3876" s="14" t="n"/>
    </row>
    <row r="3877">
      <c r="A3877" s="19" t="n"/>
      <c r="B3877" s="14" t="n"/>
      <c r="C3877" s="12" t="str">
        <f>IF($B3877="","",IFERROR(INDEX(Items!$B$2:$B$501,MATCH($B3877,Items!$A$2:$A$501,0)),"Unknown SKU"))</f>
        <v/>
      </c>
      <c r="D3877" s="14" t="n"/>
      <c r="E3877" s="14" t="n"/>
      <c r="F3877" s="14" t="n"/>
      <c r="G3877" s="14" t="n"/>
      <c r="H3877" s="12" t="str">
        <f>IF(AND(F3877="",G3877=""),"",IF(F3877="",0,F3877)-IF(G3877="",0,G3877))</f>
        <v/>
      </c>
      <c r="I3877" s="14" t="n"/>
      <c r="J3877" s="14" t="n"/>
      <c r="K3877" s="14" t="n"/>
    </row>
    <row r="3878">
      <c r="A3878" s="19" t="n"/>
      <c r="B3878" s="14" t="n"/>
      <c r="C3878" s="12" t="str">
        <f>IF($B3878="","",IFERROR(INDEX(Items!$B$2:$B$501,MATCH($B3878,Items!$A$2:$A$501,0)),"Unknown SKU"))</f>
        <v/>
      </c>
      <c r="D3878" s="14" t="n"/>
      <c r="E3878" s="14" t="n"/>
      <c r="F3878" s="14" t="n"/>
      <c r="G3878" s="14" t="n"/>
      <c r="H3878" s="12" t="str">
        <f>IF(AND(F3878="",G3878=""),"",IF(F3878="",0,F3878)-IF(G3878="",0,G3878))</f>
        <v/>
      </c>
      <c r="I3878" s="14" t="n"/>
      <c r="J3878" s="14" t="n"/>
      <c r="K3878" s="14" t="n"/>
    </row>
    <row r="3879">
      <c r="A3879" s="19" t="n"/>
      <c r="B3879" s="14" t="n"/>
      <c r="C3879" s="12" t="str">
        <f>IF($B3879="","",IFERROR(INDEX(Items!$B$2:$B$501,MATCH($B3879,Items!$A$2:$A$501,0)),"Unknown SKU"))</f>
        <v/>
      </c>
      <c r="D3879" s="14" t="n"/>
      <c r="E3879" s="14" t="n"/>
      <c r="F3879" s="14" t="n"/>
      <c r="G3879" s="14" t="n"/>
      <c r="H3879" s="12" t="str">
        <f>IF(AND(F3879="",G3879=""),"",IF(F3879="",0,F3879)-IF(G3879="",0,G3879))</f>
        <v/>
      </c>
      <c r="I3879" s="14" t="n"/>
      <c r="J3879" s="14" t="n"/>
      <c r="K3879" s="14" t="n"/>
    </row>
    <row r="3880">
      <c r="A3880" s="19" t="n"/>
      <c r="B3880" s="14" t="n"/>
      <c r="C3880" s="12" t="str">
        <f>IF($B3880="","",IFERROR(INDEX(Items!$B$2:$B$501,MATCH($B3880,Items!$A$2:$A$501,0)),"Unknown SKU"))</f>
        <v/>
      </c>
      <c r="D3880" s="14" t="n"/>
      <c r="E3880" s="14" t="n"/>
      <c r="F3880" s="14" t="n"/>
      <c r="G3880" s="14" t="n"/>
      <c r="H3880" s="12" t="str">
        <f>IF(AND(F3880="",G3880=""),"",IF(F3880="",0,F3880)-IF(G3880="",0,G3880))</f>
        <v/>
      </c>
      <c r="I3880" s="14" t="n"/>
      <c r="J3880" s="14" t="n"/>
      <c r="K3880" s="14" t="n"/>
    </row>
    <row r="3881">
      <c r="A3881" s="19" t="n"/>
      <c r="B3881" s="14" t="n"/>
      <c r="C3881" s="12" t="str">
        <f>IF($B3881="","",IFERROR(INDEX(Items!$B$2:$B$501,MATCH($B3881,Items!$A$2:$A$501,0)),"Unknown SKU"))</f>
        <v/>
      </c>
      <c r="D3881" s="14" t="n"/>
      <c r="E3881" s="14" t="n"/>
      <c r="F3881" s="14" t="n"/>
      <c r="G3881" s="14" t="n"/>
      <c r="H3881" s="12" t="str">
        <f>IF(AND(F3881="",G3881=""),"",IF(F3881="",0,F3881)-IF(G3881="",0,G3881))</f>
        <v/>
      </c>
      <c r="I3881" s="14" t="n"/>
      <c r="J3881" s="14" t="n"/>
      <c r="K3881" s="14" t="n"/>
    </row>
    <row r="3882">
      <c r="A3882" s="19" t="n"/>
      <c r="B3882" s="14" t="n"/>
      <c r="C3882" s="12" t="str">
        <f>IF($B3882="","",IFERROR(INDEX(Items!$B$2:$B$501,MATCH($B3882,Items!$A$2:$A$501,0)),"Unknown SKU"))</f>
        <v/>
      </c>
      <c r="D3882" s="14" t="n"/>
      <c r="E3882" s="14" t="n"/>
      <c r="F3882" s="14" t="n"/>
      <c r="G3882" s="14" t="n"/>
      <c r="H3882" s="12" t="str">
        <f>IF(AND(F3882="",G3882=""),"",IF(F3882="",0,F3882)-IF(G3882="",0,G3882))</f>
        <v/>
      </c>
      <c r="I3882" s="14" t="n"/>
      <c r="J3882" s="14" t="n"/>
      <c r="K3882" s="14" t="n"/>
    </row>
    <row r="3883">
      <c r="A3883" s="19" t="n"/>
      <c r="B3883" s="14" t="n"/>
      <c r="C3883" s="12" t="str">
        <f>IF($B3883="","",IFERROR(INDEX(Items!$B$2:$B$501,MATCH($B3883,Items!$A$2:$A$501,0)),"Unknown SKU"))</f>
        <v/>
      </c>
      <c r="D3883" s="14" t="n"/>
      <c r="E3883" s="14" t="n"/>
      <c r="F3883" s="14" t="n"/>
      <c r="G3883" s="14" t="n"/>
      <c r="H3883" s="12" t="str">
        <f>IF(AND(F3883="",G3883=""),"",IF(F3883="",0,F3883)-IF(G3883="",0,G3883))</f>
        <v/>
      </c>
      <c r="I3883" s="14" t="n"/>
      <c r="J3883" s="14" t="n"/>
      <c r="K3883" s="14" t="n"/>
    </row>
    <row r="3884">
      <c r="A3884" s="19" t="n"/>
      <c r="B3884" s="14" t="n"/>
      <c r="C3884" s="12" t="str">
        <f>IF($B3884="","",IFERROR(INDEX(Items!$B$2:$B$501,MATCH($B3884,Items!$A$2:$A$501,0)),"Unknown SKU"))</f>
        <v/>
      </c>
      <c r="D3884" s="14" t="n"/>
      <c r="E3884" s="14" t="n"/>
      <c r="F3884" s="14" t="n"/>
      <c r="G3884" s="14" t="n"/>
      <c r="H3884" s="12" t="str">
        <f>IF(AND(F3884="",G3884=""),"",IF(F3884="",0,F3884)-IF(G3884="",0,G3884))</f>
        <v/>
      </c>
      <c r="I3884" s="14" t="n"/>
      <c r="J3884" s="14" t="n"/>
      <c r="K3884" s="14" t="n"/>
    </row>
    <row r="3885">
      <c r="A3885" s="19" t="n"/>
      <c r="B3885" s="14" t="n"/>
      <c r="C3885" s="12" t="str">
        <f>IF($B3885="","",IFERROR(INDEX(Items!$B$2:$B$501,MATCH($B3885,Items!$A$2:$A$501,0)),"Unknown SKU"))</f>
        <v/>
      </c>
      <c r="D3885" s="14" t="n"/>
      <c r="E3885" s="14" t="n"/>
      <c r="F3885" s="14" t="n"/>
      <c r="G3885" s="14" t="n"/>
      <c r="H3885" s="12" t="str">
        <f>IF(AND(F3885="",G3885=""),"",IF(F3885="",0,F3885)-IF(G3885="",0,G3885))</f>
        <v/>
      </c>
      <c r="I3885" s="14" t="n"/>
      <c r="J3885" s="14" t="n"/>
      <c r="K3885" s="14" t="n"/>
    </row>
    <row r="3886">
      <c r="A3886" s="19" t="n"/>
      <c r="B3886" s="14" t="n"/>
      <c r="C3886" s="12" t="str">
        <f>IF($B3886="","",IFERROR(INDEX(Items!$B$2:$B$501,MATCH($B3886,Items!$A$2:$A$501,0)),"Unknown SKU"))</f>
        <v/>
      </c>
      <c r="D3886" s="14" t="n"/>
      <c r="E3886" s="14" t="n"/>
      <c r="F3886" s="14" t="n"/>
      <c r="G3886" s="14" t="n"/>
      <c r="H3886" s="12" t="str">
        <f>IF(AND(F3886="",G3886=""),"",IF(F3886="",0,F3886)-IF(G3886="",0,G3886))</f>
        <v/>
      </c>
      <c r="I3886" s="14" t="n"/>
      <c r="J3886" s="14" t="n"/>
      <c r="K3886" s="14" t="n"/>
    </row>
    <row r="3887">
      <c r="A3887" s="19" t="n"/>
      <c r="B3887" s="14" t="n"/>
      <c r="C3887" s="12" t="str">
        <f>IF($B3887="","",IFERROR(INDEX(Items!$B$2:$B$501,MATCH($B3887,Items!$A$2:$A$501,0)),"Unknown SKU"))</f>
        <v/>
      </c>
      <c r="D3887" s="14" t="n"/>
      <c r="E3887" s="14" t="n"/>
      <c r="F3887" s="14" t="n"/>
      <c r="G3887" s="14" t="n"/>
      <c r="H3887" s="12" t="str">
        <f>IF(AND(F3887="",G3887=""),"",IF(F3887="",0,F3887)-IF(G3887="",0,G3887))</f>
        <v/>
      </c>
      <c r="I3887" s="14" t="n"/>
      <c r="J3887" s="14" t="n"/>
      <c r="K3887" s="14" t="n"/>
    </row>
    <row r="3888">
      <c r="A3888" s="19" t="n"/>
      <c r="B3888" s="14" t="n"/>
      <c r="C3888" s="12" t="str">
        <f>IF($B3888="","",IFERROR(INDEX(Items!$B$2:$B$501,MATCH($B3888,Items!$A$2:$A$501,0)),"Unknown SKU"))</f>
        <v/>
      </c>
      <c r="D3888" s="14" t="n"/>
      <c r="E3888" s="14" t="n"/>
      <c r="F3888" s="14" t="n"/>
      <c r="G3888" s="14" t="n"/>
      <c r="H3888" s="12" t="str">
        <f>IF(AND(F3888="",G3888=""),"",IF(F3888="",0,F3888)-IF(G3888="",0,G3888))</f>
        <v/>
      </c>
      <c r="I3888" s="14" t="n"/>
      <c r="J3888" s="14" t="n"/>
      <c r="K3888" s="14" t="n"/>
    </row>
    <row r="3889">
      <c r="A3889" s="19" t="n"/>
      <c r="B3889" s="14" t="n"/>
      <c r="C3889" s="12" t="str">
        <f>IF($B3889="","",IFERROR(INDEX(Items!$B$2:$B$501,MATCH($B3889,Items!$A$2:$A$501,0)),"Unknown SKU"))</f>
        <v/>
      </c>
      <c r="D3889" s="14" t="n"/>
      <c r="E3889" s="14" t="n"/>
      <c r="F3889" s="14" t="n"/>
      <c r="G3889" s="14" t="n"/>
      <c r="H3889" s="12" t="str">
        <f>IF(AND(F3889="",G3889=""),"",IF(F3889="",0,F3889)-IF(G3889="",0,G3889))</f>
        <v/>
      </c>
      <c r="I3889" s="14" t="n"/>
      <c r="J3889" s="14" t="n"/>
      <c r="K3889" s="14" t="n"/>
    </row>
    <row r="3890">
      <c r="A3890" s="19" t="n"/>
      <c r="B3890" s="14" t="n"/>
      <c r="C3890" s="12" t="str">
        <f>IF($B3890="","",IFERROR(INDEX(Items!$B$2:$B$501,MATCH($B3890,Items!$A$2:$A$501,0)),"Unknown SKU"))</f>
        <v/>
      </c>
      <c r="D3890" s="14" t="n"/>
      <c r="E3890" s="14" t="n"/>
      <c r="F3890" s="14" t="n"/>
      <c r="G3890" s="14" t="n"/>
      <c r="H3890" s="12" t="str">
        <f>IF(AND(F3890="",G3890=""),"",IF(F3890="",0,F3890)-IF(G3890="",0,G3890))</f>
        <v/>
      </c>
      <c r="I3890" s="14" t="n"/>
      <c r="J3890" s="14" t="n"/>
      <c r="K3890" s="14" t="n"/>
    </row>
    <row r="3891">
      <c r="A3891" s="19" t="n"/>
      <c r="B3891" s="14" t="n"/>
      <c r="C3891" s="12" t="str">
        <f>IF($B3891="","",IFERROR(INDEX(Items!$B$2:$B$501,MATCH($B3891,Items!$A$2:$A$501,0)),"Unknown SKU"))</f>
        <v/>
      </c>
      <c r="D3891" s="14" t="n"/>
      <c r="E3891" s="14" t="n"/>
      <c r="F3891" s="14" t="n"/>
      <c r="G3891" s="14" t="n"/>
      <c r="H3891" s="12" t="str">
        <f>IF(AND(F3891="",G3891=""),"",IF(F3891="",0,F3891)-IF(G3891="",0,G3891))</f>
        <v/>
      </c>
      <c r="I3891" s="14" t="n"/>
      <c r="J3891" s="14" t="n"/>
      <c r="K3891" s="14" t="n"/>
    </row>
    <row r="3892">
      <c r="A3892" s="19" t="n"/>
      <c r="B3892" s="14" t="n"/>
      <c r="C3892" s="12" t="str">
        <f>IF($B3892="","",IFERROR(INDEX(Items!$B$2:$B$501,MATCH($B3892,Items!$A$2:$A$501,0)),"Unknown SKU"))</f>
        <v/>
      </c>
      <c r="D3892" s="14" t="n"/>
      <c r="E3892" s="14" t="n"/>
      <c r="F3892" s="14" t="n"/>
      <c r="G3892" s="14" t="n"/>
      <c r="H3892" s="12" t="str">
        <f>IF(AND(F3892="",G3892=""),"",IF(F3892="",0,F3892)-IF(G3892="",0,G3892))</f>
        <v/>
      </c>
      <c r="I3892" s="14" t="n"/>
      <c r="J3892" s="14" t="n"/>
      <c r="K3892" s="14" t="n"/>
    </row>
    <row r="3893">
      <c r="A3893" s="19" t="n"/>
      <c r="B3893" s="14" t="n"/>
      <c r="C3893" s="12" t="str">
        <f>IF($B3893="","",IFERROR(INDEX(Items!$B$2:$B$501,MATCH($B3893,Items!$A$2:$A$501,0)),"Unknown SKU"))</f>
        <v/>
      </c>
      <c r="D3893" s="14" t="n"/>
      <c r="E3893" s="14" t="n"/>
      <c r="F3893" s="14" t="n"/>
      <c r="G3893" s="14" t="n"/>
      <c r="H3893" s="12" t="str">
        <f>IF(AND(F3893="",G3893=""),"",IF(F3893="",0,F3893)-IF(G3893="",0,G3893))</f>
        <v/>
      </c>
      <c r="I3893" s="14" t="n"/>
      <c r="J3893" s="14" t="n"/>
      <c r="K3893" s="14" t="n"/>
    </row>
    <row r="3894">
      <c r="A3894" s="19" t="n"/>
      <c r="B3894" s="14" t="n"/>
      <c r="C3894" s="12" t="str">
        <f>IF($B3894="","",IFERROR(INDEX(Items!$B$2:$B$501,MATCH($B3894,Items!$A$2:$A$501,0)),"Unknown SKU"))</f>
        <v/>
      </c>
      <c r="D3894" s="14" t="n"/>
      <c r="E3894" s="14" t="n"/>
      <c r="F3894" s="14" t="n"/>
      <c r="G3894" s="14" t="n"/>
      <c r="H3894" s="12" t="str">
        <f>IF(AND(F3894="",G3894=""),"",IF(F3894="",0,F3894)-IF(G3894="",0,G3894))</f>
        <v/>
      </c>
      <c r="I3894" s="14" t="n"/>
      <c r="J3894" s="14" t="n"/>
      <c r="K3894" s="14" t="n"/>
    </row>
    <row r="3895">
      <c r="A3895" s="19" t="n"/>
      <c r="B3895" s="14" t="n"/>
      <c r="C3895" s="12" t="str">
        <f>IF($B3895="","",IFERROR(INDEX(Items!$B$2:$B$501,MATCH($B3895,Items!$A$2:$A$501,0)),"Unknown SKU"))</f>
        <v/>
      </c>
      <c r="D3895" s="14" t="n"/>
      <c r="E3895" s="14" t="n"/>
      <c r="F3895" s="14" t="n"/>
      <c r="G3895" s="14" t="n"/>
      <c r="H3895" s="12" t="str">
        <f>IF(AND(F3895="",G3895=""),"",IF(F3895="",0,F3895)-IF(G3895="",0,G3895))</f>
        <v/>
      </c>
      <c r="I3895" s="14" t="n"/>
      <c r="J3895" s="14" t="n"/>
      <c r="K3895" s="14" t="n"/>
    </row>
    <row r="3896">
      <c r="A3896" s="19" t="n"/>
      <c r="B3896" s="14" t="n"/>
      <c r="C3896" s="12" t="str">
        <f>IF($B3896="","",IFERROR(INDEX(Items!$B$2:$B$501,MATCH($B3896,Items!$A$2:$A$501,0)),"Unknown SKU"))</f>
        <v/>
      </c>
      <c r="D3896" s="14" t="n"/>
      <c r="E3896" s="14" t="n"/>
      <c r="F3896" s="14" t="n"/>
      <c r="G3896" s="14" t="n"/>
      <c r="H3896" s="12" t="str">
        <f>IF(AND(F3896="",G3896=""),"",IF(F3896="",0,F3896)-IF(G3896="",0,G3896))</f>
        <v/>
      </c>
      <c r="I3896" s="14" t="n"/>
      <c r="J3896" s="14" t="n"/>
      <c r="K3896" s="14" t="n"/>
    </row>
    <row r="3897">
      <c r="A3897" s="19" t="n"/>
      <c r="B3897" s="14" t="n"/>
      <c r="C3897" s="12" t="str">
        <f>IF($B3897="","",IFERROR(INDEX(Items!$B$2:$B$501,MATCH($B3897,Items!$A$2:$A$501,0)),"Unknown SKU"))</f>
        <v/>
      </c>
      <c r="D3897" s="14" t="n"/>
      <c r="E3897" s="14" t="n"/>
      <c r="F3897" s="14" t="n"/>
      <c r="G3897" s="14" t="n"/>
      <c r="H3897" s="12" t="str">
        <f>IF(AND(F3897="",G3897=""),"",IF(F3897="",0,F3897)-IF(G3897="",0,G3897))</f>
        <v/>
      </c>
      <c r="I3897" s="14" t="n"/>
      <c r="J3897" s="14" t="n"/>
      <c r="K3897" s="14" t="n"/>
    </row>
    <row r="3898">
      <c r="A3898" s="19" t="n"/>
      <c r="B3898" s="14" t="n"/>
      <c r="C3898" s="12" t="str">
        <f>IF($B3898="","",IFERROR(INDEX(Items!$B$2:$B$501,MATCH($B3898,Items!$A$2:$A$501,0)),"Unknown SKU"))</f>
        <v/>
      </c>
      <c r="D3898" s="14" t="n"/>
      <c r="E3898" s="14" t="n"/>
      <c r="F3898" s="14" t="n"/>
      <c r="G3898" s="14" t="n"/>
      <c r="H3898" s="12" t="str">
        <f>IF(AND(F3898="",G3898=""),"",IF(F3898="",0,F3898)-IF(G3898="",0,G3898))</f>
        <v/>
      </c>
      <c r="I3898" s="14" t="n"/>
      <c r="J3898" s="14" t="n"/>
      <c r="K3898" s="14" t="n"/>
    </row>
    <row r="3899">
      <c r="A3899" s="19" t="n"/>
      <c r="B3899" s="14" t="n"/>
      <c r="C3899" s="12" t="str">
        <f>IF($B3899="","",IFERROR(INDEX(Items!$B$2:$B$501,MATCH($B3899,Items!$A$2:$A$501,0)),"Unknown SKU"))</f>
        <v/>
      </c>
      <c r="D3899" s="14" t="n"/>
      <c r="E3899" s="14" t="n"/>
      <c r="F3899" s="14" t="n"/>
      <c r="G3899" s="14" t="n"/>
      <c r="H3899" s="12" t="str">
        <f>IF(AND(F3899="",G3899=""),"",IF(F3899="",0,F3899)-IF(G3899="",0,G3899))</f>
        <v/>
      </c>
      <c r="I3899" s="14" t="n"/>
      <c r="J3899" s="14" t="n"/>
      <c r="K3899" s="14" t="n"/>
    </row>
    <row r="3900">
      <c r="A3900" s="19" t="n"/>
      <c r="B3900" s="14" t="n"/>
      <c r="C3900" s="12" t="str">
        <f>IF($B3900="","",IFERROR(INDEX(Items!$B$2:$B$501,MATCH($B3900,Items!$A$2:$A$501,0)),"Unknown SKU"))</f>
        <v/>
      </c>
      <c r="D3900" s="14" t="n"/>
      <c r="E3900" s="14" t="n"/>
      <c r="F3900" s="14" t="n"/>
      <c r="G3900" s="14" t="n"/>
      <c r="H3900" s="12" t="str">
        <f>IF(AND(F3900="",G3900=""),"",IF(F3900="",0,F3900)-IF(G3900="",0,G3900))</f>
        <v/>
      </c>
      <c r="I3900" s="14" t="n"/>
      <c r="J3900" s="14" t="n"/>
      <c r="K3900" s="14" t="n"/>
    </row>
    <row r="3901">
      <c r="A3901" s="19" t="n"/>
      <c r="B3901" s="14" t="n"/>
      <c r="C3901" s="12" t="str">
        <f>IF($B3901="","",IFERROR(INDEX(Items!$B$2:$B$501,MATCH($B3901,Items!$A$2:$A$501,0)),"Unknown SKU"))</f>
        <v/>
      </c>
      <c r="D3901" s="14" t="n"/>
      <c r="E3901" s="14" t="n"/>
      <c r="F3901" s="14" t="n"/>
      <c r="G3901" s="14" t="n"/>
      <c r="H3901" s="12" t="str">
        <f>IF(AND(F3901="",G3901=""),"",IF(F3901="",0,F3901)-IF(G3901="",0,G3901))</f>
        <v/>
      </c>
      <c r="I3901" s="14" t="n"/>
      <c r="J3901" s="14" t="n"/>
      <c r="K3901" s="14" t="n"/>
    </row>
    <row r="3902">
      <c r="A3902" s="19" t="n"/>
      <c r="B3902" s="14" t="n"/>
      <c r="C3902" s="12" t="str">
        <f>IF($B3902="","",IFERROR(INDEX(Items!$B$2:$B$501,MATCH($B3902,Items!$A$2:$A$501,0)),"Unknown SKU"))</f>
        <v/>
      </c>
      <c r="D3902" s="14" t="n"/>
      <c r="E3902" s="14" t="n"/>
      <c r="F3902" s="14" t="n"/>
      <c r="G3902" s="14" t="n"/>
      <c r="H3902" s="12" t="str">
        <f>IF(AND(F3902="",G3902=""),"",IF(F3902="",0,F3902)-IF(G3902="",0,G3902))</f>
        <v/>
      </c>
      <c r="I3902" s="14" t="n"/>
      <c r="J3902" s="14" t="n"/>
      <c r="K3902" s="14" t="n"/>
    </row>
    <row r="3903">
      <c r="A3903" s="19" t="n"/>
      <c r="B3903" s="14" t="n"/>
      <c r="C3903" s="12" t="str">
        <f>IF($B3903="","",IFERROR(INDEX(Items!$B$2:$B$501,MATCH($B3903,Items!$A$2:$A$501,0)),"Unknown SKU"))</f>
        <v/>
      </c>
      <c r="D3903" s="14" t="n"/>
      <c r="E3903" s="14" t="n"/>
      <c r="F3903" s="14" t="n"/>
      <c r="G3903" s="14" t="n"/>
      <c r="H3903" s="12" t="str">
        <f>IF(AND(F3903="",G3903=""),"",IF(F3903="",0,F3903)-IF(G3903="",0,G3903))</f>
        <v/>
      </c>
      <c r="I3903" s="14" t="n"/>
      <c r="J3903" s="14" t="n"/>
      <c r="K3903" s="14" t="n"/>
    </row>
    <row r="3904">
      <c r="A3904" s="19" t="n"/>
      <c r="B3904" s="14" t="n"/>
      <c r="C3904" s="12" t="str">
        <f>IF($B3904="","",IFERROR(INDEX(Items!$B$2:$B$501,MATCH($B3904,Items!$A$2:$A$501,0)),"Unknown SKU"))</f>
        <v/>
      </c>
      <c r="D3904" s="14" t="n"/>
      <c r="E3904" s="14" t="n"/>
      <c r="F3904" s="14" t="n"/>
      <c r="G3904" s="14" t="n"/>
      <c r="H3904" s="12" t="str">
        <f>IF(AND(F3904="",G3904=""),"",IF(F3904="",0,F3904)-IF(G3904="",0,G3904))</f>
        <v/>
      </c>
      <c r="I3904" s="14" t="n"/>
      <c r="J3904" s="14" t="n"/>
      <c r="K3904" s="14" t="n"/>
    </row>
    <row r="3905">
      <c r="A3905" s="19" t="n"/>
      <c r="B3905" s="14" t="n"/>
      <c r="C3905" s="12" t="str">
        <f>IF($B3905="","",IFERROR(INDEX(Items!$B$2:$B$501,MATCH($B3905,Items!$A$2:$A$501,0)),"Unknown SKU"))</f>
        <v/>
      </c>
      <c r="D3905" s="14" t="n"/>
      <c r="E3905" s="14" t="n"/>
      <c r="F3905" s="14" t="n"/>
      <c r="G3905" s="14" t="n"/>
      <c r="H3905" s="12" t="str">
        <f>IF(AND(F3905="",G3905=""),"",IF(F3905="",0,F3905)-IF(G3905="",0,G3905))</f>
        <v/>
      </c>
      <c r="I3905" s="14" t="n"/>
      <c r="J3905" s="14" t="n"/>
      <c r="K3905" s="14" t="n"/>
    </row>
    <row r="3906">
      <c r="A3906" s="19" t="n"/>
      <c r="B3906" s="14" t="n"/>
      <c r="C3906" s="12" t="str">
        <f>IF($B3906="","",IFERROR(INDEX(Items!$B$2:$B$501,MATCH($B3906,Items!$A$2:$A$501,0)),"Unknown SKU"))</f>
        <v/>
      </c>
      <c r="D3906" s="14" t="n"/>
      <c r="E3906" s="14" t="n"/>
      <c r="F3906" s="14" t="n"/>
      <c r="G3906" s="14" t="n"/>
      <c r="H3906" s="12" t="str">
        <f>IF(AND(F3906="",G3906=""),"",IF(F3906="",0,F3906)-IF(G3906="",0,G3906))</f>
        <v/>
      </c>
      <c r="I3906" s="14" t="n"/>
      <c r="J3906" s="14" t="n"/>
      <c r="K3906" s="14" t="n"/>
    </row>
    <row r="3907">
      <c r="A3907" s="19" t="n"/>
      <c r="B3907" s="14" t="n"/>
      <c r="C3907" s="12" t="str">
        <f>IF($B3907="","",IFERROR(INDEX(Items!$B$2:$B$501,MATCH($B3907,Items!$A$2:$A$501,0)),"Unknown SKU"))</f>
        <v/>
      </c>
      <c r="D3907" s="14" t="n"/>
      <c r="E3907" s="14" t="n"/>
      <c r="F3907" s="14" t="n"/>
      <c r="G3907" s="14" t="n"/>
      <c r="H3907" s="12" t="str">
        <f>IF(AND(F3907="",G3907=""),"",IF(F3907="",0,F3907)-IF(G3907="",0,G3907))</f>
        <v/>
      </c>
      <c r="I3907" s="14" t="n"/>
      <c r="J3907" s="14" t="n"/>
      <c r="K3907" s="14" t="n"/>
    </row>
    <row r="3908">
      <c r="A3908" s="19" t="n"/>
      <c r="B3908" s="14" t="n"/>
      <c r="C3908" s="12" t="str">
        <f>IF($B3908="","",IFERROR(INDEX(Items!$B$2:$B$501,MATCH($B3908,Items!$A$2:$A$501,0)),"Unknown SKU"))</f>
        <v/>
      </c>
      <c r="D3908" s="14" t="n"/>
      <c r="E3908" s="14" t="n"/>
      <c r="F3908" s="14" t="n"/>
      <c r="G3908" s="14" t="n"/>
      <c r="H3908" s="12" t="str">
        <f>IF(AND(F3908="",G3908=""),"",IF(F3908="",0,F3908)-IF(G3908="",0,G3908))</f>
        <v/>
      </c>
      <c r="I3908" s="14" t="n"/>
      <c r="J3908" s="14" t="n"/>
      <c r="K3908" s="14" t="n"/>
    </row>
    <row r="3909">
      <c r="A3909" s="19" t="n"/>
      <c r="B3909" s="14" t="n"/>
      <c r="C3909" s="12" t="str">
        <f>IF($B3909="","",IFERROR(INDEX(Items!$B$2:$B$501,MATCH($B3909,Items!$A$2:$A$501,0)),"Unknown SKU"))</f>
        <v/>
      </c>
      <c r="D3909" s="14" t="n"/>
      <c r="E3909" s="14" t="n"/>
      <c r="F3909" s="14" t="n"/>
      <c r="G3909" s="14" t="n"/>
      <c r="H3909" s="12" t="str">
        <f>IF(AND(F3909="",G3909=""),"",IF(F3909="",0,F3909)-IF(G3909="",0,G3909))</f>
        <v/>
      </c>
      <c r="I3909" s="14" t="n"/>
      <c r="J3909" s="14" t="n"/>
      <c r="K3909" s="14" t="n"/>
    </row>
    <row r="3910">
      <c r="A3910" s="19" t="n"/>
      <c r="B3910" s="14" t="n"/>
      <c r="C3910" s="12" t="str">
        <f>IF($B3910="","",IFERROR(INDEX(Items!$B$2:$B$501,MATCH($B3910,Items!$A$2:$A$501,0)),"Unknown SKU"))</f>
        <v/>
      </c>
      <c r="D3910" s="14" t="n"/>
      <c r="E3910" s="14" t="n"/>
      <c r="F3910" s="14" t="n"/>
      <c r="G3910" s="14" t="n"/>
      <c r="H3910" s="12" t="str">
        <f>IF(AND(F3910="",G3910=""),"",IF(F3910="",0,F3910)-IF(G3910="",0,G3910))</f>
        <v/>
      </c>
      <c r="I3910" s="14" t="n"/>
      <c r="J3910" s="14" t="n"/>
      <c r="K3910" s="14" t="n"/>
    </row>
    <row r="3911">
      <c r="A3911" s="19" t="n"/>
      <c r="B3911" s="14" t="n"/>
      <c r="C3911" s="12" t="str">
        <f>IF($B3911="","",IFERROR(INDEX(Items!$B$2:$B$501,MATCH($B3911,Items!$A$2:$A$501,0)),"Unknown SKU"))</f>
        <v/>
      </c>
      <c r="D3911" s="14" t="n"/>
      <c r="E3911" s="14" t="n"/>
      <c r="F3911" s="14" t="n"/>
      <c r="G3911" s="14" t="n"/>
      <c r="H3911" s="12" t="str">
        <f>IF(AND(F3911="",G3911=""),"",IF(F3911="",0,F3911)-IF(G3911="",0,G3911))</f>
        <v/>
      </c>
      <c r="I3911" s="14" t="n"/>
      <c r="J3911" s="14" t="n"/>
      <c r="K3911" s="14" t="n"/>
    </row>
    <row r="3912">
      <c r="A3912" s="19" t="n"/>
      <c r="B3912" s="14" t="n"/>
      <c r="C3912" s="12" t="str">
        <f>IF($B3912="","",IFERROR(INDEX(Items!$B$2:$B$501,MATCH($B3912,Items!$A$2:$A$501,0)),"Unknown SKU"))</f>
        <v/>
      </c>
      <c r="D3912" s="14" t="n"/>
      <c r="E3912" s="14" t="n"/>
      <c r="F3912" s="14" t="n"/>
      <c r="G3912" s="14" t="n"/>
      <c r="H3912" s="12" t="str">
        <f>IF(AND(F3912="",G3912=""),"",IF(F3912="",0,F3912)-IF(G3912="",0,G3912))</f>
        <v/>
      </c>
      <c r="I3912" s="14" t="n"/>
      <c r="J3912" s="14" t="n"/>
      <c r="K3912" s="14" t="n"/>
    </row>
    <row r="3913">
      <c r="A3913" s="19" t="n"/>
      <c r="B3913" s="14" t="n"/>
      <c r="C3913" s="12" t="str">
        <f>IF($B3913="","",IFERROR(INDEX(Items!$B$2:$B$501,MATCH($B3913,Items!$A$2:$A$501,0)),"Unknown SKU"))</f>
        <v/>
      </c>
      <c r="D3913" s="14" t="n"/>
      <c r="E3913" s="14" t="n"/>
      <c r="F3913" s="14" t="n"/>
      <c r="G3913" s="14" t="n"/>
      <c r="H3913" s="12" t="str">
        <f>IF(AND(F3913="",G3913=""),"",IF(F3913="",0,F3913)-IF(G3913="",0,G3913))</f>
        <v/>
      </c>
      <c r="I3913" s="14" t="n"/>
      <c r="J3913" s="14" t="n"/>
      <c r="K3913" s="14" t="n"/>
    </row>
    <row r="3914">
      <c r="A3914" s="19" t="n"/>
      <c r="B3914" s="14" t="n"/>
      <c r="C3914" s="12" t="str">
        <f>IF($B3914="","",IFERROR(INDEX(Items!$B$2:$B$501,MATCH($B3914,Items!$A$2:$A$501,0)),"Unknown SKU"))</f>
        <v/>
      </c>
      <c r="D3914" s="14" t="n"/>
      <c r="E3914" s="14" t="n"/>
      <c r="F3914" s="14" t="n"/>
      <c r="G3914" s="14" t="n"/>
      <c r="H3914" s="12" t="str">
        <f>IF(AND(F3914="",G3914=""),"",IF(F3914="",0,F3914)-IF(G3914="",0,G3914))</f>
        <v/>
      </c>
      <c r="I3914" s="14" t="n"/>
      <c r="J3914" s="14" t="n"/>
      <c r="K3914" s="14" t="n"/>
    </row>
    <row r="3915">
      <c r="A3915" s="19" t="n"/>
      <c r="B3915" s="14" t="n"/>
      <c r="C3915" s="12" t="str">
        <f>IF($B3915="","",IFERROR(INDEX(Items!$B$2:$B$501,MATCH($B3915,Items!$A$2:$A$501,0)),"Unknown SKU"))</f>
        <v/>
      </c>
      <c r="D3915" s="14" t="n"/>
      <c r="E3915" s="14" t="n"/>
      <c r="F3915" s="14" t="n"/>
      <c r="G3915" s="14" t="n"/>
      <c r="H3915" s="12" t="str">
        <f>IF(AND(F3915="",G3915=""),"",IF(F3915="",0,F3915)-IF(G3915="",0,G3915))</f>
        <v/>
      </c>
      <c r="I3915" s="14" t="n"/>
      <c r="J3915" s="14" t="n"/>
      <c r="K3915" s="14" t="n"/>
    </row>
    <row r="3916">
      <c r="A3916" s="19" t="n"/>
      <c r="B3916" s="14" t="n"/>
      <c r="C3916" s="12" t="str">
        <f>IF($B3916="","",IFERROR(INDEX(Items!$B$2:$B$501,MATCH($B3916,Items!$A$2:$A$501,0)),"Unknown SKU"))</f>
        <v/>
      </c>
      <c r="D3916" s="14" t="n"/>
      <c r="E3916" s="14" t="n"/>
      <c r="F3916" s="14" t="n"/>
      <c r="G3916" s="14" t="n"/>
      <c r="H3916" s="12" t="str">
        <f>IF(AND(F3916="",G3916=""),"",IF(F3916="",0,F3916)-IF(G3916="",0,G3916))</f>
        <v/>
      </c>
      <c r="I3916" s="14" t="n"/>
      <c r="J3916" s="14" t="n"/>
      <c r="K3916" s="14" t="n"/>
    </row>
    <row r="3917">
      <c r="A3917" s="19" t="n"/>
      <c r="B3917" s="14" t="n"/>
      <c r="C3917" s="12" t="str">
        <f>IF($B3917="","",IFERROR(INDEX(Items!$B$2:$B$501,MATCH($B3917,Items!$A$2:$A$501,0)),"Unknown SKU"))</f>
        <v/>
      </c>
      <c r="D3917" s="14" t="n"/>
      <c r="E3917" s="14" t="n"/>
      <c r="F3917" s="14" t="n"/>
      <c r="G3917" s="14" t="n"/>
      <c r="H3917" s="12" t="str">
        <f>IF(AND(F3917="",G3917=""),"",IF(F3917="",0,F3917)-IF(G3917="",0,G3917))</f>
        <v/>
      </c>
      <c r="I3917" s="14" t="n"/>
      <c r="J3917" s="14" t="n"/>
      <c r="K3917" s="14" t="n"/>
    </row>
    <row r="3918">
      <c r="A3918" s="19" t="n"/>
      <c r="B3918" s="14" t="n"/>
      <c r="C3918" s="12" t="str">
        <f>IF($B3918="","",IFERROR(INDEX(Items!$B$2:$B$501,MATCH($B3918,Items!$A$2:$A$501,0)),"Unknown SKU"))</f>
        <v/>
      </c>
      <c r="D3918" s="14" t="n"/>
      <c r="E3918" s="14" t="n"/>
      <c r="F3918" s="14" t="n"/>
      <c r="G3918" s="14" t="n"/>
      <c r="H3918" s="12" t="str">
        <f>IF(AND(F3918="",G3918=""),"",IF(F3918="",0,F3918)-IF(G3918="",0,G3918))</f>
        <v/>
      </c>
      <c r="I3918" s="14" t="n"/>
      <c r="J3918" s="14" t="n"/>
      <c r="K3918" s="14" t="n"/>
    </row>
    <row r="3919">
      <c r="A3919" s="19" t="n"/>
      <c r="B3919" s="14" t="n"/>
      <c r="C3919" s="12" t="str">
        <f>IF($B3919="","",IFERROR(INDEX(Items!$B$2:$B$501,MATCH($B3919,Items!$A$2:$A$501,0)),"Unknown SKU"))</f>
        <v/>
      </c>
      <c r="D3919" s="14" t="n"/>
      <c r="E3919" s="14" t="n"/>
      <c r="F3919" s="14" t="n"/>
      <c r="G3919" s="14" t="n"/>
      <c r="H3919" s="12" t="str">
        <f>IF(AND(F3919="",G3919=""),"",IF(F3919="",0,F3919)-IF(G3919="",0,G3919))</f>
        <v/>
      </c>
      <c r="I3919" s="14" t="n"/>
      <c r="J3919" s="14" t="n"/>
      <c r="K3919" s="14" t="n"/>
    </row>
    <row r="3920">
      <c r="A3920" s="19" t="n"/>
      <c r="B3920" s="14" t="n"/>
      <c r="C3920" s="12" t="str">
        <f>IF($B3920="","",IFERROR(INDEX(Items!$B$2:$B$501,MATCH($B3920,Items!$A$2:$A$501,0)),"Unknown SKU"))</f>
        <v/>
      </c>
      <c r="D3920" s="14" t="n"/>
      <c r="E3920" s="14" t="n"/>
      <c r="F3920" s="14" t="n"/>
      <c r="G3920" s="14" t="n"/>
      <c r="H3920" s="12" t="str">
        <f>IF(AND(F3920="",G3920=""),"",IF(F3920="",0,F3920)-IF(G3920="",0,G3920))</f>
        <v/>
      </c>
      <c r="I3920" s="14" t="n"/>
      <c r="J3920" s="14" t="n"/>
      <c r="K3920" s="14" t="n"/>
    </row>
    <row r="3921">
      <c r="A3921" s="19" t="n"/>
      <c r="B3921" s="14" t="n"/>
      <c r="C3921" s="12" t="str">
        <f>IF($B3921="","",IFERROR(INDEX(Items!$B$2:$B$501,MATCH($B3921,Items!$A$2:$A$501,0)),"Unknown SKU"))</f>
        <v/>
      </c>
      <c r="D3921" s="14" t="n"/>
      <c r="E3921" s="14" t="n"/>
      <c r="F3921" s="14" t="n"/>
      <c r="G3921" s="14" t="n"/>
      <c r="H3921" s="12" t="str">
        <f>IF(AND(F3921="",G3921=""),"",IF(F3921="",0,F3921)-IF(G3921="",0,G3921))</f>
        <v/>
      </c>
      <c r="I3921" s="14" t="n"/>
      <c r="J3921" s="14" t="n"/>
      <c r="K3921" s="14" t="n"/>
    </row>
    <row r="3922">
      <c r="A3922" s="19" t="n"/>
      <c r="B3922" s="14" t="n"/>
      <c r="C3922" s="12" t="str">
        <f>IF($B3922="","",IFERROR(INDEX(Items!$B$2:$B$501,MATCH($B3922,Items!$A$2:$A$501,0)),"Unknown SKU"))</f>
        <v/>
      </c>
      <c r="D3922" s="14" t="n"/>
      <c r="E3922" s="14" t="n"/>
      <c r="F3922" s="14" t="n"/>
      <c r="G3922" s="14" t="n"/>
      <c r="H3922" s="12" t="str">
        <f>IF(AND(F3922="",G3922=""),"",IF(F3922="",0,F3922)-IF(G3922="",0,G3922))</f>
        <v/>
      </c>
      <c r="I3922" s="14" t="n"/>
      <c r="J3922" s="14" t="n"/>
      <c r="K3922" s="14" t="n"/>
    </row>
    <row r="3923">
      <c r="A3923" s="19" t="n"/>
      <c r="B3923" s="14" t="n"/>
      <c r="C3923" s="12" t="str">
        <f>IF($B3923="","",IFERROR(INDEX(Items!$B$2:$B$501,MATCH($B3923,Items!$A$2:$A$501,0)),"Unknown SKU"))</f>
        <v/>
      </c>
      <c r="D3923" s="14" t="n"/>
      <c r="E3923" s="14" t="n"/>
      <c r="F3923" s="14" t="n"/>
      <c r="G3923" s="14" t="n"/>
      <c r="H3923" s="12" t="str">
        <f>IF(AND(F3923="",G3923=""),"",IF(F3923="",0,F3923)-IF(G3923="",0,G3923))</f>
        <v/>
      </c>
      <c r="I3923" s="14" t="n"/>
      <c r="J3923" s="14" t="n"/>
      <c r="K3923" s="14" t="n"/>
    </row>
    <row r="3924">
      <c r="A3924" s="19" t="n"/>
      <c r="B3924" s="14" t="n"/>
      <c r="C3924" s="12" t="str">
        <f>IF($B3924="","",IFERROR(INDEX(Items!$B$2:$B$501,MATCH($B3924,Items!$A$2:$A$501,0)),"Unknown SKU"))</f>
        <v/>
      </c>
      <c r="D3924" s="14" t="n"/>
      <c r="E3924" s="14" t="n"/>
      <c r="F3924" s="14" t="n"/>
      <c r="G3924" s="14" t="n"/>
      <c r="H3924" s="12" t="str">
        <f>IF(AND(F3924="",G3924=""),"",IF(F3924="",0,F3924)-IF(G3924="",0,G3924))</f>
        <v/>
      </c>
      <c r="I3924" s="14" t="n"/>
      <c r="J3924" s="14" t="n"/>
      <c r="K3924" s="14" t="n"/>
    </row>
    <row r="3925">
      <c r="A3925" s="19" t="n"/>
      <c r="B3925" s="14" t="n"/>
      <c r="C3925" s="12" t="str">
        <f>IF($B3925="","",IFERROR(INDEX(Items!$B$2:$B$501,MATCH($B3925,Items!$A$2:$A$501,0)),"Unknown SKU"))</f>
        <v/>
      </c>
      <c r="D3925" s="14" t="n"/>
      <c r="E3925" s="14" t="n"/>
      <c r="F3925" s="14" t="n"/>
      <c r="G3925" s="14" t="n"/>
      <c r="H3925" s="12" t="str">
        <f>IF(AND(F3925="",G3925=""),"",IF(F3925="",0,F3925)-IF(G3925="",0,G3925))</f>
        <v/>
      </c>
      <c r="I3925" s="14" t="n"/>
      <c r="J3925" s="14" t="n"/>
      <c r="K3925" s="14" t="n"/>
    </row>
    <row r="3926">
      <c r="A3926" s="19" t="n"/>
      <c r="B3926" s="14" t="n"/>
      <c r="C3926" s="12" t="str">
        <f>IF($B3926="","",IFERROR(INDEX(Items!$B$2:$B$501,MATCH($B3926,Items!$A$2:$A$501,0)),"Unknown SKU"))</f>
        <v/>
      </c>
      <c r="D3926" s="14" t="n"/>
      <c r="E3926" s="14" t="n"/>
      <c r="F3926" s="14" t="n"/>
      <c r="G3926" s="14" t="n"/>
      <c r="H3926" s="12" t="str">
        <f>IF(AND(F3926="",G3926=""),"",IF(F3926="",0,F3926)-IF(G3926="",0,G3926))</f>
        <v/>
      </c>
      <c r="I3926" s="14" t="n"/>
      <c r="J3926" s="14" t="n"/>
      <c r="K3926" s="14" t="n"/>
    </row>
    <row r="3927">
      <c r="A3927" s="19" t="n"/>
      <c r="B3927" s="14" t="n"/>
      <c r="C3927" s="12" t="str">
        <f>IF($B3927="","",IFERROR(INDEX(Items!$B$2:$B$501,MATCH($B3927,Items!$A$2:$A$501,0)),"Unknown SKU"))</f>
        <v/>
      </c>
      <c r="D3927" s="14" t="n"/>
      <c r="E3927" s="14" t="n"/>
      <c r="F3927" s="14" t="n"/>
      <c r="G3927" s="14" t="n"/>
      <c r="H3927" s="12" t="str">
        <f>IF(AND(F3927="",G3927=""),"",IF(F3927="",0,F3927)-IF(G3927="",0,G3927))</f>
        <v/>
      </c>
      <c r="I3927" s="14" t="n"/>
      <c r="J3927" s="14" t="n"/>
      <c r="K3927" s="14" t="n"/>
    </row>
    <row r="3928">
      <c r="A3928" s="19" t="n"/>
      <c r="B3928" s="14" t="n"/>
      <c r="C3928" s="12" t="str">
        <f>IF($B3928="","",IFERROR(INDEX(Items!$B$2:$B$501,MATCH($B3928,Items!$A$2:$A$501,0)),"Unknown SKU"))</f>
        <v/>
      </c>
      <c r="D3928" s="14" t="n"/>
      <c r="E3928" s="14" t="n"/>
      <c r="F3928" s="14" t="n"/>
      <c r="G3928" s="14" t="n"/>
      <c r="H3928" s="12" t="str">
        <f>IF(AND(F3928="",G3928=""),"",IF(F3928="",0,F3928)-IF(G3928="",0,G3928))</f>
        <v/>
      </c>
      <c r="I3928" s="14" t="n"/>
      <c r="J3928" s="14" t="n"/>
      <c r="K3928" s="14" t="n"/>
    </row>
    <row r="3929">
      <c r="A3929" s="19" t="n"/>
      <c r="B3929" s="14" t="n"/>
      <c r="C3929" s="12" t="str">
        <f>IF($B3929="","",IFERROR(INDEX(Items!$B$2:$B$501,MATCH($B3929,Items!$A$2:$A$501,0)),"Unknown SKU"))</f>
        <v/>
      </c>
      <c r="D3929" s="14" t="n"/>
      <c r="E3929" s="14" t="n"/>
      <c r="F3929" s="14" t="n"/>
      <c r="G3929" s="14" t="n"/>
      <c r="H3929" s="12" t="str">
        <f>IF(AND(F3929="",G3929=""),"",IF(F3929="",0,F3929)-IF(G3929="",0,G3929))</f>
        <v/>
      </c>
      <c r="I3929" s="14" t="n"/>
      <c r="J3929" s="14" t="n"/>
      <c r="K3929" s="14" t="n"/>
    </row>
    <row r="3930">
      <c r="A3930" s="19" t="n"/>
      <c r="B3930" s="14" t="n"/>
      <c r="C3930" s="12" t="str">
        <f>IF($B3930="","",IFERROR(INDEX(Items!$B$2:$B$501,MATCH($B3930,Items!$A$2:$A$501,0)),"Unknown SKU"))</f>
        <v/>
      </c>
      <c r="D3930" s="14" t="n"/>
      <c r="E3930" s="14" t="n"/>
      <c r="F3930" s="14" t="n"/>
      <c r="G3930" s="14" t="n"/>
      <c r="H3930" s="12" t="str">
        <f>IF(AND(F3930="",G3930=""),"",IF(F3930="",0,F3930)-IF(G3930="",0,G3930))</f>
        <v/>
      </c>
      <c r="I3930" s="14" t="n"/>
      <c r="J3930" s="14" t="n"/>
      <c r="K3930" s="14" t="n"/>
    </row>
    <row r="3931">
      <c r="A3931" s="19" t="n"/>
      <c r="B3931" s="14" t="n"/>
      <c r="C3931" s="12" t="str">
        <f>IF($B3931="","",IFERROR(INDEX(Items!$B$2:$B$501,MATCH($B3931,Items!$A$2:$A$501,0)),"Unknown SKU"))</f>
        <v/>
      </c>
      <c r="D3931" s="14" t="n"/>
      <c r="E3931" s="14" t="n"/>
      <c r="F3931" s="14" t="n"/>
      <c r="G3931" s="14" t="n"/>
      <c r="H3931" s="12" t="str">
        <f>IF(AND(F3931="",G3931=""),"",IF(F3931="",0,F3931)-IF(G3931="",0,G3931))</f>
        <v/>
      </c>
      <c r="I3931" s="14" t="n"/>
      <c r="J3931" s="14" t="n"/>
      <c r="K3931" s="14" t="n"/>
    </row>
    <row r="3932">
      <c r="A3932" s="19" t="n"/>
      <c r="B3932" s="14" t="n"/>
      <c r="C3932" s="12" t="str">
        <f>IF($B3932="","",IFERROR(INDEX(Items!$B$2:$B$501,MATCH($B3932,Items!$A$2:$A$501,0)),"Unknown SKU"))</f>
        <v/>
      </c>
      <c r="D3932" s="14" t="n"/>
      <c r="E3932" s="14" t="n"/>
      <c r="F3932" s="14" t="n"/>
      <c r="G3932" s="14" t="n"/>
      <c r="H3932" s="12" t="str">
        <f>IF(AND(F3932="",G3932=""),"",IF(F3932="",0,F3932)-IF(G3932="",0,G3932))</f>
        <v/>
      </c>
      <c r="I3932" s="14" t="n"/>
      <c r="J3932" s="14" t="n"/>
      <c r="K3932" s="14" t="n"/>
    </row>
    <row r="3933">
      <c r="A3933" s="19" t="n"/>
      <c r="B3933" s="14" t="n"/>
      <c r="C3933" s="12" t="str">
        <f>IF($B3933="","",IFERROR(INDEX(Items!$B$2:$B$501,MATCH($B3933,Items!$A$2:$A$501,0)),"Unknown SKU"))</f>
        <v/>
      </c>
      <c r="D3933" s="14" t="n"/>
      <c r="E3933" s="14" t="n"/>
      <c r="F3933" s="14" t="n"/>
      <c r="G3933" s="14" t="n"/>
      <c r="H3933" s="12" t="str">
        <f>IF(AND(F3933="",G3933=""),"",IF(F3933="",0,F3933)-IF(G3933="",0,G3933))</f>
        <v/>
      </c>
      <c r="I3933" s="14" t="n"/>
      <c r="J3933" s="14" t="n"/>
      <c r="K3933" s="14" t="n"/>
    </row>
    <row r="3934">
      <c r="A3934" s="19" t="n"/>
      <c r="B3934" s="14" t="n"/>
      <c r="C3934" s="12" t="str">
        <f>IF($B3934="","",IFERROR(INDEX(Items!$B$2:$B$501,MATCH($B3934,Items!$A$2:$A$501,0)),"Unknown SKU"))</f>
        <v/>
      </c>
      <c r="D3934" s="14" t="n"/>
      <c r="E3934" s="14" t="n"/>
      <c r="F3934" s="14" t="n"/>
      <c r="G3934" s="14" t="n"/>
      <c r="H3934" s="12" t="str">
        <f>IF(AND(F3934="",G3934=""),"",IF(F3934="",0,F3934)-IF(G3934="",0,G3934))</f>
        <v/>
      </c>
      <c r="I3934" s="14" t="n"/>
      <c r="J3934" s="14" t="n"/>
      <c r="K3934" s="14" t="n"/>
    </row>
    <row r="3935">
      <c r="A3935" s="19" t="n"/>
      <c r="B3935" s="14" t="n"/>
      <c r="C3935" s="12" t="str">
        <f>IF($B3935="","",IFERROR(INDEX(Items!$B$2:$B$501,MATCH($B3935,Items!$A$2:$A$501,0)),"Unknown SKU"))</f>
        <v/>
      </c>
      <c r="D3935" s="14" t="n"/>
      <c r="E3935" s="14" t="n"/>
      <c r="F3935" s="14" t="n"/>
      <c r="G3935" s="14" t="n"/>
      <c r="H3935" s="12" t="str">
        <f>IF(AND(F3935="",G3935=""),"",IF(F3935="",0,F3935)-IF(G3935="",0,G3935))</f>
        <v/>
      </c>
      <c r="I3935" s="14" t="n"/>
      <c r="J3935" s="14" t="n"/>
      <c r="K3935" s="14" t="n"/>
    </row>
    <row r="3936">
      <c r="A3936" s="19" t="n"/>
      <c r="B3936" s="14" t="n"/>
      <c r="C3936" s="12" t="str">
        <f>IF($B3936="","",IFERROR(INDEX(Items!$B$2:$B$501,MATCH($B3936,Items!$A$2:$A$501,0)),"Unknown SKU"))</f>
        <v/>
      </c>
      <c r="D3936" s="14" t="n"/>
      <c r="E3936" s="14" t="n"/>
      <c r="F3936" s="14" t="n"/>
      <c r="G3936" s="14" t="n"/>
      <c r="H3936" s="12" t="str">
        <f>IF(AND(F3936="",G3936=""),"",IF(F3936="",0,F3936)-IF(G3936="",0,G3936))</f>
        <v/>
      </c>
      <c r="I3936" s="14" t="n"/>
      <c r="J3936" s="14" t="n"/>
      <c r="K3936" s="14" t="n"/>
    </row>
    <row r="3937">
      <c r="A3937" s="19" t="n"/>
      <c r="B3937" s="14" t="n"/>
      <c r="C3937" s="12" t="str">
        <f>IF($B3937="","",IFERROR(INDEX(Items!$B$2:$B$501,MATCH($B3937,Items!$A$2:$A$501,0)),"Unknown SKU"))</f>
        <v/>
      </c>
      <c r="D3937" s="14" t="n"/>
      <c r="E3937" s="14" t="n"/>
      <c r="F3937" s="14" t="n"/>
      <c r="G3937" s="14" t="n"/>
      <c r="H3937" s="12" t="str">
        <f>IF(AND(F3937="",G3937=""),"",IF(F3937="",0,F3937)-IF(G3937="",0,G3937))</f>
        <v/>
      </c>
      <c r="I3937" s="14" t="n"/>
      <c r="J3937" s="14" t="n"/>
      <c r="K3937" s="14" t="n"/>
    </row>
    <row r="3938">
      <c r="A3938" s="19" t="n"/>
      <c r="B3938" s="14" t="n"/>
      <c r="C3938" s="12" t="str">
        <f>IF($B3938="","",IFERROR(INDEX(Items!$B$2:$B$501,MATCH($B3938,Items!$A$2:$A$501,0)),"Unknown SKU"))</f>
        <v/>
      </c>
      <c r="D3938" s="14" t="n"/>
      <c r="E3938" s="14" t="n"/>
      <c r="F3938" s="14" t="n"/>
      <c r="G3938" s="14" t="n"/>
      <c r="H3938" s="12" t="str">
        <f>IF(AND(F3938="",G3938=""),"",IF(F3938="",0,F3938)-IF(G3938="",0,G3938))</f>
        <v/>
      </c>
      <c r="I3938" s="14" t="n"/>
      <c r="J3938" s="14" t="n"/>
      <c r="K3938" s="14" t="n"/>
    </row>
    <row r="3939">
      <c r="A3939" s="19" t="n"/>
      <c r="B3939" s="14" t="n"/>
      <c r="C3939" s="12" t="str">
        <f>IF($B3939="","",IFERROR(INDEX(Items!$B$2:$B$501,MATCH($B3939,Items!$A$2:$A$501,0)),"Unknown SKU"))</f>
        <v/>
      </c>
      <c r="D3939" s="14" t="n"/>
      <c r="E3939" s="14" t="n"/>
      <c r="F3939" s="14" t="n"/>
      <c r="G3939" s="14" t="n"/>
      <c r="H3939" s="12" t="str">
        <f>IF(AND(F3939="",G3939=""),"",IF(F3939="",0,F3939)-IF(G3939="",0,G3939))</f>
        <v/>
      </c>
      <c r="I3939" s="14" t="n"/>
      <c r="J3939" s="14" t="n"/>
      <c r="K3939" s="14" t="n"/>
    </row>
    <row r="3940">
      <c r="A3940" s="19" t="n"/>
      <c r="B3940" s="14" t="n"/>
      <c r="C3940" s="12" t="str">
        <f>IF($B3940="","",IFERROR(INDEX(Items!$B$2:$B$501,MATCH($B3940,Items!$A$2:$A$501,0)),"Unknown SKU"))</f>
        <v/>
      </c>
      <c r="D3940" s="14" t="n"/>
      <c r="E3940" s="14" t="n"/>
      <c r="F3940" s="14" t="n"/>
      <c r="G3940" s="14" t="n"/>
      <c r="H3940" s="12" t="str">
        <f>IF(AND(F3940="",G3940=""),"",IF(F3940="",0,F3940)-IF(G3940="",0,G3940))</f>
        <v/>
      </c>
      <c r="I3940" s="14" t="n"/>
      <c r="J3940" s="14" t="n"/>
      <c r="K3940" s="14" t="n"/>
    </row>
    <row r="3941">
      <c r="A3941" s="19" t="n"/>
      <c r="B3941" s="14" t="n"/>
      <c r="C3941" s="12" t="str">
        <f>IF($B3941="","",IFERROR(INDEX(Items!$B$2:$B$501,MATCH($B3941,Items!$A$2:$A$501,0)),"Unknown SKU"))</f>
        <v/>
      </c>
      <c r="D3941" s="14" t="n"/>
      <c r="E3941" s="14" t="n"/>
      <c r="F3941" s="14" t="n"/>
      <c r="G3941" s="14" t="n"/>
      <c r="H3941" s="12" t="str">
        <f>IF(AND(F3941="",G3941=""),"",IF(F3941="",0,F3941)-IF(G3941="",0,G3941))</f>
        <v/>
      </c>
      <c r="I3941" s="14" t="n"/>
      <c r="J3941" s="14" t="n"/>
      <c r="K3941" s="14" t="n"/>
    </row>
    <row r="3942">
      <c r="A3942" s="19" t="n"/>
      <c r="B3942" s="14" t="n"/>
      <c r="C3942" s="12" t="str">
        <f>IF($B3942="","",IFERROR(INDEX(Items!$B$2:$B$501,MATCH($B3942,Items!$A$2:$A$501,0)),"Unknown SKU"))</f>
        <v/>
      </c>
      <c r="D3942" s="14" t="n"/>
      <c r="E3942" s="14" t="n"/>
      <c r="F3942" s="14" t="n"/>
      <c r="G3942" s="14" t="n"/>
      <c r="H3942" s="12" t="str">
        <f>IF(AND(F3942="",G3942=""),"",IF(F3942="",0,F3942)-IF(G3942="",0,G3942))</f>
        <v/>
      </c>
      <c r="I3942" s="14" t="n"/>
      <c r="J3942" s="14" t="n"/>
      <c r="K3942" s="14" t="n"/>
    </row>
    <row r="3943">
      <c r="A3943" s="19" t="n"/>
      <c r="B3943" s="14" t="n"/>
      <c r="C3943" s="12" t="str">
        <f>IF($B3943="","",IFERROR(INDEX(Items!$B$2:$B$501,MATCH($B3943,Items!$A$2:$A$501,0)),"Unknown SKU"))</f>
        <v/>
      </c>
      <c r="D3943" s="14" t="n"/>
      <c r="E3943" s="14" t="n"/>
      <c r="F3943" s="14" t="n"/>
      <c r="G3943" s="14" t="n"/>
      <c r="H3943" s="12" t="str">
        <f>IF(AND(F3943="",G3943=""),"",IF(F3943="",0,F3943)-IF(G3943="",0,G3943))</f>
        <v/>
      </c>
      <c r="I3943" s="14" t="n"/>
      <c r="J3943" s="14" t="n"/>
      <c r="K3943" s="14" t="n"/>
    </row>
    <row r="3944">
      <c r="A3944" s="19" t="n"/>
      <c r="B3944" s="14" t="n"/>
      <c r="C3944" s="12" t="str">
        <f>IF($B3944="","",IFERROR(INDEX(Items!$B$2:$B$501,MATCH($B3944,Items!$A$2:$A$501,0)),"Unknown SKU"))</f>
        <v/>
      </c>
      <c r="D3944" s="14" t="n"/>
      <c r="E3944" s="14" t="n"/>
      <c r="F3944" s="14" t="n"/>
      <c r="G3944" s="14" t="n"/>
      <c r="H3944" s="12" t="str">
        <f>IF(AND(F3944="",G3944=""),"",IF(F3944="",0,F3944)-IF(G3944="",0,G3944))</f>
        <v/>
      </c>
      <c r="I3944" s="14" t="n"/>
      <c r="J3944" s="14" t="n"/>
      <c r="K3944" s="14" t="n"/>
    </row>
    <row r="3945">
      <c r="A3945" s="19" t="n"/>
      <c r="B3945" s="14" t="n"/>
      <c r="C3945" s="12" t="str">
        <f>IF($B3945="","",IFERROR(INDEX(Items!$B$2:$B$501,MATCH($B3945,Items!$A$2:$A$501,0)),"Unknown SKU"))</f>
        <v/>
      </c>
      <c r="D3945" s="14" t="n"/>
      <c r="E3945" s="14" t="n"/>
      <c r="F3945" s="14" t="n"/>
      <c r="G3945" s="14" t="n"/>
      <c r="H3945" s="12" t="str">
        <f>IF(AND(F3945="",G3945=""),"",IF(F3945="",0,F3945)-IF(G3945="",0,G3945))</f>
        <v/>
      </c>
      <c r="I3945" s="14" t="n"/>
      <c r="J3945" s="14" t="n"/>
      <c r="K3945" s="14" t="n"/>
    </row>
    <row r="3946">
      <c r="A3946" s="19" t="n"/>
      <c r="B3946" s="14" t="n"/>
      <c r="C3946" s="12" t="str">
        <f>IF($B3946="","",IFERROR(INDEX(Items!$B$2:$B$501,MATCH($B3946,Items!$A$2:$A$501,0)),"Unknown SKU"))</f>
        <v/>
      </c>
      <c r="D3946" s="14" t="n"/>
      <c r="E3946" s="14" t="n"/>
      <c r="F3946" s="14" t="n"/>
      <c r="G3946" s="14" t="n"/>
      <c r="H3946" s="12" t="str">
        <f>IF(AND(F3946="",G3946=""),"",IF(F3946="",0,F3946)-IF(G3946="",0,G3946))</f>
        <v/>
      </c>
      <c r="I3946" s="14" t="n"/>
      <c r="J3946" s="14" t="n"/>
      <c r="K3946" s="14" t="n"/>
    </row>
    <row r="3947">
      <c r="A3947" s="19" t="n"/>
      <c r="B3947" s="14" t="n"/>
      <c r="C3947" s="12" t="str">
        <f>IF($B3947="","",IFERROR(INDEX(Items!$B$2:$B$501,MATCH($B3947,Items!$A$2:$A$501,0)),"Unknown SKU"))</f>
        <v/>
      </c>
      <c r="D3947" s="14" t="n"/>
      <c r="E3947" s="14" t="n"/>
      <c r="F3947" s="14" t="n"/>
      <c r="G3947" s="14" t="n"/>
      <c r="H3947" s="12" t="str">
        <f>IF(AND(F3947="",G3947=""),"",IF(F3947="",0,F3947)-IF(G3947="",0,G3947))</f>
        <v/>
      </c>
      <c r="I3947" s="14" t="n"/>
      <c r="J3947" s="14" t="n"/>
      <c r="K3947" s="14" t="n"/>
    </row>
    <row r="3948">
      <c r="A3948" s="19" t="n"/>
      <c r="B3948" s="14" t="n"/>
      <c r="C3948" s="12" t="str">
        <f>IF($B3948="","",IFERROR(INDEX(Items!$B$2:$B$501,MATCH($B3948,Items!$A$2:$A$501,0)),"Unknown SKU"))</f>
        <v/>
      </c>
      <c r="D3948" s="14" t="n"/>
      <c r="E3948" s="14" t="n"/>
      <c r="F3948" s="14" t="n"/>
      <c r="G3948" s="14" t="n"/>
      <c r="H3948" s="12" t="str">
        <f>IF(AND(F3948="",G3948=""),"",IF(F3948="",0,F3948)-IF(G3948="",0,G3948))</f>
        <v/>
      </c>
      <c r="I3948" s="14" t="n"/>
      <c r="J3948" s="14" t="n"/>
      <c r="K3948" s="14" t="n"/>
    </row>
    <row r="3949">
      <c r="A3949" s="19" t="n"/>
      <c r="B3949" s="14" t="n"/>
      <c r="C3949" s="12" t="str">
        <f>IF($B3949="","",IFERROR(INDEX(Items!$B$2:$B$501,MATCH($B3949,Items!$A$2:$A$501,0)),"Unknown SKU"))</f>
        <v/>
      </c>
      <c r="D3949" s="14" t="n"/>
      <c r="E3949" s="14" t="n"/>
      <c r="F3949" s="14" t="n"/>
      <c r="G3949" s="14" t="n"/>
      <c r="H3949" s="12" t="str">
        <f>IF(AND(F3949="",G3949=""),"",IF(F3949="",0,F3949)-IF(G3949="",0,G3949))</f>
        <v/>
      </c>
      <c r="I3949" s="14" t="n"/>
      <c r="J3949" s="14" t="n"/>
      <c r="K3949" s="14" t="n"/>
    </row>
    <row r="3950">
      <c r="A3950" s="19" t="n"/>
      <c r="B3950" s="14" t="n"/>
      <c r="C3950" s="12" t="str">
        <f>IF($B3950="","",IFERROR(INDEX(Items!$B$2:$B$501,MATCH($B3950,Items!$A$2:$A$501,0)),"Unknown SKU"))</f>
        <v/>
      </c>
      <c r="D3950" s="14" t="n"/>
      <c r="E3950" s="14" t="n"/>
      <c r="F3950" s="14" t="n"/>
      <c r="G3950" s="14" t="n"/>
      <c r="H3950" s="12" t="str">
        <f>IF(AND(F3950="",G3950=""),"",IF(F3950="",0,F3950)-IF(G3950="",0,G3950))</f>
        <v/>
      </c>
      <c r="I3950" s="14" t="n"/>
      <c r="J3950" s="14" t="n"/>
      <c r="K3950" s="14" t="n"/>
    </row>
    <row r="3951">
      <c r="A3951" s="19" t="n"/>
      <c r="B3951" s="14" t="n"/>
      <c r="C3951" s="12" t="str">
        <f>IF($B3951="","",IFERROR(INDEX(Items!$B$2:$B$501,MATCH($B3951,Items!$A$2:$A$501,0)),"Unknown SKU"))</f>
        <v/>
      </c>
      <c r="D3951" s="14" t="n"/>
      <c r="E3951" s="14" t="n"/>
      <c r="F3951" s="14" t="n"/>
      <c r="G3951" s="14" t="n"/>
      <c r="H3951" s="12" t="str">
        <f>IF(AND(F3951="",G3951=""),"",IF(F3951="",0,F3951)-IF(G3951="",0,G3951))</f>
        <v/>
      </c>
      <c r="I3951" s="14" t="n"/>
      <c r="J3951" s="14" t="n"/>
      <c r="K3951" s="14" t="n"/>
    </row>
    <row r="3952">
      <c r="A3952" s="19" t="n"/>
      <c r="B3952" s="14" t="n"/>
      <c r="C3952" s="12" t="str">
        <f>IF($B3952="","",IFERROR(INDEX(Items!$B$2:$B$501,MATCH($B3952,Items!$A$2:$A$501,0)),"Unknown SKU"))</f>
        <v/>
      </c>
      <c r="D3952" s="14" t="n"/>
      <c r="E3952" s="14" t="n"/>
      <c r="F3952" s="14" t="n"/>
      <c r="G3952" s="14" t="n"/>
      <c r="H3952" s="12" t="str">
        <f>IF(AND(F3952="",G3952=""),"",IF(F3952="",0,F3952)-IF(G3952="",0,G3952))</f>
        <v/>
      </c>
      <c r="I3952" s="14" t="n"/>
      <c r="J3952" s="14" t="n"/>
      <c r="K3952" s="14" t="n"/>
    </row>
    <row r="3953">
      <c r="A3953" s="19" t="n"/>
      <c r="B3953" s="14" t="n"/>
      <c r="C3953" s="12" t="str">
        <f>IF($B3953="","",IFERROR(INDEX(Items!$B$2:$B$501,MATCH($B3953,Items!$A$2:$A$501,0)),"Unknown SKU"))</f>
        <v/>
      </c>
      <c r="D3953" s="14" t="n"/>
      <c r="E3953" s="14" t="n"/>
      <c r="F3953" s="14" t="n"/>
      <c r="G3953" s="14" t="n"/>
      <c r="H3953" s="12" t="str">
        <f>IF(AND(F3953="",G3953=""),"",IF(F3953="",0,F3953)-IF(G3953="",0,G3953))</f>
        <v/>
      </c>
      <c r="I3953" s="14" t="n"/>
      <c r="J3953" s="14" t="n"/>
      <c r="K3953" s="14" t="n"/>
    </row>
    <row r="3954">
      <c r="A3954" s="19" t="n"/>
      <c r="B3954" s="14" t="n"/>
      <c r="C3954" s="12" t="str">
        <f>IF($B3954="","",IFERROR(INDEX(Items!$B$2:$B$501,MATCH($B3954,Items!$A$2:$A$501,0)),"Unknown SKU"))</f>
        <v/>
      </c>
      <c r="D3954" s="14" t="n"/>
      <c r="E3954" s="14" t="n"/>
      <c r="F3954" s="14" t="n"/>
      <c r="G3954" s="14" t="n"/>
      <c r="H3954" s="12" t="str">
        <f>IF(AND(F3954="",G3954=""),"",IF(F3954="",0,F3954)-IF(G3954="",0,G3954))</f>
        <v/>
      </c>
      <c r="I3954" s="14" t="n"/>
      <c r="J3954" s="14" t="n"/>
      <c r="K3954" s="14" t="n"/>
    </row>
    <row r="3955">
      <c r="A3955" s="19" t="n"/>
      <c r="B3955" s="14" t="n"/>
      <c r="C3955" s="12" t="str">
        <f>IF($B3955="","",IFERROR(INDEX(Items!$B$2:$B$501,MATCH($B3955,Items!$A$2:$A$501,0)),"Unknown SKU"))</f>
        <v/>
      </c>
      <c r="D3955" s="14" t="n"/>
      <c r="E3955" s="14" t="n"/>
      <c r="F3955" s="14" t="n"/>
      <c r="G3955" s="14" t="n"/>
      <c r="H3955" s="12" t="str">
        <f>IF(AND(F3955="",G3955=""),"",IF(F3955="",0,F3955)-IF(G3955="",0,G3955))</f>
        <v/>
      </c>
      <c r="I3955" s="14" t="n"/>
      <c r="J3955" s="14" t="n"/>
      <c r="K3955" s="14" t="n"/>
    </row>
    <row r="3956">
      <c r="A3956" s="19" t="n"/>
      <c r="B3956" s="14" t="n"/>
      <c r="C3956" s="12" t="str">
        <f>IF($B3956="","",IFERROR(INDEX(Items!$B$2:$B$501,MATCH($B3956,Items!$A$2:$A$501,0)),"Unknown SKU"))</f>
        <v/>
      </c>
      <c r="D3956" s="14" t="n"/>
      <c r="E3956" s="14" t="n"/>
      <c r="F3956" s="14" t="n"/>
      <c r="G3956" s="14" t="n"/>
      <c r="H3956" s="12" t="str">
        <f>IF(AND(F3956="",G3956=""),"",IF(F3956="",0,F3956)-IF(G3956="",0,G3956))</f>
        <v/>
      </c>
      <c r="I3956" s="14" t="n"/>
      <c r="J3956" s="14" t="n"/>
      <c r="K3956" s="14" t="n"/>
    </row>
    <row r="3957">
      <c r="A3957" s="19" t="n"/>
      <c r="B3957" s="14" t="n"/>
      <c r="C3957" s="12" t="str">
        <f>IF($B3957="","",IFERROR(INDEX(Items!$B$2:$B$501,MATCH($B3957,Items!$A$2:$A$501,0)),"Unknown SKU"))</f>
        <v/>
      </c>
      <c r="D3957" s="14" t="n"/>
      <c r="E3957" s="14" t="n"/>
      <c r="F3957" s="14" t="n"/>
      <c r="G3957" s="14" t="n"/>
      <c r="H3957" s="12" t="str">
        <f>IF(AND(F3957="",G3957=""),"",IF(F3957="",0,F3957)-IF(G3957="",0,G3957))</f>
        <v/>
      </c>
      <c r="I3957" s="14" t="n"/>
      <c r="J3957" s="14" t="n"/>
      <c r="K3957" s="14" t="n"/>
    </row>
    <row r="3958">
      <c r="A3958" s="19" t="n"/>
      <c r="B3958" s="14" t="n"/>
      <c r="C3958" s="12" t="str">
        <f>IF($B3958="","",IFERROR(INDEX(Items!$B$2:$B$501,MATCH($B3958,Items!$A$2:$A$501,0)),"Unknown SKU"))</f>
        <v/>
      </c>
      <c r="D3958" s="14" t="n"/>
      <c r="E3958" s="14" t="n"/>
      <c r="F3958" s="14" t="n"/>
      <c r="G3958" s="14" t="n"/>
      <c r="H3958" s="12" t="str">
        <f>IF(AND(F3958="",G3958=""),"",IF(F3958="",0,F3958)-IF(G3958="",0,G3958))</f>
        <v/>
      </c>
      <c r="I3958" s="14" t="n"/>
      <c r="J3958" s="14" t="n"/>
      <c r="K3958" s="14" t="n"/>
    </row>
    <row r="3959">
      <c r="A3959" s="19" t="n"/>
      <c r="B3959" s="14" t="n"/>
      <c r="C3959" s="12" t="str">
        <f>IF($B3959="","",IFERROR(INDEX(Items!$B$2:$B$501,MATCH($B3959,Items!$A$2:$A$501,0)),"Unknown SKU"))</f>
        <v/>
      </c>
      <c r="D3959" s="14" t="n"/>
      <c r="E3959" s="14" t="n"/>
      <c r="F3959" s="14" t="n"/>
      <c r="G3959" s="14" t="n"/>
      <c r="H3959" s="12" t="str">
        <f>IF(AND(F3959="",G3959=""),"",IF(F3959="",0,F3959)-IF(G3959="",0,G3959))</f>
        <v/>
      </c>
      <c r="I3959" s="14" t="n"/>
      <c r="J3959" s="14" t="n"/>
      <c r="K3959" s="14" t="n"/>
    </row>
    <row r="3960">
      <c r="A3960" s="19" t="n"/>
      <c r="B3960" s="14" t="n"/>
      <c r="C3960" s="12" t="str">
        <f>IF($B3960="","",IFERROR(INDEX(Items!$B$2:$B$501,MATCH($B3960,Items!$A$2:$A$501,0)),"Unknown SKU"))</f>
        <v/>
      </c>
      <c r="D3960" s="14" t="n"/>
      <c r="E3960" s="14" t="n"/>
      <c r="F3960" s="14" t="n"/>
      <c r="G3960" s="14" t="n"/>
      <c r="H3960" s="12" t="str">
        <f>IF(AND(F3960="",G3960=""),"",IF(F3960="",0,F3960)-IF(G3960="",0,G3960))</f>
        <v/>
      </c>
      <c r="I3960" s="14" t="n"/>
      <c r="J3960" s="14" t="n"/>
      <c r="K3960" s="14" t="n"/>
    </row>
    <row r="3961">
      <c r="A3961" s="19" t="n"/>
      <c r="B3961" s="14" t="n"/>
      <c r="C3961" s="12" t="str">
        <f>IF($B3961="","",IFERROR(INDEX(Items!$B$2:$B$501,MATCH($B3961,Items!$A$2:$A$501,0)),"Unknown SKU"))</f>
        <v/>
      </c>
      <c r="D3961" s="14" t="n"/>
      <c r="E3961" s="14" t="n"/>
      <c r="F3961" s="14" t="n"/>
      <c r="G3961" s="14" t="n"/>
      <c r="H3961" s="12" t="str">
        <f>IF(AND(F3961="",G3961=""),"",IF(F3961="",0,F3961)-IF(G3961="",0,G3961))</f>
        <v/>
      </c>
      <c r="I3961" s="14" t="n"/>
      <c r="J3961" s="14" t="n"/>
      <c r="K3961" s="14" t="n"/>
    </row>
    <row r="3962">
      <c r="A3962" s="19" t="n"/>
      <c r="B3962" s="14" t="n"/>
      <c r="C3962" s="12" t="str">
        <f>IF($B3962="","",IFERROR(INDEX(Items!$B$2:$B$501,MATCH($B3962,Items!$A$2:$A$501,0)),"Unknown SKU"))</f>
        <v/>
      </c>
      <c r="D3962" s="14" t="n"/>
      <c r="E3962" s="14" t="n"/>
      <c r="F3962" s="14" t="n"/>
      <c r="G3962" s="14" t="n"/>
      <c r="H3962" s="12" t="str">
        <f>IF(AND(F3962="",G3962=""),"",IF(F3962="",0,F3962)-IF(G3962="",0,G3962))</f>
        <v/>
      </c>
      <c r="I3962" s="14" t="n"/>
      <c r="J3962" s="14" t="n"/>
      <c r="K3962" s="14" t="n"/>
    </row>
    <row r="3963">
      <c r="A3963" s="19" t="n"/>
      <c r="B3963" s="14" t="n"/>
      <c r="C3963" s="12" t="str">
        <f>IF($B3963="","",IFERROR(INDEX(Items!$B$2:$B$501,MATCH($B3963,Items!$A$2:$A$501,0)),"Unknown SKU"))</f>
        <v/>
      </c>
      <c r="D3963" s="14" t="n"/>
      <c r="E3963" s="14" t="n"/>
      <c r="F3963" s="14" t="n"/>
      <c r="G3963" s="14" t="n"/>
      <c r="H3963" s="12" t="str">
        <f>IF(AND(F3963="",G3963=""),"",IF(F3963="",0,F3963)-IF(G3963="",0,G3963))</f>
        <v/>
      </c>
      <c r="I3963" s="14" t="n"/>
      <c r="J3963" s="14" t="n"/>
      <c r="K3963" s="14" t="n"/>
    </row>
    <row r="3964">
      <c r="A3964" s="19" t="n"/>
      <c r="B3964" s="14" t="n"/>
      <c r="C3964" s="12" t="str">
        <f>IF($B3964="","",IFERROR(INDEX(Items!$B$2:$B$501,MATCH($B3964,Items!$A$2:$A$501,0)),"Unknown SKU"))</f>
        <v/>
      </c>
      <c r="D3964" s="14" t="n"/>
      <c r="E3964" s="14" t="n"/>
      <c r="F3964" s="14" t="n"/>
      <c r="G3964" s="14" t="n"/>
      <c r="H3964" s="12" t="str">
        <f>IF(AND(F3964="",G3964=""),"",IF(F3964="",0,F3964)-IF(G3964="",0,G3964))</f>
        <v/>
      </c>
      <c r="I3964" s="14" t="n"/>
      <c r="J3964" s="14" t="n"/>
      <c r="K3964" s="14" t="n"/>
    </row>
    <row r="3965">
      <c r="A3965" s="19" t="n"/>
      <c r="B3965" s="14" t="n"/>
      <c r="C3965" s="12" t="str">
        <f>IF($B3965="","",IFERROR(INDEX(Items!$B$2:$B$501,MATCH($B3965,Items!$A$2:$A$501,0)),"Unknown SKU"))</f>
        <v/>
      </c>
      <c r="D3965" s="14" t="n"/>
      <c r="E3965" s="14" t="n"/>
      <c r="F3965" s="14" t="n"/>
      <c r="G3965" s="14" t="n"/>
      <c r="H3965" s="12" t="str">
        <f>IF(AND(F3965="",G3965=""),"",IF(F3965="",0,F3965)-IF(G3965="",0,G3965))</f>
        <v/>
      </c>
      <c r="I3965" s="14" t="n"/>
      <c r="J3965" s="14" t="n"/>
      <c r="K3965" s="14" t="n"/>
    </row>
    <row r="3966">
      <c r="A3966" s="19" t="n"/>
      <c r="B3966" s="14" t="n"/>
      <c r="C3966" s="12" t="str">
        <f>IF($B3966="","",IFERROR(INDEX(Items!$B$2:$B$501,MATCH($B3966,Items!$A$2:$A$501,0)),"Unknown SKU"))</f>
        <v/>
      </c>
      <c r="D3966" s="14" t="n"/>
      <c r="E3966" s="14" t="n"/>
      <c r="F3966" s="14" t="n"/>
      <c r="G3966" s="14" t="n"/>
      <c r="H3966" s="12" t="str">
        <f>IF(AND(F3966="",G3966=""),"",IF(F3966="",0,F3966)-IF(G3966="",0,G3966))</f>
        <v/>
      </c>
      <c r="I3966" s="14" t="n"/>
      <c r="J3966" s="14" t="n"/>
      <c r="K3966" s="14" t="n"/>
    </row>
    <row r="3967">
      <c r="A3967" s="19" t="n"/>
      <c r="B3967" s="14" t="n"/>
      <c r="C3967" s="12" t="str">
        <f>IF($B3967="","",IFERROR(INDEX(Items!$B$2:$B$501,MATCH($B3967,Items!$A$2:$A$501,0)),"Unknown SKU"))</f>
        <v/>
      </c>
      <c r="D3967" s="14" t="n"/>
      <c r="E3967" s="14" t="n"/>
      <c r="F3967" s="14" t="n"/>
      <c r="G3967" s="14" t="n"/>
      <c r="H3967" s="12" t="str">
        <f>IF(AND(F3967="",G3967=""),"",IF(F3967="",0,F3967)-IF(G3967="",0,G3967))</f>
        <v/>
      </c>
      <c r="I3967" s="14" t="n"/>
      <c r="J3967" s="14" t="n"/>
      <c r="K3967" s="14" t="n"/>
    </row>
    <row r="3968">
      <c r="A3968" s="19" t="n"/>
      <c r="B3968" s="14" t="n"/>
      <c r="C3968" s="12" t="str">
        <f>IF($B3968="","",IFERROR(INDEX(Items!$B$2:$B$501,MATCH($B3968,Items!$A$2:$A$501,0)),"Unknown SKU"))</f>
        <v/>
      </c>
      <c r="D3968" s="14" t="n"/>
      <c r="E3968" s="14" t="n"/>
      <c r="F3968" s="14" t="n"/>
      <c r="G3968" s="14" t="n"/>
      <c r="H3968" s="12" t="str">
        <f>IF(AND(F3968="",G3968=""),"",IF(F3968="",0,F3968)-IF(G3968="",0,G3968))</f>
        <v/>
      </c>
      <c r="I3968" s="14" t="n"/>
      <c r="J3968" s="14" t="n"/>
      <c r="K3968" s="14" t="n"/>
    </row>
    <row r="3969">
      <c r="A3969" s="19" t="n"/>
      <c r="B3969" s="14" t="n"/>
      <c r="C3969" s="12" t="str">
        <f>IF($B3969="","",IFERROR(INDEX(Items!$B$2:$B$501,MATCH($B3969,Items!$A$2:$A$501,0)),"Unknown SKU"))</f>
        <v/>
      </c>
      <c r="D3969" s="14" t="n"/>
      <c r="E3969" s="14" t="n"/>
      <c r="F3969" s="14" t="n"/>
      <c r="G3969" s="14" t="n"/>
      <c r="H3969" s="12" t="str">
        <f>IF(AND(F3969="",G3969=""),"",IF(F3969="",0,F3969)-IF(G3969="",0,G3969))</f>
        <v/>
      </c>
      <c r="I3969" s="14" t="n"/>
      <c r="J3969" s="14" t="n"/>
      <c r="K3969" s="14" t="n"/>
    </row>
    <row r="3970">
      <c r="A3970" s="19" t="n"/>
      <c r="B3970" s="14" t="n"/>
      <c r="C3970" s="12" t="str">
        <f>IF($B3970="","",IFERROR(INDEX(Items!$B$2:$B$501,MATCH($B3970,Items!$A$2:$A$501,0)),"Unknown SKU"))</f>
        <v/>
      </c>
      <c r="D3970" s="14" t="n"/>
      <c r="E3970" s="14" t="n"/>
      <c r="F3970" s="14" t="n"/>
      <c r="G3970" s="14" t="n"/>
      <c r="H3970" s="12" t="str">
        <f>IF(AND(F3970="",G3970=""),"",IF(F3970="",0,F3970)-IF(G3970="",0,G3970))</f>
        <v/>
      </c>
      <c r="I3970" s="14" t="n"/>
      <c r="J3970" s="14" t="n"/>
      <c r="K3970" s="14" t="n"/>
    </row>
    <row r="3971">
      <c r="A3971" s="19" t="n"/>
      <c r="B3971" s="14" t="n"/>
      <c r="C3971" s="12" t="str">
        <f>IF($B3971="","",IFERROR(INDEX(Items!$B$2:$B$501,MATCH($B3971,Items!$A$2:$A$501,0)),"Unknown SKU"))</f>
        <v/>
      </c>
      <c r="D3971" s="14" t="n"/>
      <c r="E3971" s="14" t="n"/>
      <c r="F3971" s="14" t="n"/>
      <c r="G3971" s="14" t="n"/>
      <c r="H3971" s="12" t="str">
        <f>IF(AND(F3971="",G3971=""),"",IF(F3971="",0,F3971)-IF(G3971="",0,G3971))</f>
        <v/>
      </c>
      <c r="I3971" s="14" t="n"/>
      <c r="J3971" s="14" t="n"/>
      <c r="K3971" s="14" t="n"/>
    </row>
    <row r="3972">
      <c r="A3972" s="19" t="n"/>
      <c r="B3972" s="14" t="n"/>
      <c r="C3972" s="12" t="str">
        <f>IF($B3972="","",IFERROR(INDEX(Items!$B$2:$B$501,MATCH($B3972,Items!$A$2:$A$501,0)),"Unknown SKU"))</f>
        <v/>
      </c>
      <c r="D3972" s="14" t="n"/>
      <c r="E3972" s="14" t="n"/>
      <c r="F3972" s="14" t="n"/>
      <c r="G3972" s="14" t="n"/>
      <c r="H3972" s="12" t="str">
        <f>IF(AND(F3972="",G3972=""),"",IF(F3972="",0,F3972)-IF(G3972="",0,G3972))</f>
        <v/>
      </c>
      <c r="I3972" s="14" t="n"/>
      <c r="J3972" s="14" t="n"/>
      <c r="K3972" s="14" t="n"/>
    </row>
    <row r="3973">
      <c r="A3973" s="19" t="n"/>
      <c r="B3973" s="14" t="n"/>
      <c r="C3973" s="12" t="str">
        <f>IF($B3973="","",IFERROR(INDEX(Items!$B$2:$B$501,MATCH($B3973,Items!$A$2:$A$501,0)),"Unknown SKU"))</f>
        <v/>
      </c>
      <c r="D3973" s="14" t="n"/>
      <c r="E3973" s="14" t="n"/>
      <c r="F3973" s="14" t="n"/>
      <c r="G3973" s="14" t="n"/>
      <c r="H3973" s="12" t="str">
        <f>IF(AND(F3973="",G3973=""),"",IF(F3973="",0,F3973)-IF(G3973="",0,G3973))</f>
        <v/>
      </c>
      <c r="I3973" s="14" t="n"/>
      <c r="J3973" s="14" t="n"/>
      <c r="K3973" s="14" t="n"/>
    </row>
    <row r="3974">
      <c r="A3974" s="19" t="n"/>
      <c r="B3974" s="14" t="n"/>
      <c r="C3974" s="12" t="str">
        <f>IF($B3974="","",IFERROR(INDEX(Items!$B$2:$B$501,MATCH($B3974,Items!$A$2:$A$501,0)),"Unknown SKU"))</f>
        <v/>
      </c>
      <c r="D3974" s="14" t="n"/>
      <c r="E3974" s="14" t="n"/>
      <c r="F3974" s="14" t="n"/>
      <c r="G3974" s="14" t="n"/>
      <c r="H3974" s="12" t="str">
        <f>IF(AND(F3974="",G3974=""),"",IF(F3974="",0,F3974)-IF(G3974="",0,G3974))</f>
        <v/>
      </c>
      <c r="I3974" s="14" t="n"/>
      <c r="J3974" s="14" t="n"/>
      <c r="K3974" s="14" t="n"/>
    </row>
    <row r="3975">
      <c r="A3975" s="19" t="n"/>
      <c r="B3975" s="14" t="n"/>
      <c r="C3975" s="12" t="str">
        <f>IF($B3975="","",IFERROR(INDEX(Items!$B$2:$B$501,MATCH($B3975,Items!$A$2:$A$501,0)),"Unknown SKU"))</f>
        <v/>
      </c>
      <c r="D3975" s="14" t="n"/>
      <c r="E3975" s="14" t="n"/>
      <c r="F3975" s="14" t="n"/>
      <c r="G3975" s="14" t="n"/>
      <c r="H3975" s="12" t="str">
        <f>IF(AND(F3975="",G3975=""),"",IF(F3975="",0,F3975)-IF(G3975="",0,G3975))</f>
        <v/>
      </c>
      <c r="I3975" s="14" t="n"/>
      <c r="J3975" s="14" t="n"/>
      <c r="K3975" s="14" t="n"/>
    </row>
    <row r="3976">
      <c r="A3976" s="19" t="n"/>
      <c r="B3976" s="14" t="n"/>
      <c r="C3976" s="12" t="str">
        <f>IF($B3976="","",IFERROR(INDEX(Items!$B$2:$B$501,MATCH($B3976,Items!$A$2:$A$501,0)),"Unknown SKU"))</f>
        <v/>
      </c>
      <c r="D3976" s="14" t="n"/>
      <c r="E3976" s="14" t="n"/>
      <c r="F3976" s="14" t="n"/>
      <c r="G3976" s="14" t="n"/>
      <c r="H3976" s="12" t="str">
        <f>IF(AND(F3976="",G3976=""),"",IF(F3976="",0,F3976)-IF(G3976="",0,G3976))</f>
        <v/>
      </c>
      <c r="I3976" s="14" t="n"/>
      <c r="J3976" s="14" t="n"/>
      <c r="K3976" s="14" t="n"/>
    </row>
    <row r="3977">
      <c r="A3977" s="19" t="n"/>
      <c r="B3977" s="14" t="n"/>
      <c r="C3977" s="12" t="str">
        <f>IF($B3977="","",IFERROR(INDEX(Items!$B$2:$B$501,MATCH($B3977,Items!$A$2:$A$501,0)),"Unknown SKU"))</f>
        <v/>
      </c>
      <c r="D3977" s="14" t="n"/>
      <c r="E3977" s="14" t="n"/>
      <c r="F3977" s="14" t="n"/>
      <c r="G3977" s="14" t="n"/>
      <c r="H3977" s="12" t="str">
        <f>IF(AND(F3977="",G3977=""),"",IF(F3977="",0,F3977)-IF(G3977="",0,G3977))</f>
        <v/>
      </c>
      <c r="I3977" s="14" t="n"/>
      <c r="J3977" s="14" t="n"/>
      <c r="K3977" s="14" t="n"/>
    </row>
    <row r="3978">
      <c r="A3978" s="19" t="n"/>
      <c r="B3978" s="14" t="n"/>
      <c r="C3978" s="12" t="str">
        <f>IF($B3978="","",IFERROR(INDEX(Items!$B$2:$B$501,MATCH($B3978,Items!$A$2:$A$501,0)),"Unknown SKU"))</f>
        <v/>
      </c>
      <c r="D3978" s="14" t="n"/>
      <c r="E3978" s="14" t="n"/>
      <c r="F3978" s="14" t="n"/>
      <c r="G3978" s="14" t="n"/>
      <c r="H3978" s="12" t="str">
        <f>IF(AND(F3978="",G3978=""),"",IF(F3978="",0,F3978)-IF(G3978="",0,G3978))</f>
        <v/>
      </c>
      <c r="I3978" s="14" t="n"/>
      <c r="J3978" s="14" t="n"/>
      <c r="K3978" s="14" t="n"/>
    </row>
    <row r="3979">
      <c r="A3979" s="19" t="n"/>
      <c r="B3979" s="14" t="n"/>
      <c r="C3979" s="12" t="str">
        <f>IF($B3979="","",IFERROR(INDEX(Items!$B$2:$B$501,MATCH($B3979,Items!$A$2:$A$501,0)),"Unknown SKU"))</f>
        <v/>
      </c>
      <c r="D3979" s="14" t="n"/>
      <c r="E3979" s="14" t="n"/>
      <c r="F3979" s="14" t="n"/>
      <c r="G3979" s="14" t="n"/>
      <c r="H3979" s="12" t="str">
        <f>IF(AND(F3979="",G3979=""),"",IF(F3979="",0,F3979)-IF(G3979="",0,G3979))</f>
        <v/>
      </c>
      <c r="I3979" s="14" t="n"/>
      <c r="J3979" s="14" t="n"/>
      <c r="K3979" s="14" t="n"/>
    </row>
    <row r="3980">
      <c r="A3980" s="19" t="n"/>
      <c r="B3980" s="14" t="n"/>
      <c r="C3980" s="12" t="str">
        <f>IF($B3980="","",IFERROR(INDEX(Items!$B$2:$B$501,MATCH($B3980,Items!$A$2:$A$501,0)),"Unknown SKU"))</f>
        <v/>
      </c>
      <c r="D3980" s="14" t="n"/>
      <c r="E3980" s="14" t="n"/>
      <c r="F3980" s="14" t="n"/>
      <c r="G3980" s="14" t="n"/>
      <c r="H3980" s="12" t="str">
        <f>IF(AND(F3980="",G3980=""),"",IF(F3980="",0,F3980)-IF(G3980="",0,G3980))</f>
        <v/>
      </c>
      <c r="I3980" s="14" t="n"/>
      <c r="J3980" s="14" t="n"/>
      <c r="K3980" s="14" t="n"/>
    </row>
    <row r="3981">
      <c r="A3981" s="19" t="n"/>
      <c r="B3981" s="14" t="n"/>
      <c r="C3981" s="12" t="str">
        <f>IF($B3981="","",IFERROR(INDEX(Items!$B$2:$B$501,MATCH($B3981,Items!$A$2:$A$501,0)),"Unknown SKU"))</f>
        <v/>
      </c>
      <c r="D3981" s="14" t="n"/>
      <c r="E3981" s="14" t="n"/>
      <c r="F3981" s="14" t="n"/>
      <c r="G3981" s="14" t="n"/>
      <c r="H3981" s="12" t="str">
        <f>IF(AND(F3981="",G3981=""),"",IF(F3981="",0,F3981)-IF(G3981="",0,G3981))</f>
        <v/>
      </c>
      <c r="I3981" s="14" t="n"/>
      <c r="J3981" s="14" t="n"/>
      <c r="K3981" s="14" t="n"/>
    </row>
    <row r="3982">
      <c r="A3982" s="19" t="n"/>
      <c r="B3982" s="14" t="n"/>
      <c r="C3982" s="12" t="str">
        <f>IF($B3982="","",IFERROR(INDEX(Items!$B$2:$B$501,MATCH($B3982,Items!$A$2:$A$501,0)),"Unknown SKU"))</f>
        <v/>
      </c>
      <c r="D3982" s="14" t="n"/>
      <c r="E3982" s="14" t="n"/>
      <c r="F3982" s="14" t="n"/>
      <c r="G3982" s="14" t="n"/>
      <c r="H3982" s="12" t="str">
        <f>IF(AND(F3982="",G3982=""),"",IF(F3982="",0,F3982)-IF(G3982="",0,G3982))</f>
        <v/>
      </c>
      <c r="I3982" s="14" t="n"/>
      <c r="J3982" s="14" t="n"/>
      <c r="K3982" s="14" t="n"/>
    </row>
    <row r="3983">
      <c r="A3983" s="19" t="n"/>
      <c r="B3983" s="14" t="n"/>
      <c r="C3983" s="12" t="str">
        <f>IF($B3983="","",IFERROR(INDEX(Items!$B$2:$B$501,MATCH($B3983,Items!$A$2:$A$501,0)),"Unknown SKU"))</f>
        <v/>
      </c>
      <c r="D3983" s="14" t="n"/>
      <c r="E3983" s="14" t="n"/>
      <c r="F3983" s="14" t="n"/>
      <c r="G3983" s="14" t="n"/>
      <c r="H3983" s="12" t="str">
        <f>IF(AND(F3983="",G3983=""),"",IF(F3983="",0,F3983)-IF(G3983="",0,G3983))</f>
        <v/>
      </c>
      <c r="I3983" s="14" t="n"/>
      <c r="J3983" s="14" t="n"/>
      <c r="K3983" s="14" t="n"/>
    </row>
    <row r="3984">
      <c r="A3984" s="19" t="n"/>
      <c r="B3984" s="14" t="n"/>
      <c r="C3984" s="12" t="str">
        <f>IF($B3984="","",IFERROR(INDEX(Items!$B$2:$B$501,MATCH($B3984,Items!$A$2:$A$501,0)),"Unknown SKU"))</f>
        <v/>
      </c>
      <c r="D3984" s="14" t="n"/>
      <c r="E3984" s="14" t="n"/>
      <c r="F3984" s="14" t="n"/>
      <c r="G3984" s="14" t="n"/>
      <c r="H3984" s="12" t="str">
        <f>IF(AND(F3984="",G3984=""),"",IF(F3984="",0,F3984)-IF(G3984="",0,G3984))</f>
        <v/>
      </c>
      <c r="I3984" s="14" t="n"/>
      <c r="J3984" s="14" t="n"/>
      <c r="K3984" s="14" t="n"/>
    </row>
    <row r="3985">
      <c r="A3985" s="19" t="n"/>
      <c r="B3985" s="14" t="n"/>
      <c r="C3985" s="12" t="str">
        <f>IF($B3985="","",IFERROR(INDEX(Items!$B$2:$B$501,MATCH($B3985,Items!$A$2:$A$501,0)),"Unknown SKU"))</f>
        <v/>
      </c>
      <c r="D3985" s="14" t="n"/>
      <c r="E3985" s="14" t="n"/>
      <c r="F3985" s="14" t="n"/>
      <c r="G3985" s="14" t="n"/>
      <c r="H3985" s="12" t="str">
        <f>IF(AND(F3985="",G3985=""),"",IF(F3985="",0,F3985)-IF(G3985="",0,G3985))</f>
        <v/>
      </c>
      <c r="I3985" s="14" t="n"/>
      <c r="J3985" s="14" t="n"/>
      <c r="K3985" s="14" t="n"/>
    </row>
    <row r="3986">
      <c r="A3986" s="19" t="n"/>
      <c r="B3986" s="14" t="n"/>
      <c r="C3986" s="12" t="str">
        <f>IF($B3986="","",IFERROR(INDEX(Items!$B$2:$B$501,MATCH($B3986,Items!$A$2:$A$501,0)),"Unknown SKU"))</f>
        <v/>
      </c>
      <c r="D3986" s="14" t="n"/>
      <c r="E3986" s="14" t="n"/>
      <c r="F3986" s="14" t="n"/>
      <c r="G3986" s="14" t="n"/>
      <c r="H3986" s="12" t="str">
        <f>IF(AND(F3986="",G3986=""),"",IF(F3986="",0,F3986)-IF(G3986="",0,G3986))</f>
        <v/>
      </c>
      <c r="I3986" s="14" t="n"/>
      <c r="J3986" s="14" t="n"/>
      <c r="K3986" s="14" t="n"/>
    </row>
    <row r="3987">
      <c r="A3987" s="19" t="n"/>
      <c r="B3987" s="14" t="n"/>
      <c r="C3987" s="12" t="str">
        <f>IF($B3987="","",IFERROR(INDEX(Items!$B$2:$B$501,MATCH($B3987,Items!$A$2:$A$501,0)),"Unknown SKU"))</f>
        <v/>
      </c>
      <c r="D3987" s="14" t="n"/>
      <c r="E3987" s="14" t="n"/>
      <c r="F3987" s="14" t="n"/>
      <c r="G3987" s="14" t="n"/>
      <c r="H3987" s="12" t="str">
        <f>IF(AND(F3987="",G3987=""),"",IF(F3987="",0,F3987)-IF(G3987="",0,G3987))</f>
        <v/>
      </c>
      <c r="I3987" s="14" t="n"/>
      <c r="J3987" s="14" t="n"/>
      <c r="K3987" s="14" t="n"/>
    </row>
    <row r="3988">
      <c r="A3988" s="19" t="n"/>
      <c r="B3988" s="14" t="n"/>
      <c r="C3988" s="12" t="str">
        <f>IF($B3988="","",IFERROR(INDEX(Items!$B$2:$B$501,MATCH($B3988,Items!$A$2:$A$501,0)),"Unknown SKU"))</f>
        <v/>
      </c>
      <c r="D3988" s="14" t="n"/>
      <c r="E3988" s="14" t="n"/>
      <c r="F3988" s="14" t="n"/>
      <c r="G3988" s="14" t="n"/>
      <c r="H3988" s="12" t="str">
        <f>IF(AND(F3988="",G3988=""),"",IF(F3988="",0,F3988)-IF(G3988="",0,G3988))</f>
        <v/>
      </c>
      <c r="I3988" s="14" t="n"/>
      <c r="J3988" s="14" t="n"/>
      <c r="K3988" s="14" t="n"/>
    </row>
    <row r="3989">
      <c r="A3989" s="19" t="n"/>
      <c r="B3989" s="14" t="n"/>
      <c r="C3989" s="12" t="str">
        <f>IF($B3989="","",IFERROR(INDEX(Items!$B$2:$B$501,MATCH($B3989,Items!$A$2:$A$501,0)),"Unknown SKU"))</f>
        <v/>
      </c>
      <c r="D3989" s="14" t="n"/>
      <c r="E3989" s="14" t="n"/>
      <c r="F3989" s="14" t="n"/>
      <c r="G3989" s="14" t="n"/>
      <c r="H3989" s="12" t="str">
        <f>IF(AND(F3989="",G3989=""),"",IF(F3989="",0,F3989)-IF(G3989="",0,G3989))</f>
        <v/>
      </c>
      <c r="I3989" s="14" t="n"/>
      <c r="J3989" s="14" t="n"/>
      <c r="K3989" s="14" t="n"/>
    </row>
    <row r="3990">
      <c r="A3990" s="19" t="n"/>
      <c r="B3990" s="14" t="n"/>
      <c r="C3990" s="12" t="str">
        <f>IF($B3990="","",IFERROR(INDEX(Items!$B$2:$B$501,MATCH($B3990,Items!$A$2:$A$501,0)),"Unknown SKU"))</f>
        <v/>
      </c>
      <c r="D3990" s="14" t="n"/>
      <c r="E3990" s="14" t="n"/>
      <c r="F3990" s="14" t="n"/>
      <c r="G3990" s="14" t="n"/>
      <c r="H3990" s="12" t="str">
        <f>IF(AND(F3990="",G3990=""),"",IF(F3990="",0,F3990)-IF(G3990="",0,G3990))</f>
        <v/>
      </c>
      <c r="I3990" s="14" t="n"/>
      <c r="J3990" s="14" t="n"/>
      <c r="K3990" s="14" t="n"/>
    </row>
    <row r="3991">
      <c r="A3991" s="19" t="n"/>
      <c r="B3991" s="14" t="n"/>
      <c r="C3991" s="12" t="str">
        <f>IF($B3991="","",IFERROR(INDEX(Items!$B$2:$B$501,MATCH($B3991,Items!$A$2:$A$501,0)),"Unknown SKU"))</f>
        <v/>
      </c>
      <c r="D3991" s="14" t="n"/>
      <c r="E3991" s="14" t="n"/>
      <c r="F3991" s="14" t="n"/>
      <c r="G3991" s="14" t="n"/>
      <c r="H3991" s="12" t="str">
        <f>IF(AND(F3991="",G3991=""),"",IF(F3991="",0,F3991)-IF(G3991="",0,G3991))</f>
        <v/>
      </c>
      <c r="I3991" s="14" t="n"/>
      <c r="J3991" s="14" t="n"/>
      <c r="K3991" s="14" t="n"/>
    </row>
    <row r="3992">
      <c r="A3992" s="19" t="n"/>
      <c r="B3992" s="14" t="n"/>
      <c r="C3992" s="12" t="str">
        <f>IF($B3992="","",IFERROR(INDEX(Items!$B$2:$B$501,MATCH($B3992,Items!$A$2:$A$501,0)),"Unknown SKU"))</f>
        <v/>
      </c>
      <c r="D3992" s="14" t="n"/>
      <c r="E3992" s="14" t="n"/>
      <c r="F3992" s="14" t="n"/>
      <c r="G3992" s="14" t="n"/>
      <c r="H3992" s="12" t="str">
        <f>IF(AND(F3992="",G3992=""),"",IF(F3992="",0,F3992)-IF(G3992="",0,G3992))</f>
        <v/>
      </c>
      <c r="I3992" s="14" t="n"/>
      <c r="J3992" s="14" t="n"/>
      <c r="K3992" s="14" t="n"/>
    </row>
    <row r="3993">
      <c r="A3993" s="19" t="n"/>
      <c r="B3993" s="14" t="n"/>
      <c r="C3993" s="12" t="str">
        <f>IF($B3993="","",IFERROR(INDEX(Items!$B$2:$B$501,MATCH($B3993,Items!$A$2:$A$501,0)),"Unknown SKU"))</f>
        <v/>
      </c>
      <c r="D3993" s="14" t="n"/>
      <c r="E3993" s="14" t="n"/>
      <c r="F3993" s="14" t="n"/>
      <c r="G3993" s="14" t="n"/>
      <c r="H3993" s="12" t="str">
        <f>IF(AND(F3993="",G3993=""),"",IF(F3993="",0,F3993)-IF(G3993="",0,G3993))</f>
        <v/>
      </c>
      <c r="I3993" s="14" t="n"/>
      <c r="J3993" s="14" t="n"/>
      <c r="K3993" s="14" t="n"/>
    </row>
    <row r="3994">
      <c r="A3994" s="19" t="n"/>
      <c r="B3994" s="14" t="n"/>
      <c r="C3994" s="12" t="str">
        <f>IF($B3994="","",IFERROR(INDEX(Items!$B$2:$B$501,MATCH($B3994,Items!$A$2:$A$501,0)),"Unknown SKU"))</f>
        <v/>
      </c>
      <c r="D3994" s="14" t="n"/>
      <c r="E3994" s="14" t="n"/>
      <c r="F3994" s="14" t="n"/>
      <c r="G3994" s="14" t="n"/>
      <c r="H3994" s="12" t="str">
        <f>IF(AND(F3994="",G3994=""),"",IF(F3994="",0,F3994)-IF(G3994="",0,G3994))</f>
        <v/>
      </c>
      <c r="I3994" s="14" t="n"/>
      <c r="J3994" s="14" t="n"/>
      <c r="K3994" s="14" t="n"/>
    </row>
    <row r="3995">
      <c r="A3995" s="19" t="n"/>
      <c r="B3995" s="14" t="n"/>
      <c r="C3995" s="12" t="str">
        <f>IF($B3995="","",IFERROR(INDEX(Items!$B$2:$B$501,MATCH($B3995,Items!$A$2:$A$501,0)),"Unknown SKU"))</f>
        <v/>
      </c>
      <c r="D3995" s="14" t="n"/>
      <c r="E3995" s="14" t="n"/>
      <c r="F3995" s="14" t="n"/>
      <c r="G3995" s="14" t="n"/>
      <c r="H3995" s="12" t="str">
        <f>IF(AND(F3995="",G3995=""),"",IF(F3995="",0,F3995)-IF(G3995="",0,G3995))</f>
        <v/>
      </c>
      <c r="I3995" s="14" t="n"/>
      <c r="J3995" s="14" t="n"/>
      <c r="K3995" s="14" t="n"/>
    </row>
    <row r="3996">
      <c r="A3996" s="19" t="n"/>
      <c r="B3996" s="14" t="n"/>
      <c r="C3996" s="12" t="str">
        <f>IF($B3996="","",IFERROR(INDEX(Items!$B$2:$B$501,MATCH($B3996,Items!$A$2:$A$501,0)),"Unknown SKU"))</f>
        <v/>
      </c>
      <c r="D3996" s="14" t="n"/>
      <c r="E3996" s="14" t="n"/>
      <c r="F3996" s="14" t="n"/>
      <c r="G3996" s="14" t="n"/>
      <c r="H3996" s="12" t="str">
        <f>IF(AND(F3996="",G3996=""),"",IF(F3996="",0,F3996)-IF(G3996="",0,G3996))</f>
        <v/>
      </c>
      <c r="I3996" s="14" t="n"/>
      <c r="J3996" s="14" t="n"/>
      <c r="K3996" s="14" t="n"/>
    </row>
    <row r="3997">
      <c r="A3997" s="19" t="n"/>
      <c r="B3997" s="14" t="n"/>
      <c r="C3997" s="12" t="str">
        <f>IF($B3997="","",IFERROR(INDEX(Items!$B$2:$B$501,MATCH($B3997,Items!$A$2:$A$501,0)),"Unknown SKU"))</f>
        <v/>
      </c>
      <c r="D3997" s="14" t="n"/>
      <c r="E3997" s="14" t="n"/>
      <c r="F3997" s="14" t="n"/>
      <c r="G3997" s="14" t="n"/>
      <c r="H3997" s="12" t="str">
        <f>IF(AND(F3997="",G3997=""),"",IF(F3997="",0,F3997)-IF(G3997="",0,G3997))</f>
        <v/>
      </c>
      <c r="I3997" s="14" t="n"/>
      <c r="J3997" s="14" t="n"/>
      <c r="K3997" s="14" t="n"/>
    </row>
    <row r="3998">
      <c r="A3998" s="19" t="n"/>
      <c r="B3998" s="14" t="n"/>
      <c r="C3998" s="12" t="str">
        <f>IF($B3998="","",IFERROR(INDEX(Items!$B$2:$B$501,MATCH($B3998,Items!$A$2:$A$501,0)),"Unknown SKU"))</f>
        <v/>
      </c>
      <c r="D3998" s="14" t="n"/>
      <c r="E3998" s="14" t="n"/>
      <c r="F3998" s="14" t="n"/>
      <c r="G3998" s="14" t="n"/>
      <c r="H3998" s="12" t="str">
        <f>IF(AND(F3998="",G3998=""),"",IF(F3998="",0,F3998)-IF(G3998="",0,G3998))</f>
        <v/>
      </c>
      <c r="I3998" s="14" t="n"/>
      <c r="J3998" s="14" t="n"/>
      <c r="K3998" s="14" t="n"/>
    </row>
    <row r="3999">
      <c r="A3999" s="19" t="n"/>
      <c r="B3999" s="14" t="n"/>
      <c r="C3999" s="12" t="str">
        <f>IF($B3999="","",IFERROR(INDEX(Items!$B$2:$B$501,MATCH($B3999,Items!$A$2:$A$501,0)),"Unknown SKU"))</f>
        <v/>
      </c>
      <c r="D3999" s="14" t="n"/>
      <c r="E3999" s="14" t="n"/>
      <c r="F3999" s="14" t="n"/>
      <c r="G3999" s="14" t="n"/>
      <c r="H3999" s="12" t="str">
        <f>IF(AND(F3999="",G3999=""),"",IF(F3999="",0,F3999)-IF(G3999="",0,G3999))</f>
        <v/>
      </c>
      <c r="I3999" s="14" t="n"/>
      <c r="J3999" s="14" t="n"/>
      <c r="K3999" s="14" t="n"/>
    </row>
    <row r="4000">
      <c r="A4000" s="19" t="n"/>
      <c r="B4000" s="14" t="n"/>
      <c r="C4000" s="12" t="str">
        <f>IF($B4000="","",IFERROR(INDEX(Items!$B$2:$B$501,MATCH($B4000,Items!$A$2:$A$501,0)),"Unknown SKU"))</f>
        <v/>
      </c>
      <c r="D4000" s="14" t="n"/>
      <c r="E4000" s="14" t="n"/>
      <c r="F4000" s="14" t="n"/>
      <c r="G4000" s="14" t="n"/>
      <c r="H4000" s="12" t="str">
        <f>IF(AND(F4000="",G4000=""),"",IF(F4000="",0,F4000)-IF(G4000="",0,G4000))</f>
        <v/>
      </c>
      <c r="I4000" s="14" t="n"/>
      <c r="J4000" s="14" t="n"/>
      <c r="K4000" s="14" t="n"/>
    </row>
    <row r="4001">
      <c r="A4001" s="19" t="n"/>
      <c r="B4001" s="14" t="n"/>
      <c r="C4001" s="12" t="str">
        <f>IF($B4001="","",IFERROR(INDEX(Items!$B$2:$B$501,MATCH($B4001,Items!$A$2:$A$501,0)),"Unknown SKU"))</f>
        <v/>
      </c>
      <c r="D4001" s="14" t="n"/>
      <c r="E4001" s="14" t="n"/>
      <c r="F4001" s="14" t="n"/>
      <c r="G4001" s="14" t="n"/>
      <c r="H4001" s="12" t="str">
        <f>IF(AND(F4001="",G4001=""),"",IF(F4001="",0,F4001)-IF(G4001="",0,G4001))</f>
        <v/>
      </c>
      <c r="I4001" s="14" t="n"/>
      <c r="J4001" s="14" t="n"/>
      <c r="K4001" s="14" t="n"/>
    </row>
    <row r="4002">
      <c r="A4002" s="19" t="n"/>
      <c r="B4002" s="14" t="n"/>
      <c r="C4002" s="12" t="str">
        <f>IF($B4002="","",IFERROR(INDEX(Items!$B$2:$B$501,MATCH($B4002,Items!$A$2:$A$501,0)),"Unknown SKU"))</f>
        <v/>
      </c>
      <c r="D4002" s="14" t="n"/>
      <c r="E4002" s="14" t="n"/>
      <c r="F4002" s="14" t="n"/>
      <c r="G4002" s="14" t="n"/>
      <c r="H4002" s="12" t="str">
        <f>IF(AND(F4002="",G4002=""),"",IF(F4002="",0,F4002)-IF(G4002="",0,G4002))</f>
        <v/>
      </c>
      <c r="I4002" s="14" t="n"/>
      <c r="J4002" s="14" t="n"/>
      <c r="K4002" s="14" t="n"/>
    </row>
    <row r="4003">
      <c r="A4003" s="19" t="n"/>
      <c r="B4003" s="14" t="n"/>
      <c r="C4003" s="12" t="str">
        <f>IF($B4003="","",IFERROR(INDEX(Items!$B$2:$B$501,MATCH($B4003,Items!$A$2:$A$501,0)),"Unknown SKU"))</f>
        <v/>
      </c>
      <c r="D4003" s="14" t="n"/>
      <c r="E4003" s="14" t="n"/>
      <c r="F4003" s="14" t="n"/>
      <c r="G4003" s="14" t="n"/>
      <c r="H4003" s="12" t="str">
        <f>IF(AND(F4003="",G4003=""),"",IF(F4003="",0,F4003)-IF(G4003="",0,G4003))</f>
        <v/>
      </c>
      <c r="I4003" s="14" t="n"/>
      <c r="J4003" s="14" t="n"/>
      <c r="K4003" s="14" t="n"/>
    </row>
    <row r="4004">
      <c r="A4004" s="19" t="n"/>
      <c r="B4004" s="14" t="n"/>
      <c r="C4004" s="12" t="str">
        <f>IF($B4004="","",IFERROR(INDEX(Items!$B$2:$B$501,MATCH($B4004,Items!$A$2:$A$501,0)),"Unknown SKU"))</f>
        <v/>
      </c>
      <c r="D4004" s="14" t="n"/>
      <c r="E4004" s="14" t="n"/>
      <c r="F4004" s="14" t="n"/>
      <c r="G4004" s="14" t="n"/>
      <c r="H4004" s="12" t="str">
        <f>IF(AND(F4004="",G4004=""),"",IF(F4004="",0,F4004)-IF(G4004="",0,G4004))</f>
        <v/>
      </c>
      <c r="I4004" s="14" t="n"/>
      <c r="J4004" s="14" t="n"/>
      <c r="K4004" s="14" t="n"/>
    </row>
    <row r="4005">
      <c r="A4005" s="19" t="n"/>
      <c r="B4005" s="14" t="n"/>
      <c r="C4005" s="12" t="str">
        <f>IF($B4005="","",IFERROR(INDEX(Items!$B$2:$B$501,MATCH($B4005,Items!$A$2:$A$501,0)),"Unknown SKU"))</f>
        <v/>
      </c>
      <c r="D4005" s="14" t="n"/>
      <c r="E4005" s="14" t="n"/>
      <c r="F4005" s="14" t="n"/>
      <c r="G4005" s="14" t="n"/>
      <c r="H4005" s="12" t="str">
        <f>IF(AND(F4005="",G4005=""),"",IF(F4005="",0,F4005)-IF(G4005="",0,G4005))</f>
        <v/>
      </c>
      <c r="I4005" s="14" t="n"/>
      <c r="J4005" s="14" t="n"/>
      <c r="K4005" s="14" t="n"/>
    </row>
    <row r="4006">
      <c r="A4006" s="19" t="n"/>
      <c r="B4006" s="14" t="n"/>
      <c r="C4006" s="12" t="str">
        <f>IF($B4006="","",IFERROR(INDEX(Items!$B$2:$B$501,MATCH($B4006,Items!$A$2:$A$501,0)),"Unknown SKU"))</f>
        <v/>
      </c>
      <c r="D4006" s="14" t="n"/>
      <c r="E4006" s="14" t="n"/>
      <c r="F4006" s="14" t="n"/>
      <c r="G4006" s="14" t="n"/>
      <c r="H4006" s="12" t="str">
        <f>IF(AND(F4006="",G4006=""),"",IF(F4006="",0,F4006)-IF(G4006="",0,G4006))</f>
        <v/>
      </c>
      <c r="I4006" s="14" t="n"/>
      <c r="J4006" s="14" t="n"/>
      <c r="K4006" s="14" t="n"/>
    </row>
    <row r="4007">
      <c r="A4007" s="19" t="n"/>
      <c r="B4007" s="14" t="n"/>
      <c r="C4007" s="12" t="str">
        <f>IF($B4007="","",IFERROR(INDEX(Items!$B$2:$B$501,MATCH($B4007,Items!$A$2:$A$501,0)),"Unknown SKU"))</f>
        <v/>
      </c>
      <c r="D4007" s="14" t="n"/>
      <c r="E4007" s="14" t="n"/>
      <c r="F4007" s="14" t="n"/>
      <c r="G4007" s="14" t="n"/>
      <c r="H4007" s="12" t="str">
        <f>IF(AND(F4007="",G4007=""),"",IF(F4007="",0,F4007)-IF(G4007="",0,G4007))</f>
        <v/>
      </c>
      <c r="I4007" s="14" t="n"/>
      <c r="J4007" s="14" t="n"/>
      <c r="K4007" s="14" t="n"/>
    </row>
    <row r="4008">
      <c r="A4008" s="19" t="n"/>
      <c r="B4008" s="14" t="n"/>
      <c r="C4008" s="12" t="str">
        <f>IF($B4008="","",IFERROR(INDEX(Items!$B$2:$B$501,MATCH($B4008,Items!$A$2:$A$501,0)),"Unknown SKU"))</f>
        <v/>
      </c>
      <c r="D4008" s="14" t="n"/>
      <c r="E4008" s="14" t="n"/>
      <c r="F4008" s="14" t="n"/>
      <c r="G4008" s="14" t="n"/>
      <c r="H4008" s="12" t="str">
        <f>IF(AND(F4008="",G4008=""),"",IF(F4008="",0,F4008)-IF(G4008="",0,G4008))</f>
        <v/>
      </c>
      <c r="I4008" s="14" t="n"/>
      <c r="J4008" s="14" t="n"/>
      <c r="K4008" s="14" t="n"/>
    </row>
    <row r="4009">
      <c r="A4009" s="19" t="n"/>
      <c r="B4009" s="14" t="n"/>
      <c r="C4009" s="12" t="str">
        <f>IF($B4009="","",IFERROR(INDEX(Items!$B$2:$B$501,MATCH($B4009,Items!$A$2:$A$501,0)),"Unknown SKU"))</f>
        <v/>
      </c>
      <c r="D4009" s="14" t="n"/>
      <c r="E4009" s="14" t="n"/>
      <c r="F4009" s="14" t="n"/>
      <c r="G4009" s="14" t="n"/>
      <c r="H4009" s="12" t="str">
        <f>IF(AND(F4009="",G4009=""),"",IF(F4009="",0,F4009)-IF(G4009="",0,G4009))</f>
        <v/>
      </c>
      <c r="I4009" s="14" t="n"/>
      <c r="J4009" s="14" t="n"/>
      <c r="K4009" s="14" t="n"/>
    </row>
    <row r="4010">
      <c r="A4010" s="19" t="n"/>
      <c r="B4010" s="14" t="n"/>
      <c r="C4010" s="12" t="str">
        <f>IF($B4010="","",IFERROR(INDEX(Items!$B$2:$B$501,MATCH($B4010,Items!$A$2:$A$501,0)),"Unknown SKU"))</f>
        <v/>
      </c>
      <c r="D4010" s="14" t="n"/>
      <c r="E4010" s="14" t="n"/>
      <c r="F4010" s="14" t="n"/>
      <c r="G4010" s="14" t="n"/>
      <c r="H4010" s="12" t="str">
        <f>IF(AND(F4010="",G4010=""),"",IF(F4010="",0,F4010)-IF(G4010="",0,G4010))</f>
        <v/>
      </c>
      <c r="I4010" s="14" t="n"/>
      <c r="J4010" s="14" t="n"/>
      <c r="K4010" s="14" t="n"/>
    </row>
    <row r="4011">
      <c r="A4011" s="19" t="n"/>
      <c r="B4011" s="14" t="n"/>
      <c r="C4011" s="12" t="str">
        <f>IF($B4011="","",IFERROR(INDEX(Items!$B$2:$B$501,MATCH($B4011,Items!$A$2:$A$501,0)),"Unknown SKU"))</f>
        <v/>
      </c>
      <c r="D4011" s="14" t="n"/>
      <c r="E4011" s="14" t="n"/>
      <c r="F4011" s="14" t="n"/>
      <c r="G4011" s="14" t="n"/>
      <c r="H4011" s="12" t="str">
        <f>IF(AND(F4011="",G4011=""),"",IF(F4011="",0,F4011)-IF(G4011="",0,G4011))</f>
        <v/>
      </c>
      <c r="I4011" s="14" t="n"/>
      <c r="J4011" s="14" t="n"/>
      <c r="K4011" s="14" t="n"/>
    </row>
    <row r="4012">
      <c r="A4012" s="19" t="n"/>
      <c r="B4012" s="14" t="n"/>
      <c r="C4012" s="12" t="str">
        <f>IF($B4012="","",IFERROR(INDEX(Items!$B$2:$B$501,MATCH($B4012,Items!$A$2:$A$501,0)),"Unknown SKU"))</f>
        <v/>
      </c>
      <c r="D4012" s="14" t="n"/>
      <c r="E4012" s="14" t="n"/>
      <c r="F4012" s="14" t="n"/>
      <c r="G4012" s="14" t="n"/>
      <c r="H4012" s="12" t="str">
        <f>IF(AND(F4012="",G4012=""),"",IF(F4012="",0,F4012)-IF(G4012="",0,G4012))</f>
        <v/>
      </c>
      <c r="I4012" s="14" t="n"/>
      <c r="J4012" s="14" t="n"/>
      <c r="K4012" s="14" t="n"/>
    </row>
    <row r="4013">
      <c r="A4013" s="19" t="n"/>
      <c r="B4013" s="14" t="n"/>
      <c r="C4013" s="12" t="str">
        <f>IF($B4013="","",IFERROR(INDEX(Items!$B$2:$B$501,MATCH($B4013,Items!$A$2:$A$501,0)),"Unknown SKU"))</f>
        <v/>
      </c>
      <c r="D4013" s="14" t="n"/>
      <c r="E4013" s="14" t="n"/>
      <c r="F4013" s="14" t="n"/>
      <c r="G4013" s="14" t="n"/>
      <c r="H4013" s="12" t="str">
        <f>IF(AND(F4013="",G4013=""),"",IF(F4013="",0,F4013)-IF(G4013="",0,G4013))</f>
        <v/>
      </c>
      <c r="I4013" s="14" t="n"/>
      <c r="J4013" s="14" t="n"/>
      <c r="K4013" s="14" t="n"/>
    </row>
    <row r="4014">
      <c r="A4014" s="19" t="n"/>
      <c r="B4014" s="14" t="n"/>
      <c r="C4014" s="12" t="str">
        <f>IF($B4014="","",IFERROR(INDEX(Items!$B$2:$B$501,MATCH($B4014,Items!$A$2:$A$501,0)),"Unknown SKU"))</f>
        <v/>
      </c>
      <c r="D4014" s="14" t="n"/>
      <c r="E4014" s="14" t="n"/>
      <c r="F4014" s="14" t="n"/>
      <c r="G4014" s="14" t="n"/>
      <c r="H4014" s="12" t="str">
        <f>IF(AND(F4014="",G4014=""),"",IF(F4014="",0,F4014)-IF(G4014="",0,G4014))</f>
        <v/>
      </c>
      <c r="I4014" s="14" t="n"/>
      <c r="J4014" s="14" t="n"/>
      <c r="K4014" s="14" t="n"/>
    </row>
    <row r="4015">
      <c r="A4015" s="19" t="n"/>
      <c r="B4015" s="14" t="n"/>
      <c r="C4015" s="12" t="str">
        <f>IF($B4015="","",IFERROR(INDEX(Items!$B$2:$B$501,MATCH($B4015,Items!$A$2:$A$501,0)),"Unknown SKU"))</f>
        <v/>
      </c>
      <c r="D4015" s="14" t="n"/>
      <c r="E4015" s="14" t="n"/>
      <c r="F4015" s="14" t="n"/>
      <c r="G4015" s="14" t="n"/>
      <c r="H4015" s="12" t="str">
        <f>IF(AND(F4015="",G4015=""),"",IF(F4015="",0,F4015)-IF(G4015="",0,G4015))</f>
        <v/>
      </c>
      <c r="I4015" s="14" t="n"/>
      <c r="J4015" s="14" t="n"/>
      <c r="K4015" s="14" t="n"/>
    </row>
    <row r="4016">
      <c r="A4016" s="19" t="n"/>
      <c r="B4016" s="14" t="n"/>
      <c r="C4016" s="12" t="str">
        <f>IF($B4016="","",IFERROR(INDEX(Items!$B$2:$B$501,MATCH($B4016,Items!$A$2:$A$501,0)),"Unknown SKU"))</f>
        <v/>
      </c>
      <c r="D4016" s="14" t="n"/>
      <c r="E4016" s="14" t="n"/>
      <c r="F4016" s="14" t="n"/>
      <c r="G4016" s="14" t="n"/>
      <c r="H4016" s="12" t="str">
        <f>IF(AND(F4016="",G4016=""),"",IF(F4016="",0,F4016)-IF(G4016="",0,G4016))</f>
        <v/>
      </c>
      <c r="I4016" s="14" t="n"/>
      <c r="J4016" s="14" t="n"/>
      <c r="K4016" s="14" t="n"/>
    </row>
    <row r="4017">
      <c r="A4017" s="19" t="n"/>
      <c r="B4017" s="14" t="n"/>
      <c r="C4017" s="12" t="str">
        <f>IF($B4017="","",IFERROR(INDEX(Items!$B$2:$B$501,MATCH($B4017,Items!$A$2:$A$501,0)),"Unknown SKU"))</f>
        <v/>
      </c>
      <c r="D4017" s="14" t="n"/>
      <c r="E4017" s="14" t="n"/>
      <c r="F4017" s="14" t="n"/>
      <c r="G4017" s="14" t="n"/>
      <c r="H4017" s="12" t="str">
        <f>IF(AND(F4017="",G4017=""),"",IF(F4017="",0,F4017)-IF(G4017="",0,G4017))</f>
        <v/>
      </c>
      <c r="I4017" s="14" t="n"/>
      <c r="J4017" s="14" t="n"/>
      <c r="K4017" s="14" t="n"/>
    </row>
    <row r="4018">
      <c r="A4018" s="19" t="n"/>
      <c r="B4018" s="14" t="n"/>
      <c r="C4018" s="12" t="str">
        <f>IF($B4018="","",IFERROR(INDEX(Items!$B$2:$B$501,MATCH($B4018,Items!$A$2:$A$501,0)),"Unknown SKU"))</f>
        <v/>
      </c>
      <c r="D4018" s="14" t="n"/>
      <c r="E4018" s="14" t="n"/>
      <c r="F4018" s="14" t="n"/>
      <c r="G4018" s="14" t="n"/>
      <c r="H4018" s="12" t="str">
        <f>IF(AND(F4018="",G4018=""),"",IF(F4018="",0,F4018)-IF(G4018="",0,G4018))</f>
        <v/>
      </c>
      <c r="I4018" s="14" t="n"/>
      <c r="J4018" s="14" t="n"/>
      <c r="K4018" s="14" t="n"/>
    </row>
    <row r="4019">
      <c r="A4019" s="19" t="n"/>
      <c r="B4019" s="14" t="n"/>
      <c r="C4019" s="12" t="str">
        <f>IF($B4019="","",IFERROR(INDEX(Items!$B$2:$B$501,MATCH($B4019,Items!$A$2:$A$501,0)),"Unknown SKU"))</f>
        <v/>
      </c>
      <c r="D4019" s="14" t="n"/>
      <c r="E4019" s="14" t="n"/>
      <c r="F4019" s="14" t="n"/>
      <c r="G4019" s="14" t="n"/>
      <c r="H4019" s="12" t="str">
        <f>IF(AND(F4019="",G4019=""),"",IF(F4019="",0,F4019)-IF(G4019="",0,G4019))</f>
        <v/>
      </c>
      <c r="I4019" s="14" t="n"/>
      <c r="J4019" s="14" t="n"/>
      <c r="K4019" s="14" t="n"/>
    </row>
    <row r="4020">
      <c r="A4020" s="19" t="n"/>
      <c r="B4020" s="14" t="n"/>
      <c r="C4020" s="12" t="str">
        <f>IF($B4020="","",IFERROR(INDEX(Items!$B$2:$B$501,MATCH($B4020,Items!$A$2:$A$501,0)),"Unknown SKU"))</f>
        <v/>
      </c>
      <c r="D4020" s="14" t="n"/>
      <c r="E4020" s="14" t="n"/>
      <c r="F4020" s="14" t="n"/>
      <c r="G4020" s="14" t="n"/>
      <c r="H4020" s="12" t="str">
        <f>IF(AND(F4020="",G4020=""),"",IF(F4020="",0,F4020)-IF(G4020="",0,G4020))</f>
        <v/>
      </c>
      <c r="I4020" s="14" t="n"/>
      <c r="J4020" s="14" t="n"/>
      <c r="K4020" s="14" t="n"/>
    </row>
    <row r="4021">
      <c r="A4021" s="19" t="n"/>
      <c r="B4021" s="14" t="n"/>
      <c r="C4021" s="12" t="str">
        <f>IF($B4021="","",IFERROR(INDEX(Items!$B$2:$B$501,MATCH($B4021,Items!$A$2:$A$501,0)),"Unknown SKU"))</f>
        <v/>
      </c>
      <c r="D4021" s="14" t="n"/>
      <c r="E4021" s="14" t="n"/>
      <c r="F4021" s="14" t="n"/>
      <c r="G4021" s="14" t="n"/>
      <c r="H4021" s="12" t="str">
        <f>IF(AND(F4021="",G4021=""),"",IF(F4021="",0,F4021)-IF(G4021="",0,G4021))</f>
        <v/>
      </c>
      <c r="I4021" s="14" t="n"/>
      <c r="J4021" s="14" t="n"/>
      <c r="K4021" s="14" t="n"/>
    </row>
    <row r="4022">
      <c r="A4022" s="19" t="n"/>
      <c r="B4022" s="14" t="n"/>
      <c r="C4022" s="12" t="str">
        <f>IF($B4022="","",IFERROR(INDEX(Items!$B$2:$B$501,MATCH($B4022,Items!$A$2:$A$501,0)),"Unknown SKU"))</f>
        <v/>
      </c>
      <c r="D4022" s="14" t="n"/>
      <c r="E4022" s="14" t="n"/>
      <c r="F4022" s="14" t="n"/>
      <c r="G4022" s="14" t="n"/>
      <c r="H4022" s="12" t="str">
        <f>IF(AND(F4022="",G4022=""),"",IF(F4022="",0,F4022)-IF(G4022="",0,G4022))</f>
        <v/>
      </c>
      <c r="I4022" s="14" t="n"/>
      <c r="J4022" s="14" t="n"/>
      <c r="K4022" s="14" t="n"/>
    </row>
    <row r="4023">
      <c r="A4023" s="19" t="n"/>
      <c r="B4023" s="14" t="n"/>
      <c r="C4023" s="12" t="str">
        <f>IF($B4023="","",IFERROR(INDEX(Items!$B$2:$B$501,MATCH($B4023,Items!$A$2:$A$501,0)),"Unknown SKU"))</f>
        <v/>
      </c>
      <c r="D4023" s="14" t="n"/>
      <c r="E4023" s="14" t="n"/>
      <c r="F4023" s="14" t="n"/>
      <c r="G4023" s="14" t="n"/>
      <c r="H4023" s="12" t="str">
        <f>IF(AND(F4023="",G4023=""),"",IF(F4023="",0,F4023)-IF(G4023="",0,G4023))</f>
        <v/>
      </c>
      <c r="I4023" s="14" t="n"/>
      <c r="J4023" s="14" t="n"/>
      <c r="K4023" s="14" t="n"/>
    </row>
    <row r="4024">
      <c r="A4024" s="19" t="n"/>
      <c r="B4024" s="14" t="n"/>
      <c r="C4024" s="12" t="str">
        <f>IF($B4024="","",IFERROR(INDEX(Items!$B$2:$B$501,MATCH($B4024,Items!$A$2:$A$501,0)),"Unknown SKU"))</f>
        <v/>
      </c>
      <c r="D4024" s="14" t="n"/>
      <c r="E4024" s="14" t="n"/>
      <c r="F4024" s="14" t="n"/>
      <c r="G4024" s="14" t="n"/>
      <c r="H4024" s="12" t="str">
        <f>IF(AND(F4024="",G4024=""),"",IF(F4024="",0,F4024)-IF(G4024="",0,G4024))</f>
        <v/>
      </c>
      <c r="I4024" s="14" t="n"/>
      <c r="J4024" s="14" t="n"/>
      <c r="K4024" s="14" t="n"/>
    </row>
    <row r="4025">
      <c r="A4025" s="19" t="n"/>
      <c r="B4025" s="14" t="n"/>
      <c r="C4025" s="12" t="str">
        <f>IF($B4025="","",IFERROR(INDEX(Items!$B$2:$B$501,MATCH($B4025,Items!$A$2:$A$501,0)),"Unknown SKU"))</f>
        <v/>
      </c>
      <c r="D4025" s="14" t="n"/>
      <c r="E4025" s="14" t="n"/>
      <c r="F4025" s="14" t="n"/>
      <c r="G4025" s="14" t="n"/>
      <c r="H4025" s="12" t="str">
        <f>IF(AND(F4025="",G4025=""),"",IF(F4025="",0,F4025)-IF(G4025="",0,G4025))</f>
        <v/>
      </c>
      <c r="I4025" s="14" t="n"/>
      <c r="J4025" s="14" t="n"/>
      <c r="K4025" s="14" t="n"/>
    </row>
    <row r="4026">
      <c r="A4026" s="19" t="n"/>
      <c r="B4026" s="14" t="n"/>
      <c r="C4026" s="12" t="str">
        <f>IF($B4026="","",IFERROR(INDEX(Items!$B$2:$B$501,MATCH($B4026,Items!$A$2:$A$501,0)),"Unknown SKU"))</f>
        <v/>
      </c>
      <c r="D4026" s="14" t="n"/>
      <c r="E4026" s="14" t="n"/>
      <c r="F4026" s="14" t="n"/>
      <c r="G4026" s="14" t="n"/>
      <c r="H4026" s="12" t="str">
        <f>IF(AND(F4026="",G4026=""),"",IF(F4026="",0,F4026)-IF(G4026="",0,G4026))</f>
        <v/>
      </c>
      <c r="I4026" s="14" t="n"/>
      <c r="J4026" s="14" t="n"/>
      <c r="K4026" s="14" t="n"/>
    </row>
    <row r="4027">
      <c r="A4027" s="19" t="n"/>
      <c r="B4027" s="14" t="n"/>
      <c r="C4027" s="12" t="str">
        <f>IF($B4027="","",IFERROR(INDEX(Items!$B$2:$B$501,MATCH($B4027,Items!$A$2:$A$501,0)),"Unknown SKU"))</f>
        <v/>
      </c>
      <c r="D4027" s="14" t="n"/>
      <c r="E4027" s="14" t="n"/>
      <c r="F4027" s="14" t="n"/>
      <c r="G4027" s="14" t="n"/>
      <c r="H4027" s="12" t="str">
        <f>IF(AND(F4027="",G4027=""),"",IF(F4027="",0,F4027)-IF(G4027="",0,G4027))</f>
        <v/>
      </c>
      <c r="I4027" s="14" t="n"/>
      <c r="J4027" s="14" t="n"/>
      <c r="K4027" s="14" t="n"/>
    </row>
    <row r="4028">
      <c r="A4028" s="19" t="n"/>
      <c r="B4028" s="14" t="n"/>
      <c r="C4028" s="12" t="str">
        <f>IF($B4028="","",IFERROR(INDEX(Items!$B$2:$B$501,MATCH($B4028,Items!$A$2:$A$501,0)),"Unknown SKU"))</f>
        <v/>
      </c>
      <c r="D4028" s="14" t="n"/>
      <c r="E4028" s="14" t="n"/>
      <c r="F4028" s="14" t="n"/>
      <c r="G4028" s="14" t="n"/>
      <c r="H4028" s="12" t="str">
        <f>IF(AND(F4028="",G4028=""),"",IF(F4028="",0,F4028)-IF(G4028="",0,G4028))</f>
        <v/>
      </c>
      <c r="I4028" s="14" t="n"/>
      <c r="J4028" s="14" t="n"/>
      <c r="K4028" s="14" t="n"/>
    </row>
    <row r="4029">
      <c r="A4029" s="19" t="n"/>
      <c r="B4029" s="14" t="n"/>
      <c r="C4029" s="12" t="str">
        <f>IF($B4029="","",IFERROR(INDEX(Items!$B$2:$B$501,MATCH($B4029,Items!$A$2:$A$501,0)),"Unknown SKU"))</f>
        <v/>
      </c>
      <c r="D4029" s="14" t="n"/>
      <c r="E4029" s="14" t="n"/>
      <c r="F4029" s="14" t="n"/>
      <c r="G4029" s="14" t="n"/>
      <c r="H4029" s="12" t="str">
        <f>IF(AND(F4029="",G4029=""),"",IF(F4029="",0,F4029)-IF(G4029="",0,G4029))</f>
        <v/>
      </c>
      <c r="I4029" s="14" t="n"/>
      <c r="J4029" s="14" t="n"/>
      <c r="K4029" s="14" t="n"/>
    </row>
    <row r="4030">
      <c r="A4030" s="19" t="n"/>
      <c r="B4030" s="14" t="n"/>
      <c r="C4030" s="12" t="str">
        <f>IF($B4030="","",IFERROR(INDEX(Items!$B$2:$B$501,MATCH($B4030,Items!$A$2:$A$501,0)),"Unknown SKU"))</f>
        <v/>
      </c>
      <c r="D4030" s="14" t="n"/>
      <c r="E4030" s="14" t="n"/>
      <c r="F4030" s="14" t="n"/>
      <c r="G4030" s="14" t="n"/>
      <c r="H4030" s="12" t="str">
        <f>IF(AND(F4030="",G4030=""),"",IF(F4030="",0,F4030)-IF(G4030="",0,G4030))</f>
        <v/>
      </c>
      <c r="I4030" s="14" t="n"/>
      <c r="J4030" s="14" t="n"/>
      <c r="K4030" s="14" t="n"/>
    </row>
    <row r="4031">
      <c r="A4031" s="19" t="n"/>
      <c r="B4031" s="14" t="n"/>
      <c r="C4031" s="12" t="str">
        <f>IF($B4031="","",IFERROR(INDEX(Items!$B$2:$B$501,MATCH($B4031,Items!$A$2:$A$501,0)),"Unknown SKU"))</f>
        <v/>
      </c>
      <c r="D4031" s="14" t="n"/>
      <c r="E4031" s="14" t="n"/>
      <c r="F4031" s="14" t="n"/>
      <c r="G4031" s="14" t="n"/>
      <c r="H4031" s="12" t="str">
        <f>IF(AND(F4031="",G4031=""),"",IF(F4031="",0,F4031)-IF(G4031="",0,G4031))</f>
        <v/>
      </c>
      <c r="I4031" s="14" t="n"/>
      <c r="J4031" s="14" t="n"/>
      <c r="K4031" s="14" t="n"/>
    </row>
    <row r="4032">
      <c r="A4032" s="19" t="n"/>
      <c r="B4032" s="14" t="n"/>
      <c r="C4032" s="12" t="str">
        <f>IF($B4032="","",IFERROR(INDEX(Items!$B$2:$B$501,MATCH($B4032,Items!$A$2:$A$501,0)),"Unknown SKU"))</f>
        <v/>
      </c>
      <c r="D4032" s="14" t="n"/>
      <c r="E4032" s="14" t="n"/>
      <c r="F4032" s="14" t="n"/>
      <c r="G4032" s="14" t="n"/>
      <c r="H4032" s="12" t="str">
        <f>IF(AND(F4032="",G4032=""),"",IF(F4032="",0,F4032)-IF(G4032="",0,G4032))</f>
        <v/>
      </c>
      <c r="I4032" s="14" t="n"/>
      <c r="J4032" s="14" t="n"/>
      <c r="K4032" s="14" t="n"/>
    </row>
    <row r="4033">
      <c r="A4033" s="19" t="n"/>
      <c r="B4033" s="14" t="n"/>
      <c r="C4033" s="12" t="str">
        <f>IF($B4033="","",IFERROR(INDEX(Items!$B$2:$B$501,MATCH($B4033,Items!$A$2:$A$501,0)),"Unknown SKU"))</f>
        <v/>
      </c>
      <c r="D4033" s="14" t="n"/>
      <c r="E4033" s="14" t="n"/>
      <c r="F4033" s="14" t="n"/>
      <c r="G4033" s="14" t="n"/>
      <c r="H4033" s="12" t="str">
        <f>IF(AND(F4033="",G4033=""),"",IF(F4033="",0,F4033)-IF(G4033="",0,G4033))</f>
        <v/>
      </c>
      <c r="I4033" s="14" t="n"/>
      <c r="J4033" s="14" t="n"/>
      <c r="K4033" s="14" t="n"/>
    </row>
    <row r="4034">
      <c r="A4034" s="19" t="n"/>
      <c r="B4034" s="14" t="n"/>
      <c r="C4034" s="12" t="str">
        <f>IF($B4034="","",IFERROR(INDEX(Items!$B$2:$B$501,MATCH($B4034,Items!$A$2:$A$501,0)),"Unknown SKU"))</f>
        <v/>
      </c>
      <c r="D4034" s="14" t="n"/>
      <c r="E4034" s="14" t="n"/>
      <c r="F4034" s="14" t="n"/>
      <c r="G4034" s="14" t="n"/>
      <c r="H4034" s="12" t="str">
        <f>IF(AND(F4034="",G4034=""),"",IF(F4034="",0,F4034)-IF(G4034="",0,G4034))</f>
        <v/>
      </c>
      <c r="I4034" s="14" t="n"/>
      <c r="J4034" s="14" t="n"/>
      <c r="K4034" s="14" t="n"/>
    </row>
    <row r="4035">
      <c r="A4035" s="19" t="n"/>
      <c r="B4035" s="14" t="n"/>
      <c r="C4035" s="12" t="str">
        <f>IF($B4035="","",IFERROR(INDEX(Items!$B$2:$B$501,MATCH($B4035,Items!$A$2:$A$501,0)),"Unknown SKU"))</f>
        <v/>
      </c>
      <c r="D4035" s="14" t="n"/>
      <c r="E4035" s="14" t="n"/>
      <c r="F4035" s="14" t="n"/>
      <c r="G4035" s="14" t="n"/>
      <c r="H4035" s="12" t="str">
        <f>IF(AND(F4035="",G4035=""),"",IF(F4035="",0,F4035)-IF(G4035="",0,G4035))</f>
        <v/>
      </c>
      <c r="I4035" s="14" t="n"/>
      <c r="J4035" s="14" t="n"/>
      <c r="K4035" s="14" t="n"/>
    </row>
    <row r="4036">
      <c r="A4036" s="19" t="n"/>
      <c r="B4036" s="14" t="n"/>
      <c r="C4036" s="12" t="str">
        <f>IF($B4036="","",IFERROR(INDEX(Items!$B$2:$B$501,MATCH($B4036,Items!$A$2:$A$501,0)),"Unknown SKU"))</f>
        <v/>
      </c>
      <c r="D4036" s="14" t="n"/>
      <c r="E4036" s="14" t="n"/>
      <c r="F4036" s="14" t="n"/>
      <c r="G4036" s="14" t="n"/>
      <c r="H4036" s="12" t="str">
        <f>IF(AND(F4036="",G4036=""),"",IF(F4036="",0,F4036)-IF(G4036="",0,G4036))</f>
        <v/>
      </c>
      <c r="I4036" s="14" t="n"/>
      <c r="J4036" s="14" t="n"/>
      <c r="K4036" s="14" t="n"/>
    </row>
    <row r="4037">
      <c r="A4037" s="19" t="n"/>
      <c r="B4037" s="14" t="n"/>
      <c r="C4037" s="12" t="str">
        <f>IF($B4037="","",IFERROR(INDEX(Items!$B$2:$B$501,MATCH($B4037,Items!$A$2:$A$501,0)),"Unknown SKU"))</f>
        <v/>
      </c>
      <c r="D4037" s="14" t="n"/>
      <c r="E4037" s="14" t="n"/>
      <c r="F4037" s="14" t="n"/>
      <c r="G4037" s="14" t="n"/>
      <c r="H4037" s="12" t="str">
        <f>IF(AND(F4037="",G4037=""),"",IF(F4037="",0,F4037)-IF(G4037="",0,G4037))</f>
        <v/>
      </c>
      <c r="I4037" s="14" t="n"/>
      <c r="J4037" s="14" t="n"/>
      <c r="K4037" s="14" t="n"/>
    </row>
    <row r="4038">
      <c r="A4038" s="19" t="n"/>
      <c r="B4038" s="14" t="n"/>
      <c r="C4038" s="12" t="str">
        <f>IF($B4038="","",IFERROR(INDEX(Items!$B$2:$B$501,MATCH($B4038,Items!$A$2:$A$501,0)),"Unknown SKU"))</f>
        <v/>
      </c>
      <c r="D4038" s="14" t="n"/>
      <c r="E4038" s="14" t="n"/>
      <c r="F4038" s="14" t="n"/>
      <c r="G4038" s="14" t="n"/>
      <c r="H4038" s="12" t="str">
        <f>IF(AND(F4038="",G4038=""),"",IF(F4038="",0,F4038)-IF(G4038="",0,G4038))</f>
        <v/>
      </c>
      <c r="I4038" s="14" t="n"/>
      <c r="J4038" s="14" t="n"/>
      <c r="K4038" s="14" t="n"/>
    </row>
    <row r="4039">
      <c r="A4039" s="19" t="n"/>
      <c r="B4039" s="14" t="n"/>
      <c r="C4039" s="12" t="str">
        <f>IF($B4039="","",IFERROR(INDEX(Items!$B$2:$B$501,MATCH($B4039,Items!$A$2:$A$501,0)),"Unknown SKU"))</f>
        <v/>
      </c>
      <c r="D4039" s="14" t="n"/>
      <c r="E4039" s="14" t="n"/>
      <c r="F4039" s="14" t="n"/>
      <c r="G4039" s="14" t="n"/>
      <c r="H4039" s="12" t="str">
        <f>IF(AND(F4039="",G4039=""),"",IF(F4039="",0,F4039)-IF(G4039="",0,G4039))</f>
        <v/>
      </c>
      <c r="I4039" s="14" t="n"/>
      <c r="J4039" s="14" t="n"/>
      <c r="K4039" s="14" t="n"/>
    </row>
    <row r="4040">
      <c r="A4040" s="19" t="n"/>
      <c r="B4040" s="14" t="n"/>
      <c r="C4040" s="12" t="str">
        <f>IF($B4040="","",IFERROR(INDEX(Items!$B$2:$B$501,MATCH($B4040,Items!$A$2:$A$501,0)),"Unknown SKU"))</f>
        <v/>
      </c>
      <c r="D4040" s="14" t="n"/>
      <c r="E4040" s="14" t="n"/>
      <c r="F4040" s="14" t="n"/>
      <c r="G4040" s="14" t="n"/>
      <c r="H4040" s="12" t="str">
        <f>IF(AND(F4040="",G4040=""),"",IF(F4040="",0,F4040)-IF(G4040="",0,G4040))</f>
        <v/>
      </c>
      <c r="I4040" s="14" t="n"/>
      <c r="J4040" s="14" t="n"/>
      <c r="K4040" s="14" t="n"/>
    </row>
    <row r="4041">
      <c r="A4041" s="19" t="n"/>
      <c r="B4041" s="14" t="n"/>
      <c r="C4041" s="12" t="str">
        <f>IF($B4041="","",IFERROR(INDEX(Items!$B$2:$B$501,MATCH($B4041,Items!$A$2:$A$501,0)),"Unknown SKU"))</f>
        <v/>
      </c>
      <c r="D4041" s="14" t="n"/>
      <c r="E4041" s="14" t="n"/>
      <c r="F4041" s="14" t="n"/>
      <c r="G4041" s="14" t="n"/>
      <c r="H4041" s="12" t="str">
        <f>IF(AND(F4041="",G4041=""),"",IF(F4041="",0,F4041)-IF(G4041="",0,G4041))</f>
        <v/>
      </c>
      <c r="I4041" s="14" t="n"/>
      <c r="J4041" s="14" t="n"/>
      <c r="K4041" s="14" t="n"/>
    </row>
    <row r="4042">
      <c r="A4042" s="19" t="n"/>
      <c r="B4042" s="14" t="n"/>
      <c r="C4042" s="12" t="str">
        <f>IF($B4042="","",IFERROR(INDEX(Items!$B$2:$B$501,MATCH($B4042,Items!$A$2:$A$501,0)),"Unknown SKU"))</f>
        <v/>
      </c>
      <c r="D4042" s="14" t="n"/>
      <c r="E4042" s="14" t="n"/>
      <c r="F4042" s="14" t="n"/>
      <c r="G4042" s="14" t="n"/>
      <c r="H4042" s="12" t="str">
        <f>IF(AND(F4042="",G4042=""),"",IF(F4042="",0,F4042)-IF(G4042="",0,G4042))</f>
        <v/>
      </c>
      <c r="I4042" s="14" t="n"/>
      <c r="J4042" s="14" t="n"/>
      <c r="K4042" s="14" t="n"/>
    </row>
    <row r="4043">
      <c r="A4043" s="19" t="n"/>
      <c r="B4043" s="14" t="n"/>
      <c r="C4043" s="12" t="str">
        <f>IF($B4043="","",IFERROR(INDEX(Items!$B$2:$B$501,MATCH($B4043,Items!$A$2:$A$501,0)),"Unknown SKU"))</f>
        <v/>
      </c>
      <c r="D4043" s="14" t="n"/>
      <c r="E4043" s="14" t="n"/>
      <c r="F4043" s="14" t="n"/>
      <c r="G4043" s="14" t="n"/>
      <c r="H4043" s="12" t="str">
        <f>IF(AND(F4043="",G4043=""),"",IF(F4043="",0,F4043)-IF(G4043="",0,G4043))</f>
        <v/>
      </c>
      <c r="I4043" s="14" t="n"/>
      <c r="J4043" s="14" t="n"/>
      <c r="K4043" s="14" t="n"/>
    </row>
    <row r="4044">
      <c r="A4044" s="19" t="n"/>
      <c r="B4044" s="14" t="n"/>
      <c r="C4044" s="12" t="str">
        <f>IF($B4044="","",IFERROR(INDEX(Items!$B$2:$B$501,MATCH($B4044,Items!$A$2:$A$501,0)),"Unknown SKU"))</f>
        <v/>
      </c>
      <c r="D4044" s="14" t="n"/>
      <c r="E4044" s="14" t="n"/>
      <c r="F4044" s="14" t="n"/>
      <c r="G4044" s="14" t="n"/>
      <c r="H4044" s="12" t="str">
        <f>IF(AND(F4044="",G4044=""),"",IF(F4044="",0,F4044)-IF(G4044="",0,G4044))</f>
        <v/>
      </c>
      <c r="I4044" s="14" t="n"/>
      <c r="J4044" s="14" t="n"/>
      <c r="K4044" s="14" t="n"/>
    </row>
    <row r="4045">
      <c r="A4045" s="19" t="n"/>
      <c r="B4045" s="14" t="n"/>
      <c r="C4045" s="12" t="str">
        <f>IF($B4045="","",IFERROR(INDEX(Items!$B$2:$B$501,MATCH($B4045,Items!$A$2:$A$501,0)),"Unknown SKU"))</f>
        <v/>
      </c>
      <c r="D4045" s="14" t="n"/>
      <c r="E4045" s="14" t="n"/>
      <c r="F4045" s="14" t="n"/>
      <c r="G4045" s="14" t="n"/>
      <c r="H4045" s="12" t="str">
        <f>IF(AND(F4045="",G4045=""),"",IF(F4045="",0,F4045)-IF(G4045="",0,G4045))</f>
        <v/>
      </c>
      <c r="I4045" s="14" t="n"/>
      <c r="J4045" s="14" t="n"/>
      <c r="K4045" s="14" t="n"/>
    </row>
    <row r="4046">
      <c r="A4046" s="19" t="n"/>
      <c r="B4046" s="14" t="n"/>
      <c r="C4046" s="12" t="str">
        <f>IF($B4046="","",IFERROR(INDEX(Items!$B$2:$B$501,MATCH($B4046,Items!$A$2:$A$501,0)),"Unknown SKU"))</f>
        <v/>
      </c>
      <c r="D4046" s="14" t="n"/>
      <c r="E4046" s="14" t="n"/>
      <c r="F4046" s="14" t="n"/>
      <c r="G4046" s="14" t="n"/>
      <c r="H4046" s="12" t="str">
        <f>IF(AND(F4046="",G4046=""),"",IF(F4046="",0,F4046)-IF(G4046="",0,G4046))</f>
        <v/>
      </c>
      <c r="I4046" s="14" t="n"/>
      <c r="J4046" s="14" t="n"/>
      <c r="K4046" s="14" t="n"/>
    </row>
    <row r="4047">
      <c r="A4047" s="19" t="n"/>
      <c r="B4047" s="14" t="n"/>
      <c r="C4047" s="12" t="str">
        <f>IF($B4047="","",IFERROR(INDEX(Items!$B$2:$B$501,MATCH($B4047,Items!$A$2:$A$501,0)),"Unknown SKU"))</f>
        <v/>
      </c>
      <c r="D4047" s="14" t="n"/>
      <c r="E4047" s="14" t="n"/>
      <c r="F4047" s="14" t="n"/>
      <c r="G4047" s="14" t="n"/>
      <c r="H4047" s="12" t="str">
        <f>IF(AND(F4047="",G4047=""),"",IF(F4047="",0,F4047)-IF(G4047="",0,G4047))</f>
        <v/>
      </c>
      <c r="I4047" s="14" t="n"/>
      <c r="J4047" s="14" t="n"/>
      <c r="K4047" s="14" t="n"/>
    </row>
    <row r="4048">
      <c r="A4048" s="19" t="n"/>
      <c r="B4048" s="14" t="n"/>
      <c r="C4048" s="12" t="str">
        <f>IF($B4048="","",IFERROR(INDEX(Items!$B$2:$B$501,MATCH($B4048,Items!$A$2:$A$501,0)),"Unknown SKU"))</f>
        <v/>
      </c>
      <c r="D4048" s="14" t="n"/>
      <c r="E4048" s="14" t="n"/>
      <c r="F4048" s="14" t="n"/>
      <c r="G4048" s="14" t="n"/>
      <c r="H4048" s="12" t="str">
        <f>IF(AND(F4048="",G4048=""),"",IF(F4048="",0,F4048)-IF(G4048="",0,G4048))</f>
        <v/>
      </c>
      <c r="I4048" s="14" t="n"/>
      <c r="J4048" s="14" t="n"/>
      <c r="K4048" s="14" t="n"/>
    </row>
    <row r="4049">
      <c r="A4049" s="19" t="n"/>
      <c r="B4049" s="14" t="n"/>
      <c r="C4049" s="12" t="str">
        <f>IF($B4049="","",IFERROR(INDEX(Items!$B$2:$B$501,MATCH($B4049,Items!$A$2:$A$501,0)),"Unknown SKU"))</f>
        <v/>
      </c>
      <c r="D4049" s="14" t="n"/>
      <c r="E4049" s="14" t="n"/>
      <c r="F4049" s="14" t="n"/>
      <c r="G4049" s="14" t="n"/>
      <c r="H4049" s="12" t="str">
        <f>IF(AND(F4049="",G4049=""),"",IF(F4049="",0,F4049)-IF(G4049="",0,G4049))</f>
        <v/>
      </c>
      <c r="I4049" s="14" t="n"/>
      <c r="J4049" s="14" t="n"/>
      <c r="K4049" s="14" t="n"/>
    </row>
    <row r="4050">
      <c r="A4050" s="19" t="n"/>
      <c r="B4050" s="14" t="n"/>
      <c r="C4050" s="12" t="str">
        <f>IF($B4050="","",IFERROR(INDEX(Items!$B$2:$B$501,MATCH($B4050,Items!$A$2:$A$501,0)),"Unknown SKU"))</f>
        <v/>
      </c>
      <c r="D4050" s="14" t="n"/>
      <c r="E4050" s="14" t="n"/>
      <c r="F4050" s="14" t="n"/>
      <c r="G4050" s="14" t="n"/>
      <c r="H4050" s="12" t="str">
        <f>IF(AND(F4050="",G4050=""),"",IF(F4050="",0,F4050)-IF(G4050="",0,G4050))</f>
        <v/>
      </c>
      <c r="I4050" s="14" t="n"/>
      <c r="J4050" s="14" t="n"/>
      <c r="K4050" s="14" t="n"/>
    </row>
    <row r="4051">
      <c r="A4051" s="19" t="n"/>
      <c r="B4051" s="14" t="n"/>
      <c r="C4051" s="12" t="str">
        <f>IF($B4051="","",IFERROR(INDEX(Items!$B$2:$B$501,MATCH($B4051,Items!$A$2:$A$501,0)),"Unknown SKU"))</f>
        <v/>
      </c>
      <c r="D4051" s="14" t="n"/>
      <c r="E4051" s="14" t="n"/>
      <c r="F4051" s="14" t="n"/>
      <c r="G4051" s="14" t="n"/>
      <c r="H4051" s="12" t="str">
        <f>IF(AND(F4051="",G4051=""),"",IF(F4051="",0,F4051)-IF(G4051="",0,G4051))</f>
        <v/>
      </c>
      <c r="I4051" s="14" t="n"/>
      <c r="J4051" s="14" t="n"/>
      <c r="K4051" s="14" t="n"/>
    </row>
    <row r="4052">
      <c r="A4052" s="19" t="n"/>
      <c r="B4052" s="14" t="n"/>
      <c r="C4052" s="12" t="str">
        <f>IF($B4052="","",IFERROR(INDEX(Items!$B$2:$B$501,MATCH($B4052,Items!$A$2:$A$501,0)),"Unknown SKU"))</f>
        <v/>
      </c>
      <c r="D4052" s="14" t="n"/>
      <c r="E4052" s="14" t="n"/>
      <c r="F4052" s="14" t="n"/>
      <c r="G4052" s="14" t="n"/>
      <c r="H4052" s="12" t="str">
        <f>IF(AND(F4052="",G4052=""),"",IF(F4052="",0,F4052)-IF(G4052="",0,G4052))</f>
        <v/>
      </c>
      <c r="I4052" s="14" t="n"/>
      <c r="J4052" s="14" t="n"/>
      <c r="K4052" s="14" t="n"/>
    </row>
    <row r="4053">
      <c r="A4053" s="19" t="n"/>
      <c r="B4053" s="14" t="n"/>
      <c r="C4053" s="12" t="str">
        <f>IF($B4053="","",IFERROR(INDEX(Items!$B$2:$B$501,MATCH($B4053,Items!$A$2:$A$501,0)),"Unknown SKU"))</f>
        <v/>
      </c>
      <c r="D4053" s="14" t="n"/>
      <c r="E4053" s="14" t="n"/>
      <c r="F4053" s="14" t="n"/>
      <c r="G4053" s="14" t="n"/>
      <c r="H4053" s="12" t="str">
        <f>IF(AND(F4053="",G4053=""),"",IF(F4053="",0,F4053)-IF(G4053="",0,G4053))</f>
        <v/>
      </c>
      <c r="I4053" s="14" t="n"/>
      <c r="J4053" s="14" t="n"/>
      <c r="K4053" s="14" t="n"/>
    </row>
    <row r="4054">
      <c r="A4054" s="19" t="n"/>
      <c r="B4054" s="14" t="n"/>
      <c r="C4054" s="12" t="str">
        <f>IF($B4054="","",IFERROR(INDEX(Items!$B$2:$B$501,MATCH($B4054,Items!$A$2:$A$501,0)),"Unknown SKU"))</f>
        <v/>
      </c>
      <c r="D4054" s="14" t="n"/>
      <c r="E4054" s="14" t="n"/>
      <c r="F4054" s="14" t="n"/>
      <c r="G4054" s="14" t="n"/>
      <c r="H4054" s="12" t="str">
        <f>IF(AND(F4054="",G4054=""),"",IF(F4054="",0,F4054)-IF(G4054="",0,G4054))</f>
        <v/>
      </c>
      <c r="I4054" s="14" t="n"/>
      <c r="J4054" s="14" t="n"/>
      <c r="K4054" s="14" t="n"/>
    </row>
    <row r="4055">
      <c r="A4055" s="19" t="n"/>
      <c r="B4055" s="14" t="n"/>
      <c r="C4055" s="12" t="str">
        <f>IF($B4055="","",IFERROR(INDEX(Items!$B$2:$B$501,MATCH($B4055,Items!$A$2:$A$501,0)),"Unknown SKU"))</f>
        <v/>
      </c>
      <c r="D4055" s="14" t="n"/>
      <c r="E4055" s="14" t="n"/>
      <c r="F4055" s="14" t="n"/>
      <c r="G4055" s="14" t="n"/>
      <c r="H4055" s="12" t="str">
        <f>IF(AND(F4055="",G4055=""),"",IF(F4055="",0,F4055)-IF(G4055="",0,G4055))</f>
        <v/>
      </c>
      <c r="I4055" s="14" t="n"/>
      <c r="J4055" s="14" t="n"/>
      <c r="K4055" s="14" t="n"/>
    </row>
    <row r="4056">
      <c r="A4056" s="19" t="n"/>
      <c r="B4056" s="14" t="n"/>
      <c r="C4056" s="12" t="str">
        <f>IF($B4056="","",IFERROR(INDEX(Items!$B$2:$B$501,MATCH($B4056,Items!$A$2:$A$501,0)),"Unknown SKU"))</f>
        <v/>
      </c>
      <c r="D4056" s="14" t="n"/>
      <c r="E4056" s="14" t="n"/>
      <c r="F4056" s="14" t="n"/>
      <c r="G4056" s="14" t="n"/>
      <c r="H4056" s="12" t="str">
        <f>IF(AND(F4056="",G4056=""),"",IF(F4056="",0,F4056)-IF(G4056="",0,G4056))</f>
        <v/>
      </c>
      <c r="I4056" s="14" t="n"/>
      <c r="J4056" s="14" t="n"/>
      <c r="K4056" s="14" t="n"/>
    </row>
    <row r="4057">
      <c r="A4057" s="19" t="n"/>
      <c r="B4057" s="14" t="n"/>
      <c r="C4057" s="12" t="str">
        <f>IF($B4057="","",IFERROR(INDEX(Items!$B$2:$B$501,MATCH($B4057,Items!$A$2:$A$501,0)),"Unknown SKU"))</f>
        <v/>
      </c>
      <c r="D4057" s="14" t="n"/>
      <c r="E4057" s="14" t="n"/>
      <c r="F4057" s="14" t="n"/>
      <c r="G4057" s="14" t="n"/>
      <c r="H4057" s="12" t="str">
        <f>IF(AND(F4057="",G4057=""),"",IF(F4057="",0,F4057)-IF(G4057="",0,G4057))</f>
        <v/>
      </c>
      <c r="I4057" s="14" t="n"/>
      <c r="J4057" s="14" t="n"/>
      <c r="K4057" s="14" t="n"/>
    </row>
    <row r="4058">
      <c r="A4058" s="19" t="n"/>
      <c r="B4058" s="14" t="n"/>
      <c r="C4058" s="12" t="str">
        <f>IF($B4058="","",IFERROR(INDEX(Items!$B$2:$B$501,MATCH($B4058,Items!$A$2:$A$501,0)),"Unknown SKU"))</f>
        <v/>
      </c>
      <c r="D4058" s="14" t="n"/>
      <c r="E4058" s="14" t="n"/>
      <c r="F4058" s="14" t="n"/>
      <c r="G4058" s="14" t="n"/>
      <c r="H4058" s="12" t="str">
        <f>IF(AND(F4058="",G4058=""),"",IF(F4058="",0,F4058)-IF(G4058="",0,G4058))</f>
        <v/>
      </c>
      <c r="I4058" s="14" t="n"/>
      <c r="J4058" s="14" t="n"/>
      <c r="K4058" s="14" t="n"/>
    </row>
    <row r="4059">
      <c r="A4059" s="19" t="n"/>
      <c r="B4059" s="14" t="n"/>
      <c r="C4059" s="12" t="str">
        <f>IF($B4059="","",IFERROR(INDEX(Items!$B$2:$B$501,MATCH($B4059,Items!$A$2:$A$501,0)),"Unknown SKU"))</f>
        <v/>
      </c>
      <c r="D4059" s="14" t="n"/>
      <c r="E4059" s="14" t="n"/>
      <c r="F4059" s="14" t="n"/>
      <c r="G4059" s="14" t="n"/>
      <c r="H4059" s="12" t="str">
        <f>IF(AND(F4059="",G4059=""),"",IF(F4059="",0,F4059)-IF(G4059="",0,G4059))</f>
        <v/>
      </c>
      <c r="I4059" s="14" t="n"/>
      <c r="J4059" s="14" t="n"/>
      <c r="K4059" s="14" t="n"/>
    </row>
    <row r="4060">
      <c r="A4060" s="19" t="n"/>
      <c r="B4060" s="14" t="n"/>
      <c r="C4060" s="12" t="str">
        <f>IF($B4060="","",IFERROR(INDEX(Items!$B$2:$B$501,MATCH($B4060,Items!$A$2:$A$501,0)),"Unknown SKU"))</f>
        <v/>
      </c>
      <c r="D4060" s="14" t="n"/>
      <c r="E4060" s="14" t="n"/>
      <c r="F4060" s="14" t="n"/>
      <c r="G4060" s="14" t="n"/>
      <c r="H4060" s="12" t="str">
        <f>IF(AND(F4060="",G4060=""),"",IF(F4060="",0,F4060)-IF(G4060="",0,G4060))</f>
        <v/>
      </c>
      <c r="I4060" s="14" t="n"/>
      <c r="J4060" s="14" t="n"/>
      <c r="K4060" s="14" t="n"/>
    </row>
    <row r="4061">
      <c r="A4061" s="19" t="n"/>
      <c r="B4061" s="14" t="n"/>
      <c r="C4061" s="12" t="str">
        <f>IF($B4061="","",IFERROR(INDEX(Items!$B$2:$B$501,MATCH($B4061,Items!$A$2:$A$501,0)),"Unknown SKU"))</f>
        <v/>
      </c>
      <c r="D4061" s="14" t="n"/>
      <c r="E4061" s="14" t="n"/>
      <c r="F4061" s="14" t="n"/>
      <c r="G4061" s="14" t="n"/>
      <c r="H4061" s="12" t="str">
        <f>IF(AND(F4061="",G4061=""),"",IF(F4061="",0,F4061)-IF(G4061="",0,G4061))</f>
        <v/>
      </c>
      <c r="I4061" s="14" t="n"/>
      <c r="J4061" s="14" t="n"/>
      <c r="K4061" s="14" t="n"/>
    </row>
    <row r="4062">
      <c r="A4062" s="19" t="n"/>
      <c r="B4062" s="14" t="n"/>
      <c r="C4062" s="12" t="str">
        <f>IF($B4062="","",IFERROR(INDEX(Items!$B$2:$B$501,MATCH($B4062,Items!$A$2:$A$501,0)),"Unknown SKU"))</f>
        <v/>
      </c>
      <c r="D4062" s="14" t="n"/>
      <c r="E4062" s="14" t="n"/>
      <c r="F4062" s="14" t="n"/>
      <c r="G4062" s="14" t="n"/>
      <c r="H4062" s="12" t="str">
        <f>IF(AND(F4062="",G4062=""),"",IF(F4062="",0,F4062)-IF(G4062="",0,G4062))</f>
        <v/>
      </c>
      <c r="I4062" s="14" t="n"/>
      <c r="J4062" s="14" t="n"/>
      <c r="K4062" s="14" t="n"/>
    </row>
    <row r="4063">
      <c r="A4063" s="19" t="n"/>
      <c r="B4063" s="14" t="n"/>
      <c r="C4063" s="12" t="str">
        <f>IF($B4063="","",IFERROR(INDEX(Items!$B$2:$B$501,MATCH($B4063,Items!$A$2:$A$501,0)),"Unknown SKU"))</f>
        <v/>
      </c>
      <c r="D4063" s="14" t="n"/>
      <c r="E4063" s="14" t="n"/>
      <c r="F4063" s="14" t="n"/>
      <c r="G4063" s="14" t="n"/>
      <c r="H4063" s="12" t="str">
        <f>IF(AND(F4063="",G4063=""),"",IF(F4063="",0,F4063)-IF(G4063="",0,G4063))</f>
        <v/>
      </c>
      <c r="I4063" s="14" t="n"/>
      <c r="J4063" s="14" t="n"/>
      <c r="K4063" s="14" t="n"/>
    </row>
    <row r="4064">
      <c r="A4064" s="19" t="n"/>
      <c r="B4064" s="14" t="n"/>
      <c r="C4064" s="12" t="str">
        <f>IF($B4064="","",IFERROR(INDEX(Items!$B$2:$B$501,MATCH($B4064,Items!$A$2:$A$501,0)),"Unknown SKU"))</f>
        <v/>
      </c>
      <c r="D4064" s="14" t="n"/>
      <c r="E4064" s="14" t="n"/>
      <c r="F4064" s="14" t="n"/>
      <c r="G4064" s="14" t="n"/>
      <c r="H4064" s="12" t="str">
        <f>IF(AND(F4064="",G4064=""),"",IF(F4064="",0,F4064)-IF(G4064="",0,G4064))</f>
        <v/>
      </c>
      <c r="I4064" s="14" t="n"/>
      <c r="J4064" s="14" t="n"/>
      <c r="K4064" s="14" t="n"/>
    </row>
    <row r="4065">
      <c r="A4065" s="19" t="n"/>
      <c r="B4065" s="14" t="n"/>
      <c r="C4065" s="12" t="str">
        <f>IF($B4065="","",IFERROR(INDEX(Items!$B$2:$B$501,MATCH($B4065,Items!$A$2:$A$501,0)),"Unknown SKU"))</f>
        <v/>
      </c>
      <c r="D4065" s="14" t="n"/>
      <c r="E4065" s="14" t="n"/>
      <c r="F4065" s="14" t="n"/>
      <c r="G4065" s="14" t="n"/>
      <c r="H4065" s="12" t="str">
        <f>IF(AND(F4065="",G4065=""),"",IF(F4065="",0,F4065)-IF(G4065="",0,G4065))</f>
        <v/>
      </c>
      <c r="I4065" s="14" t="n"/>
      <c r="J4065" s="14" t="n"/>
      <c r="K4065" s="14" t="n"/>
    </row>
    <row r="4066">
      <c r="A4066" s="19" t="n"/>
      <c r="B4066" s="14" t="n"/>
      <c r="C4066" s="12" t="str">
        <f>IF($B4066="","",IFERROR(INDEX(Items!$B$2:$B$501,MATCH($B4066,Items!$A$2:$A$501,0)),"Unknown SKU"))</f>
        <v/>
      </c>
      <c r="D4066" s="14" t="n"/>
      <c r="E4066" s="14" t="n"/>
      <c r="F4066" s="14" t="n"/>
      <c r="G4066" s="14" t="n"/>
      <c r="H4066" s="12" t="str">
        <f>IF(AND(F4066="",G4066=""),"",IF(F4066="",0,F4066)-IF(G4066="",0,G4066))</f>
        <v/>
      </c>
      <c r="I4066" s="14" t="n"/>
      <c r="J4066" s="14" t="n"/>
      <c r="K4066" s="14" t="n"/>
    </row>
    <row r="4067">
      <c r="A4067" s="19" t="n"/>
      <c r="B4067" s="14" t="n"/>
      <c r="C4067" s="12" t="str">
        <f>IF($B4067="","",IFERROR(INDEX(Items!$B$2:$B$501,MATCH($B4067,Items!$A$2:$A$501,0)),"Unknown SKU"))</f>
        <v/>
      </c>
      <c r="D4067" s="14" t="n"/>
      <c r="E4067" s="14" t="n"/>
      <c r="F4067" s="14" t="n"/>
      <c r="G4067" s="14" t="n"/>
      <c r="H4067" s="12" t="str">
        <f>IF(AND(F4067="",G4067=""),"",IF(F4067="",0,F4067)-IF(G4067="",0,G4067))</f>
        <v/>
      </c>
      <c r="I4067" s="14" t="n"/>
      <c r="J4067" s="14" t="n"/>
      <c r="K4067" s="14" t="n"/>
    </row>
    <row r="4068">
      <c r="A4068" s="19" t="n"/>
      <c r="B4068" s="14" t="n"/>
      <c r="C4068" s="12" t="str">
        <f>IF($B4068="","",IFERROR(INDEX(Items!$B$2:$B$501,MATCH($B4068,Items!$A$2:$A$501,0)),"Unknown SKU"))</f>
        <v/>
      </c>
      <c r="D4068" s="14" t="n"/>
      <c r="E4068" s="14" t="n"/>
      <c r="F4068" s="14" t="n"/>
      <c r="G4068" s="14" t="n"/>
      <c r="H4068" s="12" t="str">
        <f>IF(AND(F4068="",G4068=""),"",IF(F4068="",0,F4068)-IF(G4068="",0,G4068))</f>
        <v/>
      </c>
      <c r="I4068" s="14" t="n"/>
      <c r="J4068" s="14" t="n"/>
      <c r="K4068" s="14" t="n"/>
    </row>
    <row r="4069">
      <c r="A4069" s="19" t="n"/>
      <c r="B4069" s="14" t="n"/>
      <c r="C4069" s="12" t="str">
        <f>IF($B4069="","",IFERROR(INDEX(Items!$B$2:$B$501,MATCH($B4069,Items!$A$2:$A$501,0)),"Unknown SKU"))</f>
        <v/>
      </c>
      <c r="D4069" s="14" t="n"/>
      <c r="E4069" s="14" t="n"/>
      <c r="F4069" s="14" t="n"/>
      <c r="G4069" s="14" t="n"/>
      <c r="H4069" s="12" t="str">
        <f>IF(AND(F4069="",G4069=""),"",IF(F4069="",0,F4069)-IF(G4069="",0,G4069))</f>
        <v/>
      </c>
      <c r="I4069" s="14" t="n"/>
      <c r="J4069" s="14" t="n"/>
      <c r="K4069" s="14" t="n"/>
    </row>
    <row r="4070">
      <c r="A4070" s="19" t="n"/>
      <c r="B4070" s="14" t="n"/>
      <c r="C4070" s="12" t="str">
        <f>IF($B4070="","",IFERROR(INDEX(Items!$B$2:$B$501,MATCH($B4070,Items!$A$2:$A$501,0)),"Unknown SKU"))</f>
        <v/>
      </c>
      <c r="D4070" s="14" t="n"/>
      <c r="E4070" s="14" t="n"/>
      <c r="F4070" s="14" t="n"/>
      <c r="G4070" s="14" t="n"/>
      <c r="H4070" s="12" t="str">
        <f>IF(AND(F4070="",G4070=""),"",IF(F4070="",0,F4070)-IF(G4070="",0,G4070))</f>
        <v/>
      </c>
      <c r="I4070" s="14" t="n"/>
      <c r="J4070" s="14" t="n"/>
      <c r="K4070" s="14" t="n"/>
    </row>
    <row r="4071">
      <c r="A4071" s="19" t="n"/>
      <c r="B4071" s="14" t="n"/>
      <c r="C4071" s="12" t="str">
        <f>IF($B4071="","",IFERROR(INDEX(Items!$B$2:$B$501,MATCH($B4071,Items!$A$2:$A$501,0)),"Unknown SKU"))</f>
        <v/>
      </c>
      <c r="D4071" s="14" t="n"/>
      <c r="E4071" s="14" t="n"/>
      <c r="F4071" s="14" t="n"/>
      <c r="G4071" s="14" t="n"/>
      <c r="H4071" s="12" t="str">
        <f>IF(AND(F4071="",G4071=""),"",IF(F4071="",0,F4071)-IF(G4071="",0,G4071))</f>
        <v/>
      </c>
      <c r="I4071" s="14" t="n"/>
      <c r="J4071" s="14" t="n"/>
      <c r="K4071" s="14" t="n"/>
    </row>
    <row r="4072">
      <c r="A4072" s="19" t="n"/>
      <c r="B4072" s="14" t="n"/>
      <c r="C4072" s="12" t="str">
        <f>IF($B4072="","",IFERROR(INDEX(Items!$B$2:$B$501,MATCH($B4072,Items!$A$2:$A$501,0)),"Unknown SKU"))</f>
        <v/>
      </c>
      <c r="D4072" s="14" t="n"/>
      <c r="E4072" s="14" t="n"/>
      <c r="F4072" s="14" t="n"/>
      <c r="G4072" s="14" t="n"/>
      <c r="H4072" s="12" t="str">
        <f>IF(AND(F4072="",G4072=""),"",IF(F4072="",0,F4072)-IF(G4072="",0,G4072))</f>
        <v/>
      </c>
      <c r="I4072" s="14" t="n"/>
      <c r="J4072" s="14" t="n"/>
      <c r="K4072" s="14" t="n"/>
    </row>
    <row r="4073">
      <c r="A4073" s="19" t="n"/>
      <c r="B4073" s="14" t="n"/>
      <c r="C4073" s="12" t="str">
        <f>IF($B4073="","",IFERROR(INDEX(Items!$B$2:$B$501,MATCH($B4073,Items!$A$2:$A$501,0)),"Unknown SKU"))</f>
        <v/>
      </c>
      <c r="D4073" s="14" t="n"/>
      <c r="E4073" s="14" t="n"/>
      <c r="F4073" s="14" t="n"/>
      <c r="G4073" s="14" t="n"/>
      <c r="H4073" s="12" t="str">
        <f>IF(AND(F4073="",G4073=""),"",IF(F4073="",0,F4073)-IF(G4073="",0,G4073))</f>
        <v/>
      </c>
      <c r="I4073" s="14" t="n"/>
      <c r="J4073" s="14" t="n"/>
      <c r="K4073" s="14" t="n"/>
    </row>
    <row r="4074">
      <c r="A4074" s="19" t="n"/>
      <c r="B4074" s="14" t="n"/>
      <c r="C4074" s="12" t="str">
        <f>IF($B4074="","",IFERROR(INDEX(Items!$B$2:$B$501,MATCH($B4074,Items!$A$2:$A$501,0)),"Unknown SKU"))</f>
        <v/>
      </c>
      <c r="D4074" s="14" t="n"/>
      <c r="E4074" s="14" t="n"/>
      <c r="F4074" s="14" t="n"/>
      <c r="G4074" s="14" t="n"/>
      <c r="H4074" s="12" t="str">
        <f>IF(AND(F4074="",G4074=""),"",IF(F4074="",0,F4074)-IF(G4074="",0,G4074))</f>
        <v/>
      </c>
      <c r="I4074" s="14" t="n"/>
      <c r="J4074" s="14" t="n"/>
      <c r="K4074" s="14" t="n"/>
    </row>
    <row r="4075">
      <c r="A4075" s="19" t="n"/>
      <c r="B4075" s="14" t="n"/>
      <c r="C4075" s="12" t="str">
        <f>IF($B4075="","",IFERROR(INDEX(Items!$B$2:$B$501,MATCH($B4075,Items!$A$2:$A$501,0)),"Unknown SKU"))</f>
        <v/>
      </c>
      <c r="D4075" s="14" t="n"/>
      <c r="E4075" s="14" t="n"/>
      <c r="F4075" s="14" t="n"/>
      <c r="G4075" s="14" t="n"/>
      <c r="H4075" s="12" t="str">
        <f>IF(AND(F4075="",G4075=""),"",IF(F4075="",0,F4075)-IF(G4075="",0,G4075))</f>
        <v/>
      </c>
      <c r="I4075" s="14" t="n"/>
      <c r="J4075" s="14" t="n"/>
      <c r="K4075" s="14" t="n"/>
    </row>
    <row r="4076">
      <c r="A4076" s="19" t="n"/>
      <c r="B4076" s="14" t="n"/>
      <c r="C4076" s="12" t="str">
        <f>IF($B4076="","",IFERROR(INDEX(Items!$B$2:$B$501,MATCH($B4076,Items!$A$2:$A$501,0)),"Unknown SKU"))</f>
        <v/>
      </c>
      <c r="D4076" s="14" t="n"/>
      <c r="E4076" s="14" t="n"/>
      <c r="F4076" s="14" t="n"/>
      <c r="G4076" s="14" t="n"/>
      <c r="H4076" s="12" t="str">
        <f>IF(AND(F4076="",G4076=""),"",IF(F4076="",0,F4076)-IF(G4076="",0,G4076))</f>
        <v/>
      </c>
      <c r="I4076" s="14" t="n"/>
      <c r="J4076" s="14" t="n"/>
      <c r="K4076" s="14" t="n"/>
    </row>
    <row r="4077">
      <c r="A4077" s="19" t="n"/>
      <c r="B4077" s="14" t="n"/>
      <c r="C4077" s="12" t="str">
        <f>IF($B4077="","",IFERROR(INDEX(Items!$B$2:$B$501,MATCH($B4077,Items!$A$2:$A$501,0)),"Unknown SKU"))</f>
        <v/>
      </c>
      <c r="D4077" s="14" t="n"/>
      <c r="E4077" s="14" t="n"/>
      <c r="F4077" s="14" t="n"/>
      <c r="G4077" s="14" t="n"/>
      <c r="H4077" s="12" t="str">
        <f>IF(AND(F4077="",G4077=""),"",IF(F4077="",0,F4077)-IF(G4077="",0,G4077))</f>
        <v/>
      </c>
      <c r="I4077" s="14" t="n"/>
      <c r="J4077" s="14" t="n"/>
      <c r="K4077" s="14" t="n"/>
    </row>
    <row r="4078">
      <c r="A4078" s="19" t="n"/>
      <c r="B4078" s="14" t="n"/>
      <c r="C4078" s="12" t="str">
        <f>IF($B4078="","",IFERROR(INDEX(Items!$B$2:$B$501,MATCH($B4078,Items!$A$2:$A$501,0)),"Unknown SKU"))</f>
        <v/>
      </c>
      <c r="D4078" s="14" t="n"/>
      <c r="E4078" s="14" t="n"/>
      <c r="F4078" s="14" t="n"/>
      <c r="G4078" s="14" t="n"/>
      <c r="H4078" s="12" t="str">
        <f>IF(AND(F4078="",G4078=""),"",IF(F4078="",0,F4078)-IF(G4078="",0,G4078))</f>
        <v/>
      </c>
      <c r="I4078" s="14" t="n"/>
      <c r="J4078" s="14" t="n"/>
      <c r="K4078" s="14" t="n"/>
    </row>
    <row r="4079">
      <c r="A4079" s="19" t="n"/>
      <c r="B4079" s="14" t="n"/>
      <c r="C4079" s="12" t="str">
        <f>IF($B4079="","",IFERROR(INDEX(Items!$B$2:$B$501,MATCH($B4079,Items!$A$2:$A$501,0)),"Unknown SKU"))</f>
        <v/>
      </c>
      <c r="D4079" s="14" t="n"/>
      <c r="E4079" s="14" t="n"/>
      <c r="F4079" s="14" t="n"/>
      <c r="G4079" s="14" t="n"/>
      <c r="H4079" s="12" t="str">
        <f>IF(AND(F4079="",G4079=""),"",IF(F4079="",0,F4079)-IF(G4079="",0,G4079))</f>
        <v/>
      </c>
      <c r="I4079" s="14" t="n"/>
      <c r="J4079" s="14" t="n"/>
      <c r="K4079" s="14" t="n"/>
    </row>
    <row r="4080">
      <c r="A4080" s="19" t="n"/>
      <c r="B4080" s="14" t="n"/>
      <c r="C4080" s="12" t="str">
        <f>IF($B4080="","",IFERROR(INDEX(Items!$B$2:$B$501,MATCH($B4080,Items!$A$2:$A$501,0)),"Unknown SKU"))</f>
        <v/>
      </c>
      <c r="D4080" s="14" t="n"/>
      <c r="E4080" s="14" t="n"/>
      <c r="F4080" s="14" t="n"/>
      <c r="G4080" s="14" t="n"/>
      <c r="H4080" s="12" t="str">
        <f>IF(AND(F4080="",G4080=""),"",IF(F4080="",0,F4080)-IF(G4080="",0,G4080))</f>
        <v/>
      </c>
      <c r="I4080" s="14" t="n"/>
      <c r="J4080" s="14" t="n"/>
      <c r="K4080" s="14" t="n"/>
    </row>
    <row r="4081">
      <c r="A4081" s="19" t="n"/>
      <c r="B4081" s="14" t="n"/>
      <c r="C4081" s="12" t="str">
        <f>IF($B4081="","",IFERROR(INDEX(Items!$B$2:$B$501,MATCH($B4081,Items!$A$2:$A$501,0)),"Unknown SKU"))</f>
        <v/>
      </c>
      <c r="D4081" s="14" t="n"/>
      <c r="E4081" s="14" t="n"/>
      <c r="F4081" s="14" t="n"/>
      <c r="G4081" s="14" t="n"/>
      <c r="H4081" s="12" t="str">
        <f>IF(AND(F4081="",G4081=""),"",IF(F4081="",0,F4081)-IF(G4081="",0,G4081))</f>
        <v/>
      </c>
      <c r="I4081" s="14" t="n"/>
      <c r="J4081" s="14" t="n"/>
      <c r="K4081" s="14" t="n"/>
    </row>
    <row r="4082">
      <c r="A4082" s="19" t="n"/>
      <c r="B4082" s="14" t="n"/>
      <c r="C4082" s="12" t="str">
        <f>IF($B4082="","",IFERROR(INDEX(Items!$B$2:$B$501,MATCH($B4082,Items!$A$2:$A$501,0)),"Unknown SKU"))</f>
        <v/>
      </c>
      <c r="D4082" s="14" t="n"/>
      <c r="E4082" s="14" t="n"/>
      <c r="F4082" s="14" t="n"/>
      <c r="G4082" s="14" t="n"/>
      <c r="H4082" s="12" t="str">
        <f>IF(AND(F4082="",G4082=""),"",IF(F4082="",0,F4082)-IF(G4082="",0,G4082))</f>
        <v/>
      </c>
      <c r="I4082" s="14" t="n"/>
      <c r="J4082" s="14" t="n"/>
      <c r="K4082" s="14" t="n"/>
    </row>
    <row r="4083">
      <c r="A4083" s="19" t="n"/>
      <c r="B4083" s="14" t="n"/>
      <c r="C4083" s="12" t="str">
        <f>IF($B4083="","",IFERROR(INDEX(Items!$B$2:$B$501,MATCH($B4083,Items!$A$2:$A$501,0)),"Unknown SKU"))</f>
        <v/>
      </c>
      <c r="D4083" s="14" t="n"/>
      <c r="E4083" s="14" t="n"/>
      <c r="F4083" s="14" t="n"/>
      <c r="G4083" s="14" t="n"/>
      <c r="H4083" s="12" t="str">
        <f>IF(AND(F4083="",G4083=""),"",IF(F4083="",0,F4083)-IF(G4083="",0,G4083))</f>
        <v/>
      </c>
      <c r="I4083" s="14" t="n"/>
      <c r="J4083" s="14" t="n"/>
      <c r="K4083" s="14" t="n"/>
    </row>
    <row r="4084">
      <c r="A4084" s="19" t="n"/>
      <c r="B4084" s="14" t="n"/>
      <c r="C4084" s="12" t="str">
        <f>IF($B4084="","",IFERROR(INDEX(Items!$B$2:$B$501,MATCH($B4084,Items!$A$2:$A$501,0)),"Unknown SKU"))</f>
        <v/>
      </c>
      <c r="D4084" s="14" t="n"/>
      <c r="E4084" s="14" t="n"/>
      <c r="F4084" s="14" t="n"/>
      <c r="G4084" s="14" t="n"/>
      <c r="H4084" s="12" t="str">
        <f>IF(AND(F4084="",G4084=""),"",IF(F4084="",0,F4084)-IF(G4084="",0,G4084))</f>
        <v/>
      </c>
      <c r="I4084" s="14" t="n"/>
      <c r="J4084" s="14" t="n"/>
      <c r="K4084" s="14" t="n"/>
    </row>
    <row r="4085">
      <c r="A4085" s="19" t="n"/>
      <c r="B4085" s="14" t="n"/>
      <c r="C4085" s="12" t="str">
        <f>IF($B4085="","",IFERROR(INDEX(Items!$B$2:$B$501,MATCH($B4085,Items!$A$2:$A$501,0)),"Unknown SKU"))</f>
        <v/>
      </c>
      <c r="D4085" s="14" t="n"/>
      <c r="E4085" s="14" t="n"/>
      <c r="F4085" s="14" t="n"/>
      <c r="G4085" s="14" t="n"/>
      <c r="H4085" s="12" t="str">
        <f>IF(AND(F4085="",G4085=""),"",IF(F4085="",0,F4085)-IF(G4085="",0,G4085))</f>
        <v/>
      </c>
      <c r="I4085" s="14" t="n"/>
      <c r="J4085" s="14" t="n"/>
      <c r="K4085" s="14" t="n"/>
    </row>
    <row r="4086">
      <c r="A4086" s="19" t="n"/>
      <c r="B4086" s="14" t="n"/>
      <c r="C4086" s="12" t="str">
        <f>IF($B4086="","",IFERROR(INDEX(Items!$B$2:$B$501,MATCH($B4086,Items!$A$2:$A$501,0)),"Unknown SKU"))</f>
        <v/>
      </c>
      <c r="D4086" s="14" t="n"/>
      <c r="E4086" s="14" t="n"/>
      <c r="F4086" s="14" t="n"/>
      <c r="G4086" s="14" t="n"/>
      <c r="H4086" s="12" t="str">
        <f>IF(AND(F4086="",G4086=""),"",IF(F4086="",0,F4086)-IF(G4086="",0,G4086))</f>
        <v/>
      </c>
      <c r="I4086" s="14" t="n"/>
      <c r="J4086" s="14" t="n"/>
      <c r="K4086" s="14" t="n"/>
    </row>
    <row r="4087">
      <c r="A4087" s="19" t="n"/>
      <c r="B4087" s="14" t="n"/>
      <c r="C4087" s="12" t="str">
        <f>IF($B4087="","",IFERROR(INDEX(Items!$B$2:$B$501,MATCH($B4087,Items!$A$2:$A$501,0)),"Unknown SKU"))</f>
        <v/>
      </c>
      <c r="D4087" s="14" t="n"/>
      <c r="E4087" s="14" t="n"/>
      <c r="F4087" s="14" t="n"/>
      <c r="G4087" s="14" t="n"/>
      <c r="H4087" s="12" t="str">
        <f>IF(AND(F4087="",G4087=""),"",IF(F4087="",0,F4087)-IF(G4087="",0,G4087))</f>
        <v/>
      </c>
      <c r="I4087" s="14" t="n"/>
      <c r="J4087" s="14" t="n"/>
      <c r="K4087" s="14" t="n"/>
    </row>
    <row r="4088">
      <c r="A4088" s="19" t="n"/>
      <c r="B4088" s="14" t="n"/>
      <c r="C4088" s="12" t="str">
        <f>IF($B4088="","",IFERROR(INDEX(Items!$B$2:$B$501,MATCH($B4088,Items!$A$2:$A$501,0)),"Unknown SKU"))</f>
        <v/>
      </c>
      <c r="D4088" s="14" t="n"/>
      <c r="E4088" s="14" t="n"/>
      <c r="F4088" s="14" t="n"/>
      <c r="G4088" s="14" t="n"/>
      <c r="H4088" s="12" t="str">
        <f>IF(AND(F4088="",G4088=""),"",IF(F4088="",0,F4088)-IF(G4088="",0,G4088))</f>
        <v/>
      </c>
      <c r="I4088" s="14" t="n"/>
      <c r="J4088" s="14" t="n"/>
      <c r="K4088" s="14" t="n"/>
    </row>
    <row r="4089">
      <c r="A4089" s="19" t="n"/>
      <c r="B4089" s="14" t="n"/>
      <c r="C4089" s="12" t="str">
        <f>IF($B4089="","",IFERROR(INDEX(Items!$B$2:$B$501,MATCH($B4089,Items!$A$2:$A$501,0)),"Unknown SKU"))</f>
        <v/>
      </c>
      <c r="D4089" s="14" t="n"/>
      <c r="E4089" s="14" t="n"/>
      <c r="F4089" s="14" t="n"/>
      <c r="G4089" s="14" t="n"/>
      <c r="H4089" s="12" t="str">
        <f>IF(AND(F4089="",G4089=""),"",IF(F4089="",0,F4089)-IF(G4089="",0,G4089))</f>
        <v/>
      </c>
      <c r="I4089" s="14" t="n"/>
      <c r="J4089" s="14" t="n"/>
      <c r="K4089" s="14" t="n"/>
    </row>
    <row r="4090">
      <c r="A4090" s="19" t="n"/>
      <c r="B4090" s="14" t="n"/>
      <c r="C4090" s="12" t="str">
        <f>IF($B4090="","",IFERROR(INDEX(Items!$B$2:$B$501,MATCH($B4090,Items!$A$2:$A$501,0)),"Unknown SKU"))</f>
        <v/>
      </c>
      <c r="D4090" s="14" t="n"/>
      <c r="E4090" s="14" t="n"/>
      <c r="F4090" s="14" t="n"/>
      <c r="G4090" s="14" t="n"/>
      <c r="H4090" s="12" t="str">
        <f>IF(AND(F4090="",G4090=""),"",IF(F4090="",0,F4090)-IF(G4090="",0,G4090))</f>
        <v/>
      </c>
      <c r="I4090" s="14" t="n"/>
      <c r="J4090" s="14" t="n"/>
      <c r="K4090" s="14" t="n"/>
    </row>
    <row r="4091">
      <c r="A4091" s="19" t="n"/>
      <c r="B4091" s="14" t="n"/>
      <c r="C4091" s="12" t="str">
        <f>IF($B4091="","",IFERROR(INDEX(Items!$B$2:$B$501,MATCH($B4091,Items!$A$2:$A$501,0)),"Unknown SKU"))</f>
        <v/>
      </c>
      <c r="D4091" s="14" t="n"/>
      <c r="E4091" s="14" t="n"/>
      <c r="F4091" s="14" t="n"/>
      <c r="G4091" s="14" t="n"/>
      <c r="H4091" s="12" t="str">
        <f>IF(AND(F4091="",G4091=""),"",IF(F4091="",0,F4091)-IF(G4091="",0,G4091))</f>
        <v/>
      </c>
      <c r="I4091" s="14" t="n"/>
      <c r="J4091" s="14" t="n"/>
      <c r="K4091" s="14" t="n"/>
    </row>
    <row r="4092">
      <c r="A4092" s="19" t="n"/>
      <c r="B4092" s="14" t="n"/>
      <c r="C4092" s="12" t="str">
        <f>IF($B4092="","",IFERROR(INDEX(Items!$B$2:$B$501,MATCH($B4092,Items!$A$2:$A$501,0)),"Unknown SKU"))</f>
        <v/>
      </c>
      <c r="D4092" s="14" t="n"/>
      <c r="E4092" s="14" t="n"/>
      <c r="F4092" s="14" t="n"/>
      <c r="G4092" s="14" t="n"/>
      <c r="H4092" s="12" t="str">
        <f>IF(AND(F4092="",G4092=""),"",IF(F4092="",0,F4092)-IF(G4092="",0,G4092))</f>
        <v/>
      </c>
      <c r="I4092" s="14" t="n"/>
      <c r="J4092" s="14" t="n"/>
      <c r="K4092" s="14" t="n"/>
    </row>
    <row r="4093">
      <c r="A4093" s="19" t="n"/>
      <c r="B4093" s="14" t="n"/>
      <c r="C4093" s="12" t="str">
        <f>IF($B4093="","",IFERROR(INDEX(Items!$B$2:$B$501,MATCH($B4093,Items!$A$2:$A$501,0)),"Unknown SKU"))</f>
        <v/>
      </c>
      <c r="D4093" s="14" t="n"/>
      <c r="E4093" s="14" t="n"/>
      <c r="F4093" s="14" t="n"/>
      <c r="G4093" s="14" t="n"/>
      <c r="H4093" s="12" t="str">
        <f>IF(AND(F4093="",G4093=""),"",IF(F4093="",0,F4093)-IF(G4093="",0,G4093))</f>
        <v/>
      </c>
      <c r="I4093" s="14" t="n"/>
      <c r="J4093" s="14" t="n"/>
      <c r="K4093" s="14" t="n"/>
    </row>
    <row r="4094">
      <c r="A4094" s="19" t="n"/>
      <c r="B4094" s="14" t="n"/>
      <c r="C4094" s="12" t="str">
        <f>IF($B4094="","",IFERROR(INDEX(Items!$B$2:$B$501,MATCH($B4094,Items!$A$2:$A$501,0)),"Unknown SKU"))</f>
        <v/>
      </c>
      <c r="D4094" s="14" t="n"/>
      <c r="E4094" s="14" t="n"/>
      <c r="F4094" s="14" t="n"/>
      <c r="G4094" s="14" t="n"/>
      <c r="H4094" s="12" t="str">
        <f>IF(AND(F4094="",G4094=""),"",IF(F4094="",0,F4094)-IF(G4094="",0,G4094))</f>
        <v/>
      </c>
      <c r="I4094" s="14" t="n"/>
      <c r="J4094" s="14" t="n"/>
      <c r="K4094" s="14" t="n"/>
    </row>
    <row r="4095">
      <c r="A4095" s="19" t="n"/>
      <c r="B4095" s="14" t="n"/>
      <c r="C4095" s="12" t="str">
        <f>IF($B4095="","",IFERROR(INDEX(Items!$B$2:$B$501,MATCH($B4095,Items!$A$2:$A$501,0)),"Unknown SKU"))</f>
        <v/>
      </c>
      <c r="D4095" s="14" t="n"/>
      <c r="E4095" s="14" t="n"/>
      <c r="F4095" s="14" t="n"/>
      <c r="G4095" s="14" t="n"/>
      <c r="H4095" s="12" t="str">
        <f>IF(AND(F4095="",G4095=""),"",IF(F4095="",0,F4095)-IF(G4095="",0,G4095))</f>
        <v/>
      </c>
      <c r="I4095" s="14" t="n"/>
      <c r="J4095" s="14" t="n"/>
      <c r="K4095" s="14" t="n"/>
    </row>
    <row r="4096">
      <c r="A4096" s="19" t="n"/>
      <c r="B4096" s="14" t="n"/>
      <c r="C4096" s="12" t="str">
        <f>IF($B4096="","",IFERROR(INDEX(Items!$B$2:$B$501,MATCH($B4096,Items!$A$2:$A$501,0)),"Unknown SKU"))</f>
        <v/>
      </c>
      <c r="D4096" s="14" t="n"/>
      <c r="E4096" s="14" t="n"/>
      <c r="F4096" s="14" t="n"/>
      <c r="G4096" s="14" t="n"/>
      <c r="H4096" s="12" t="str">
        <f>IF(AND(F4096="",G4096=""),"",IF(F4096="",0,F4096)-IF(G4096="",0,G4096))</f>
        <v/>
      </c>
      <c r="I4096" s="14" t="n"/>
      <c r="J4096" s="14" t="n"/>
      <c r="K4096" s="14" t="n"/>
    </row>
    <row r="4097">
      <c r="A4097" s="19" t="n"/>
      <c r="B4097" s="14" t="n"/>
      <c r="C4097" s="12" t="str">
        <f>IF($B4097="","",IFERROR(INDEX(Items!$B$2:$B$501,MATCH($B4097,Items!$A$2:$A$501,0)),"Unknown SKU"))</f>
        <v/>
      </c>
      <c r="D4097" s="14" t="n"/>
      <c r="E4097" s="14" t="n"/>
      <c r="F4097" s="14" t="n"/>
      <c r="G4097" s="14" t="n"/>
      <c r="H4097" s="12" t="str">
        <f>IF(AND(F4097="",G4097=""),"",IF(F4097="",0,F4097)-IF(G4097="",0,G4097))</f>
        <v/>
      </c>
      <c r="I4097" s="14" t="n"/>
      <c r="J4097" s="14" t="n"/>
      <c r="K4097" s="14" t="n"/>
    </row>
    <row r="4098">
      <c r="A4098" s="19" t="n"/>
      <c r="B4098" s="14" t="n"/>
      <c r="C4098" s="12" t="str">
        <f>IF($B4098="","",IFERROR(INDEX(Items!$B$2:$B$501,MATCH($B4098,Items!$A$2:$A$501,0)),"Unknown SKU"))</f>
        <v/>
      </c>
      <c r="D4098" s="14" t="n"/>
      <c r="E4098" s="14" t="n"/>
      <c r="F4098" s="14" t="n"/>
      <c r="G4098" s="14" t="n"/>
      <c r="H4098" s="12" t="str">
        <f>IF(AND(F4098="",G4098=""),"",IF(F4098="",0,F4098)-IF(G4098="",0,G4098))</f>
        <v/>
      </c>
      <c r="I4098" s="14" t="n"/>
      <c r="J4098" s="14" t="n"/>
      <c r="K4098" s="14" t="n"/>
    </row>
    <row r="4099">
      <c r="A4099" s="19" t="n"/>
      <c r="B4099" s="14" t="n"/>
      <c r="C4099" s="12" t="str">
        <f>IF($B4099="","",IFERROR(INDEX(Items!$B$2:$B$501,MATCH($B4099,Items!$A$2:$A$501,0)),"Unknown SKU"))</f>
        <v/>
      </c>
      <c r="D4099" s="14" t="n"/>
      <c r="E4099" s="14" t="n"/>
      <c r="F4099" s="14" t="n"/>
      <c r="G4099" s="14" t="n"/>
      <c r="H4099" s="12" t="str">
        <f>IF(AND(F4099="",G4099=""),"",IF(F4099="",0,F4099)-IF(G4099="",0,G4099))</f>
        <v/>
      </c>
      <c r="I4099" s="14" t="n"/>
      <c r="J4099" s="14" t="n"/>
      <c r="K4099" s="14" t="n"/>
    </row>
    <row r="4100">
      <c r="A4100" s="19" t="n"/>
      <c r="B4100" s="14" t="n"/>
      <c r="C4100" s="12" t="str">
        <f>IF($B4100="","",IFERROR(INDEX(Items!$B$2:$B$501,MATCH($B4100,Items!$A$2:$A$501,0)),"Unknown SKU"))</f>
        <v/>
      </c>
      <c r="D4100" s="14" t="n"/>
      <c r="E4100" s="14" t="n"/>
      <c r="F4100" s="14" t="n"/>
      <c r="G4100" s="14" t="n"/>
      <c r="H4100" s="12" t="str">
        <f>IF(AND(F4100="",G4100=""),"",IF(F4100="",0,F4100)-IF(G4100="",0,G4100))</f>
        <v/>
      </c>
      <c r="I4100" s="14" t="n"/>
      <c r="J4100" s="14" t="n"/>
      <c r="K4100" s="14" t="n"/>
    </row>
    <row r="4101">
      <c r="A4101" s="19" t="n"/>
      <c r="B4101" s="14" t="n"/>
      <c r="C4101" s="12" t="str">
        <f>IF($B4101="","",IFERROR(INDEX(Items!$B$2:$B$501,MATCH($B4101,Items!$A$2:$A$501,0)),"Unknown SKU"))</f>
        <v/>
      </c>
      <c r="D4101" s="14" t="n"/>
      <c r="E4101" s="14" t="n"/>
      <c r="F4101" s="14" t="n"/>
      <c r="G4101" s="14" t="n"/>
      <c r="H4101" s="12" t="str">
        <f>IF(AND(F4101="",G4101=""),"",IF(F4101="",0,F4101)-IF(G4101="",0,G4101))</f>
        <v/>
      </c>
      <c r="I4101" s="14" t="n"/>
      <c r="J4101" s="14" t="n"/>
      <c r="K4101" s="14" t="n"/>
    </row>
    <row r="4102">
      <c r="A4102" s="19" t="n"/>
      <c r="B4102" s="14" t="n"/>
      <c r="C4102" s="12" t="str">
        <f>IF($B4102="","",IFERROR(INDEX(Items!$B$2:$B$501,MATCH($B4102,Items!$A$2:$A$501,0)),"Unknown SKU"))</f>
        <v/>
      </c>
      <c r="D4102" s="14" t="n"/>
      <c r="E4102" s="14" t="n"/>
      <c r="F4102" s="14" t="n"/>
      <c r="G4102" s="14" t="n"/>
      <c r="H4102" s="12" t="str">
        <f>IF(AND(F4102="",G4102=""),"",IF(F4102="",0,F4102)-IF(G4102="",0,G4102))</f>
        <v/>
      </c>
      <c r="I4102" s="14" t="n"/>
      <c r="J4102" s="14" t="n"/>
      <c r="K4102" s="14" t="n"/>
    </row>
    <row r="4103">
      <c r="A4103" s="19" t="n"/>
      <c r="B4103" s="14" t="n"/>
      <c r="C4103" s="12" t="str">
        <f>IF($B4103="","",IFERROR(INDEX(Items!$B$2:$B$501,MATCH($B4103,Items!$A$2:$A$501,0)),"Unknown SKU"))</f>
        <v/>
      </c>
      <c r="D4103" s="14" t="n"/>
      <c r="E4103" s="14" t="n"/>
      <c r="F4103" s="14" t="n"/>
      <c r="G4103" s="14" t="n"/>
      <c r="H4103" s="12" t="str">
        <f>IF(AND(F4103="",G4103=""),"",IF(F4103="",0,F4103)-IF(G4103="",0,G4103))</f>
        <v/>
      </c>
      <c r="I4103" s="14" t="n"/>
      <c r="J4103" s="14" t="n"/>
      <c r="K4103" s="14" t="n"/>
    </row>
    <row r="4104">
      <c r="A4104" s="19" t="n"/>
      <c r="B4104" s="14" t="n"/>
      <c r="C4104" s="12" t="str">
        <f>IF($B4104="","",IFERROR(INDEX(Items!$B$2:$B$501,MATCH($B4104,Items!$A$2:$A$501,0)),"Unknown SKU"))</f>
        <v/>
      </c>
      <c r="D4104" s="14" t="n"/>
      <c r="E4104" s="14" t="n"/>
      <c r="F4104" s="14" t="n"/>
      <c r="G4104" s="14" t="n"/>
      <c r="H4104" s="12" t="str">
        <f>IF(AND(F4104="",G4104=""),"",IF(F4104="",0,F4104)-IF(G4104="",0,G4104))</f>
        <v/>
      </c>
      <c r="I4104" s="14" t="n"/>
      <c r="J4104" s="14" t="n"/>
      <c r="K4104" s="14" t="n"/>
    </row>
    <row r="4105">
      <c r="A4105" s="19" t="n"/>
      <c r="B4105" s="14" t="n"/>
      <c r="C4105" s="12" t="str">
        <f>IF($B4105="","",IFERROR(INDEX(Items!$B$2:$B$501,MATCH($B4105,Items!$A$2:$A$501,0)),"Unknown SKU"))</f>
        <v/>
      </c>
      <c r="D4105" s="14" t="n"/>
      <c r="E4105" s="14" t="n"/>
      <c r="F4105" s="14" t="n"/>
      <c r="G4105" s="14" t="n"/>
      <c r="H4105" s="12" t="str">
        <f>IF(AND(F4105="",G4105=""),"",IF(F4105="",0,F4105)-IF(G4105="",0,G4105))</f>
        <v/>
      </c>
      <c r="I4105" s="14" t="n"/>
      <c r="J4105" s="14" t="n"/>
      <c r="K4105" s="14" t="n"/>
    </row>
    <row r="4106">
      <c r="A4106" s="19" t="n"/>
      <c r="B4106" s="14" t="n"/>
      <c r="C4106" s="12" t="str">
        <f>IF($B4106="","",IFERROR(INDEX(Items!$B$2:$B$501,MATCH($B4106,Items!$A$2:$A$501,0)),"Unknown SKU"))</f>
        <v/>
      </c>
      <c r="D4106" s="14" t="n"/>
      <c r="E4106" s="14" t="n"/>
      <c r="F4106" s="14" t="n"/>
      <c r="G4106" s="14" t="n"/>
      <c r="H4106" s="12" t="str">
        <f>IF(AND(F4106="",G4106=""),"",IF(F4106="",0,F4106)-IF(G4106="",0,G4106))</f>
        <v/>
      </c>
      <c r="I4106" s="14" t="n"/>
      <c r="J4106" s="14" t="n"/>
      <c r="K4106" s="14" t="n"/>
    </row>
    <row r="4107">
      <c r="A4107" s="19" t="n"/>
      <c r="B4107" s="14" t="n"/>
      <c r="C4107" s="12" t="str">
        <f>IF($B4107="","",IFERROR(INDEX(Items!$B$2:$B$501,MATCH($B4107,Items!$A$2:$A$501,0)),"Unknown SKU"))</f>
        <v/>
      </c>
      <c r="D4107" s="14" t="n"/>
      <c r="E4107" s="14" t="n"/>
      <c r="F4107" s="14" t="n"/>
      <c r="G4107" s="14" t="n"/>
      <c r="H4107" s="12" t="str">
        <f>IF(AND(F4107="",G4107=""),"",IF(F4107="",0,F4107)-IF(G4107="",0,G4107))</f>
        <v/>
      </c>
      <c r="I4107" s="14" t="n"/>
      <c r="J4107" s="14" t="n"/>
      <c r="K4107" s="14" t="n"/>
    </row>
    <row r="4108">
      <c r="A4108" s="19" t="n"/>
      <c r="B4108" s="14" t="n"/>
      <c r="C4108" s="12" t="str">
        <f>IF($B4108="","",IFERROR(INDEX(Items!$B$2:$B$501,MATCH($B4108,Items!$A$2:$A$501,0)),"Unknown SKU"))</f>
        <v/>
      </c>
      <c r="D4108" s="14" t="n"/>
      <c r="E4108" s="14" t="n"/>
      <c r="F4108" s="14" t="n"/>
      <c r="G4108" s="14" t="n"/>
      <c r="H4108" s="12" t="str">
        <f>IF(AND(F4108="",G4108=""),"",IF(F4108="",0,F4108)-IF(G4108="",0,G4108))</f>
        <v/>
      </c>
      <c r="I4108" s="14" t="n"/>
      <c r="J4108" s="14" t="n"/>
      <c r="K4108" s="14" t="n"/>
    </row>
    <row r="4109">
      <c r="A4109" s="19" t="n"/>
      <c r="B4109" s="14" t="n"/>
      <c r="C4109" s="12" t="str">
        <f>IF($B4109="","",IFERROR(INDEX(Items!$B$2:$B$501,MATCH($B4109,Items!$A$2:$A$501,0)),"Unknown SKU"))</f>
        <v/>
      </c>
      <c r="D4109" s="14" t="n"/>
      <c r="E4109" s="14" t="n"/>
      <c r="F4109" s="14" t="n"/>
      <c r="G4109" s="14" t="n"/>
      <c r="H4109" s="12" t="str">
        <f>IF(AND(F4109="",G4109=""),"",IF(F4109="",0,F4109)-IF(G4109="",0,G4109))</f>
        <v/>
      </c>
      <c r="I4109" s="14" t="n"/>
      <c r="J4109" s="14" t="n"/>
      <c r="K4109" s="14" t="n"/>
    </row>
    <row r="4110">
      <c r="A4110" s="19" t="n"/>
      <c r="B4110" s="14" t="n"/>
      <c r="C4110" s="12" t="str">
        <f>IF($B4110="","",IFERROR(INDEX(Items!$B$2:$B$501,MATCH($B4110,Items!$A$2:$A$501,0)),"Unknown SKU"))</f>
        <v/>
      </c>
      <c r="D4110" s="14" t="n"/>
      <c r="E4110" s="14" t="n"/>
      <c r="F4110" s="14" t="n"/>
      <c r="G4110" s="14" t="n"/>
      <c r="H4110" s="12" t="str">
        <f>IF(AND(F4110="",G4110=""),"",IF(F4110="",0,F4110)-IF(G4110="",0,G4110))</f>
        <v/>
      </c>
      <c r="I4110" s="14" t="n"/>
      <c r="J4110" s="14" t="n"/>
      <c r="K4110" s="14" t="n"/>
    </row>
    <row r="4111">
      <c r="A4111" s="19" t="n"/>
      <c r="B4111" s="14" t="n"/>
      <c r="C4111" s="12" t="str">
        <f>IF($B4111="","",IFERROR(INDEX(Items!$B$2:$B$501,MATCH($B4111,Items!$A$2:$A$501,0)),"Unknown SKU"))</f>
        <v/>
      </c>
      <c r="D4111" s="14" t="n"/>
      <c r="E4111" s="14" t="n"/>
      <c r="F4111" s="14" t="n"/>
      <c r="G4111" s="14" t="n"/>
      <c r="H4111" s="12" t="str">
        <f>IF(AND(F4111="",G4111=""),"",IF(F4111="",0,F4111)-IF(G4111="",0,G4111))</f>
        <v/>
      </c>
      <c r="I4111" s="14" t="n"/>
      <c r="J4111" s="14" t="n"/>
      <c r="K4111" s="14" t="n"/>
    </row>
    <row r="4112">
      <c r="A4112" s="19" t="n"/>
      <c r="B4112" s="14" t="n"/>
      <c r="C4112" s="12" t="str">
        <f>IF($B4112="","",IFERROR(INDEX(Items!$B$2:$B$501,MATCH($B4112,Items!$A$2:$A$501,0)),"Unknown SKU"))</f>
        <v/>
      </c>
      <c r="D4112" s="14" t="n"/>
      <c r="E4112" s="14" t="n"/>
      <c r="F4112" s="14" t="n"/>
      <c r="G4112" s="14" t="n"/>
      <c r="H4112" s="12" t="str">
        <f>IF(AND(F4112="",G4112=""),"",IF(F4112="",0,F4112)-IF(G4112="",0,G4112))</f>
        <v/>
      </c>
      <c r="I4112" s="14" t="n"/>
      <c r="J4112" s="14" t="n"/>
      <c r="K4112" s="14" t="n"/>
    </row>
    <row r="4113">
      <c r="A4113" s="19" t="n"/>
      <c r="B4113" s="14" t="n"/>
      <c r="C4113" s="12" t="str">
        <f>IF($B4113="","",IFERROR(INDEX(Items!$B$2:$B$501,MATCH($B4113,Items!$A$2:$A$501,0)),"Unknown SKU"))</f>
        <v/>
      </c>
      <c r="D4113" s="14" t="n"/>
      <c r="E4113" s="14" t="n"/>
      <c r="F4113" s="14" t="n"/>
      <c r="G4113" s="14" t="n"/>
      <c r="H4113" s="12" t="str">
        <f>IF(AND(F4113="",G4113=""),"",IF(F4113="",0,F4113)-IF(G4113="",0,G4113))</f>
        <v/>
      </c>
      <c r="I4113" s="14" t="n"/>
      <c r="J4113" s="14" t="n"/>
      <c r="K4113" s="14" t="n"/>
    </row>
    <row r="4114">
      <c r="A4114" s="19" t="n"/>
      <c r="B4114" s="14" t="n"/>
      <c r="C4114" s="12" t="str">
        <f>IF($B4114="","",IFERROR(INDEX(Items!$B$2:$B$501,MATCH($B4114,Items!$A$2:$A$501,0)),"Unknown SKU"))</f>
        <v/>
      </c>
      <c r="D4114" s="14" t="n"/>
      <c r="E4114" s="14" t="n"/>
      <c r="F4114" s="14" t="n"/>
      <c r="G4114" s="14" t="n"/>
      <c r="H4114" s="12" t="str">
        <f>IF(AND(F4114="",G4114=""),"",IF(F4114="",0,F4114)-IF(G4114="",0,G4114))</f>
        <v/>
      </c>
      <c r="I4114" s="14" t="n"/>
      <c r="J4114" s="14" t="n"/>
      <c r="K4114" s="14" t="n"/>
    </row>
    <row r="4115">
      <c r="A4115" s="19" t="n"/>
      <c r="B4115" s="14" t="n"/>
      <c r="C4115" s="12" t="str">
        <f>IF($B4115="","",IFERROR(INDEX(Items!$B$2:$B$501,MATCH($B4115,Items!$A$2:$A$501,0)),"Unknown SKU"))</f>
        <v/>
      </c>
      <c r="D4115" s="14" t="n"/>
      <c r="E4115" s="14" t="n"/>
      <c r="F4115" s="14" t="n"/>
      <c r="G4115" s="14" t="n"/>
      <c r="H4115" s="12" t="str">
        <f>IF(AND(F4115="",G4115=""),"",IF(F4115="",0,F4115)-IF(G4115="",0,G4115))</f>
        <v/>
      </c>
      <c r="I4115" s="14" t="n"/>
      <c r="J4115" s="14" t="n"/>
      <c r="K4115" s="14" t="n"/>
    </row>
    <row r="4116">
      <c r="A4116" s="19" t="n"/>
      <c r="B4116" s="14" t="n"/>
      <c r="C4116" s="12" t="str">
        <f>IF($B4116="","",IFERROR(INDEX(Items!$B$2:$B$501,MATCH($B4116,Items!$A$2:$A$501,0)),"Unknown SKU"))</f>
        <v/>
      </c>
      <c r="D4116" s="14" t="n"/>
      <c r="E4116" s="14" t="n"/>
      <c r="F4116" s="14" t="n"/>
      <c r="G4116" s="14" t="n"/>
      <c r="H4116" s="12" t="str">
        <f>IF(AND(F4116="",G4116=""),"",IF(F4116="",0,F4116)-IF(G4116="",0,G4116))</f>
        <v/>
      </c>
      <c r="I4116" s="14" t="n"/>
      <c r="J4116" s="14" t="n"/>
      <c r="K4116" s="14" t="n"/>
    </row>
    <row r="4117">
      <c r="A4117" s="19" t="n"/>
      <c r="B4117" s="14" t="n"/>
      <c r="C4117" s="12" t="str">
        <f>IF($B4117="","",IFERROR(INDEX(Items!$B$2:$B$501,MATCH($B4117,Items!$A$2:$A$501,0)),"Unknown SKU"))</f>
        <v/>
      </c>
      <c r="D4117" s="14" t="n"/>
      <c r="E4117" s="14" t="n"/>
      <c r="F4117" s="14" t="n"/>
      <c r="G4117" s="14" t="n"/>
      <c r="H4117" s="12" t="str">
        <f>IF(AND(F4117="",G4117=""),"",IF(F4117="",0,F4117)-IF(G4117="",0,G4117))</f>
        <v/>
      </c>
      <c r="I4117" s="14" t="n"/>
      <c r="J4117" s="14" t="n"/>
      <c r="K4117" s="14" t="n"/>
    </row>
    <row r="4118">
      <c r="A4118" s="19" t="n"/>
      <c r="B4118" s="14" t="n"/>
      <c r="C4118" s="12" t="str">
        <f>IF($B4118="","",IFERROR(INDEX(Items!$B$2:$B$501,MATCH($B4118,Items!$A$2:$A$501,0)),"Unknown SKU"))</f>
        <v/>
      </c>
      <c r="D4118" s="14" t="n"/>
      <c r="E4118" s="14" t="n"/>
      <c r="F4118" s="14" t="n"/>
      <c r="G4118" s="14" t="n"/>
      <c r="H4118" s="12" t="str">
        <f>IF(AND(F4118="",G4118=""),"",IF(F4118="",0,F4118)-IF(G4118="",0,G4118))</f>
        <v/>
      </c>
      <c r="I4118" s="14" t="n"/>
      <c r="J4118" s="14" t="n"/>
      <c r="K4118" s="14" t="n"/>
    </row>
    <row r="4119">
      <c r="A4119" s="19" t="n"/>
      <c r="B4119" s="14" t="n"/>
      <c r="C4119" s="12" t="str">
        <f>IF($B4119="","",IFERROR(INDEX(Items!$B$2:$B$501,MATCH($B4119,Items!$A$2:$A$501,0)),"Unknown SKU"))</f>
        <v/>
      </c>
      <c r="D4119" s="14" t="n"/>
      <c r="E4119" s="14" t="n"/>
      <c r="F4119" s="14" t="n"/>
      <c r="G4119" s="14" t="n"/>
      <c r="H4119" s="12" t="str">
        <f>IF(AND(F4119="",G4119=""),"",IF(F4119="",0,F4119)-IF(G4119="",0,G4119))</f>
        <v/>
      </c>
      <c r="I4119" s="14" t="n"/>
      <c r="J4119" s="14" t="n"/>
      <c r="K4119" s="14" t="n"/>
    </row>
    <row r="4120">
      <c r="A4120" s="19" t="n"/>
      <c r="B4120" s="14" t="n"/>
      <c r="C4120" s="12" t="str">
        <f>IF($B4120="","",IFERROR(INDEX(Items!$B$2:$B$501,MATCH($B4120,Items!$A$2:$A$501,0)),"Unknown SKU"))</f>
        <v/>
      </c>
      <c r="D4120" s="14" t="n"/>
      <c r="E4120" s="14" t="n"/>
      <c r="F4120" s="14" t="n"/>
      <c r="G4120" s="14" t="n"/>
      <c r="H4120" s="12" t="str">
        <f>IF(AND(F4120="",G4120=""),"",IF(F4120="",0,F4120)-IF(G4120="",0,G4120))</f>
        <v/>
      </c>
      <c r="I4120" s="14" t="n"/>
      <c r="J4120" s="14" t="n"/>
      <c r="K4120" s="14" t="n"/>
    </row>
    <row r="4121">
      <c r="A4121" s="19" t="n"/>
      <c r="B4121" s="14" t="n"/>
      <c r="C4121" s="12" t="str">
        <f>IF($B4121="","",IFERROR(INDEX(Items!$B$2:$B$501,MATCH($B4121,Items!$A$2:$A$501,0)),"Unknown SKU"))</f>
        <v/>
      </c>
      <c r="D4121" s="14" t="n"/>
      <c r="E4121" s="14" t="n"/>
      <c r="F4121" s="14" t="n"/>
      <c r="G4121" s="14" t="n"/>
      <c r="H4121" s="12" t="str">
        <f>IF(AND(F4121="",G4121=""),"",IF(F4121="",0,F4121)-IF(G4121="",0,G4121))</f>
        <v/>
      </c>
      <c r="I4121" s="14" t="n"/>
      <c r="J4121" s="14" t="n"/>
      <c r="K4121" s="14" t="n"/>
    </row>
    <row r="4122">
      <c r="A4122" s="19" t="n"/>
      <c r="B4122" s="14" t="n"/>
      <c r="C4122" s="12" t="str">
        <f>IF($B4122="","",IFERROR(INDEX(Items!$B$2:$B$501,MATCH($B4122,Items!$A$2:$A$501,0)),"Unknown SKU"))</f>
        <v/>
      </c>
      <c r="D4122" s="14" t="n"/>
      <c r="E4122" s="14" t="n"/>
      <c r="F4122" s="14" t="n"/>
      <c r="G4122" s="14" t="n"/>
      <c r="H4122" s="12" t="str">
        <f>IF(AND(F4122="",G4122=""),"",IF(F4122="",0,F4122)-IF(G4122="",0,G4122))</f>
        <v/>
      </c>
      <c r="I4122" s="14" t="n"/>
      <c r="J4122" s="14" t="n"/>
      <c r="K4122" s="14" t="n"/>
    </row>
    <row r="4123">
      <c r="A4123" s="19" t="n"/>
      <c r="B4123" s="14" t="n"/>
      <c r="C4123" s="12" t="str">
        <f>IF($B4123="","",IFERROR(INDEX(Items!$B$2:$B$501,MATCH($B4123,Items!$A$2:$A$501,0)),"Unknown SKU"))</f>
        <v/>
      </c>
      <c r="D4123" s="14" t="n"/>
      <c r="E4123" s="14" t="n"/>
      <c r="F4123" s="14" t="n"/>
      <c r="G4123" s="14" t="n"/>
      <c r="H4123" s="12" t="str">
        <f>IF(AND(F4123="",G4123=""),"",IF(F4123="",0,F4123)-IF(G4123="",0,G4123))</f>
        <v/>
      </c>
      <c r="I4123" s="14" t="n"/>
      <c r="J4123" s="14" t="n"/>
      <c r="K4123" s="14" t="n"/>
    </row>
    <row r="4124">
      <c r="A4124" s="19" t="n"/>
      <c r="B4124" s="14" t="n"/>
      <c r="C4124" s="12" t="str">
        <f>IF($B4124="","",IFERROR(INDEX(Items!$B$2:$B$501,MATCH($B4124,Items!$A$2:$A$501,0)),"Unknown SKU"))</f>
        <v/>
      </c>
      <c r="D4124" s="14" t="n"/>
      <c r="E4124" s="14" t="n"/>
      <c r="F4124" s="14" t="n"/>
      <c r="G4124" s="14" t="n"/>
      <c r="H4124" s="12" t="str">
        <f>IF(AND(F4124="",G4124=""),"",IF(F4124="",0,F4124)-IF(G4124="",0,G4124))</f>
        <v/>
      </c>
      <c r="I4124" s="14" t="n"/>
      <c r="J4124" s="14" t="n"/>
      <c r="K4124" s="14" t="n"/>
    </row>
    <row r="4125">
      <c r="A4125" s="19" t="n"/>
      <c r="B4125" s="14" t="n"/>
      <c r="C4125" s="12" t="str">
        <f>IF($B4125="","",IFERROR(INDEX(Items!$B$2:$B$501,MATCH($B4125,Items!$A$2:$A$501,0)),"Unknown SKU"))</f>
        <v/>
      </c>
      <c r="D4125" s="14" t="n"/>
      <c r="E4125" s="14" t="n"/>
      <c r="F4125" s="14" t="n"/>
      <c r="G4125" s="14" t="n"/>
      <c r="H4125" s="12" t="str">
        <f>IF(AND(F4125="",G4125=""),"",IF(F4125="",0,F4125)-IF(G4125="",0,G4125))</f>
        <v/>
      </c>
      <c r="I4125" s="14" t="n"/>
      <c r="J4125" s="14" t="n"/>
      <c r="K4125" s="14" t="n"/>
    </row>
    <row r="4126">
      <c r="A4126" s="19" t="n"/>
      <c r="B4126" s="14" t="n"/>
      <c r="C4126" s="12" t="str">
        <f>IF($B4126="","",IFERROR(INDEX(Items!$B$2:$B$501,MATCH($B4126,Items!$A$2:$A$501,0)),"Unknown SKU"))</f>
        <v/>
      </c>
      <c r="D4126" s="14" t="n"/>
      <c r="E4126" s="14" t="n"/>
      <c r="F4126" s="14" t="n"/>
      <c r="G4126" s="14" t="n"/>
      <c r="H4126" s="12" t="str">
        <f>IF(AND(F4126="",G4126=""),"",IF(F4126="",0,F4126)-IF(G4126="",0,G4126))</f>
        <v/>
      </c>
      <c r="I4126" s="14" t="n"/>
      <c r="J4126" s="14" t="n"/>
      <c r="K4126" s="14" t="n"/>
    </row>
    <row r="4127">
      <c r="A4127" s="19" t="n"/>
      <c r="B4127" s="14" t="n"/>
      <c r="C4127" s="12" t="str">
        <f>IF($B4127="","",IFERROR(INDEX(Items!$B$2:$B$501,MATCH($B4127,Items!$A$2:$A$501,0)),"Unknown SKU"))</f>
        <v/>
      </c>
      <c r="D4127" s="14" t="n"/>
      <c r="E4127" s="14" t="n"/>
      <c r="F4127" s="14" t="n"/>
      <c r="G4127" s="14" t="n"/>
      <c r="H4127" s="12" t="str">
        <f>IF(AND(F4127="",G4127=""),"",IF(F4127="",0,F4127)-IF(G4127="",0,G4127))</f>
        <v/>
      </c>
      <c r="I4127" s="14" t="n"/>
      <c r="J4127" s="14" t="n"/>
      <c r="K4127" s="14" t="n"/>
    </row>
    <row r="4128">
      <c r="A4128" s="19" t="n"/>
      <c r="B4128" s="14" t="n"/>
      <c r="C4128" s="12" t="str">
        <f>IF($B4128="","",IFERROR(INDEX(Items!$B$2:$B$501,MATCH($B4128,Items!$A$2:$A$501,0)),"Unknown SKU"))</f>
        <v/>
      </c>
      <c r="D4128" s="14" t="n"/>
      <c r="E4128" s="14" t="n"/>
      <c r="F4128" s="14" t="n"/>
      <c r="G4128" s="14" t="n"/>
      <c r="H4128" s="12" t="str">
        <f>IF(AND(F4128="",G4128=""),"",IF(F4128="",0,F4128)-IF(G4128="",0,G4128))</f>
        <v/>
      </c>
      <c r="I4128" s="14" t="n"/>
      <c r="J4128" s="14" t="n"/>
      <c r="K4128" s="14" t="n"/>
    </row>
    <row r="4129">
      <c r="A4129" s="19" t="n"/>
      <c r="B4129" s="14" t="n"/>
      <c r="C4129" s="12" t="str">
        <f>IF($B4129="","",IFERROR(INDEX(Items!$B$2:$B$501,MATCH($B4129,Items!$A$2:$A$501,0)),"Unknown SKU"))</f>
        <v/>
      </c>
      <c r="D4129" s="14" t="n"/>
      <c r="E4129" s="14" t="n"/>
      <c r="F4129" s="14" t="n"/>
      <c r="G4129" s="14" t="n"/>
      <c r="H4129" s="12" t="str">
        <f>IF(AND(F4129="",G4129=""),"",IF(F4129="",0,F4129)-IF(G4129="",0,G4129))</f>
        <v/>
      </c>
      <c r="I4129" s="14" t="n"/>
      <c r="J4129" s="14" t="n"/>
      <c r="K4129" s="14" t="n"/>
    </row>
    <row r="4130">
      <c r="A4130" s="19" t="n"/>
      <c r="B4130" s="14" t="n"/>
      <c r="C4130" s="12" t="str">
        <f>IF($B4130="","",IFERROR(INDEX(Items!$B$2:$B$501,MATCH($B4130,Items!$A$2:$A$501,0)),"Unknown SKU"))</f>
        <v/>
      </c>
      <c r="D4130" s="14" t="n"/>
      <c r="E4130" s="14" t="n"/>
      <c r="F4130" s="14" t="n"/>
      <c r="G4130" s="14" t="n"/>
      <c r="H4130" s="12" t="str">
        <f>IF(AND(F4130="",G4130=""),"",IF(F4130="",0,F4130)-IF(G4130="",0,G4130))</f>
        <v/>
      </c>
      <c r="I4130" s="14" t="n"/>
      <c r="J4130" s="14" t="n"/>
      <c r="K4130" s="14" t="n"/>
    </row>
    <row r="4131">
      <c r="A4131" s="19" t="n"/>
      <c r="B4131" s="14" t="n"/>
      <c r="C4131" s="12" t="str">
        <f>IF($B4131="","",IFERROR(INDEX(Items!$B$2:$B$501,MATCH($B4131,Items!$A$2:$A$501,0)),"Unknown SKU"))</f>
        <v/>
      </c>
      <c r="D4131" s="14" t="n"/>
      <c r="E4131" s="14" t="n"/>
      <c r="F4131" s="14" t="n"/>
      <c r="G4131" s="14" t="n"/>
      <c r="H4131" s="12" t="str">
        <f>IF(AND(F4131="",G4131=""),"",IF(F4131="",0,F4131)-IF(G4131="",0,G4131))</f>
        <v/>
      </c>
      <c r="I4131" s="14" t="n"/>
      <c r="J4131" s="14" t="n"/>
      <c r="K4131" s="14" t="n"/>
    </row>
    <row r="4132">
      <c r="A4132" s="19" t="n"/>
      <c r="B4132" s="14" t="n"/>
      <c r="C4132" s="12" t="str">
        <f>IF($B4132="","",IFERROR(INDEX(Items!$B$2:$B$501,MATCH($B4132,Items!$A$2:$A$501,0)),"Unknown SKU"))</f>
        <v/>
      </c>
      <c r="D4132" s="14" t="n"/>
      <c r="E4132" s="14" t="n"/>
      <c r="F4132" s="14" t="n"/>
      <c r="G4132" s="14" t="n"/>
      <c r="H4132" s="12" t="str">
        <f>IF(AND(F4132="",G4132=""),"",IF(F4132="",0,F4132)-IF(G4132="",0,G4132))</f>
        <v/>
      </c>
      <c r="I4132" s="14" t="n"/>
      <c r="J4132" s="14" t="n"/>
      <c r="K4132" s="14" t="n"/>
    </row>
    <row r="4133">
      <c r="A4133" s="19" t="n"/>
      <c r="B4133" s="14" t="n"/>
      <c r="C4133" s="12" t="str">
        <f>IF($B4133="","",IFERROR(INDEX(Items!$B$2:$B$501,MATCH($B4133,Items!$A$2:$A$501,0)),"Unknown SKU"))</f>
        <v/>
      </c>
      <c r="D4133" s="14" t="n"/>
      <c r="E4133" s="14" t="n"/>
      <c r="F4133" s="14" t="n"/>
      <c r="G4133" s="14" t="n"/>
      <c r="H4133" s="12" t="str">
        <f>IF(AND(F4133="",G4133=""),"",IF(F4133="",0,F4133)-IF(G4133="",0,G4133))</f>
        <v/>
      </c>
      <c r="I4133" s="14" t="n"/>
      <c r="J4133" s="14" t="n"/>
      <c r="K4133" s="14" t="n"/>
    </row>
    <row r="4134">
      <c r="A4134" s="19" t="n"/>
      <c r="B4134" s="14" t="n"/>
      <c r="C4134" s="12" t="str">
        <f>IF($B4134="","",IFERROR(INDEX(Items!$B$2:$B$501,MATCH($B4134,Items!$A$2:$A$501,0)),"Unknown SKU"))</f>
        <v/>
      </c>
      <c r="D4134" s="14" t="n"/>
      <c r="E4134" s="14" t="n"/>
      <c r="F4134" s="14" t="n"/>
      <c r="G4134" s="14" t="n"/>
      <c r="H4134" s="12" t="str">
        <f>IF(AND(F4134="",G4134=""),"",IF(F4134="",0,F4134)-IF(G4134="",0,G4134))</f>
        <v/>
      </c>
      <c r="I4134" s="14" t="n"/>
      <c r="J4134" s="14" t="n"/>
      <c r="K4134" s="14" t="n"/>
    </row>
    <row r="4135">
      <c r="A4135" s="19" t="n"/>
      <c r="B4135" s="14" t="n"/>
      <c r="C4135" s="12" t="str">
        <f>IF($B4135="","",IFERROR(INDEX(Items!$B$2:$B$501,MATCH($B4135,Items!$A$2:$A$501,0)),"Unknown SKU"))</f>
        <v/>
      </c>
      <c r="D4135" s="14" t="n"/>
      <c r="E4135" s="14" t="n"/>
      <c r="F4135" s="14" t="n"/>
      <c r="G4135" s="14" t="n"/>
      <c r="H4135" s="12" t="str">
        <f>IF(AND(F4135="",G4135=""),"",IF(F4135="",0,F4135)-IF(G4135="",0,G4135))</f>
        <v/>
      </c>
      <c r="I4135" s="14" t="n"/>
      <c r="J4135" s="14" t="n"/>
      <c r="K4135" s="14" t="n"/>
    </row>
    <row r="4136">
      <c r="A4136" s="19" t="n"/>
      <c r="B4136" s="14" t="n"/>
      <c r="C4136" s="12" t="str">
        <f>IF($B4136="","",IFERROR(INDEX(Items!$B$2:$B$501,MATCH($B4136,Items!$A$2:$A$501,0)),"Unknown SKU"))</f>
        <v/>
      </c>
      <c r="D4136" s="14" t="n"/>
      <c r="E4136" s="14" t="n"/>
      <c r="F4136" s="14" t="n"/>
      <c r="G4136" s="14" t="n"/>
      <c r="H4136" s="12" t="str">
        <f>IF(AND(F4136="",G4136=""),"",IF(F4136="",0,F4136)-IF(G4136="",0,G4136))</f>
        <v/>
      </c>
      <c r="I4136" s="14" t="n"/>
      <c r="J4136" s="14" t="n"/>
      <c r="K4136" s="14" t="n"/>
    </row>
    <row r="4137">
      <c r="A4137" s="19" t="n"/>
      <c r="B4137" s="14" t="n"/>
      <c r="C4137" s="12" t="str">
        <f>IF($B4137="","",IFERROR(INDEX(Items!$B$2:$B$501,MATCH($B4137,Items!$A$2:$A$501,0)),"Unknown SKU"))</f>
        <v/>
      </c>
      <c r="D4137" s="14" t="n"/>
      <c r="E4137" s="14" t="n"/>
      <c r="F4137" s="14" t="n"/>
      <c r="G4137" s="14" t="n"/>
      <c r="H4137" s="12" t="str">
        <f>IF(AND(F4137="",G4137=""),"",IF(F4137="",0,F4137)-IF(G4137="",0,G4137))</f>
        <v/>
      </c>
      <c r="I4137" s="14" t="n"/>
      <c r="J4137" s="14" t="n"/>
      <c r="K4137" s="14" t="n"/>
    </row>
    <row r="4138">
      <c r="A4138" s="19" t="n"/>
      <c r="B4138" s="14" t="n"/>
      <c r="C4138" s="12" t="str">
        <f>IF($B4138="","",IFERROR(INDEX(Items!$B$2:$B$501,MATCH($B4138,Items!$A$2:$A$501,0)),"Unknown SKU"))</f>
        <v/>
      </c>
      <c r="D4138" s="14" t="n"/>
      <c r="E4138" s="14" t="n"/>
      <c r="F4138" s="14" t="n"/>
      <c r="G4138" s="14" t="n"/>
      <c r="H4138" s="12" t="str">
        <f>IF(AND(F4138="",G4138=""),"",IF(F4138="",0,F4138)-IF(G4138="",0,G4138))</f>
        <v/>
      </c>
      <c r="I4138" s="14" t="n"/>
      <c r="J4138" s="14" t="n"/>
      <c r="K4138" s="14" t="n"/>
    </row>
    <row r="4139">
      <c r="A4139" s="19" t="n"/>
      <c r="B4139" s="14" t="n"/>
      <c r="C4139" s="12" t="str">
        <f>IF($B4139="","",IFERROR(INDEX(Items!$B$2:$B$501,MATCH($B4139,Items!$A$2:$A$501,0)),"Unknown SKU"))</f>
        <v/>
      </c>
      <c r="D4139" s="14" t="n"/>
      <c r="E4139" s="14" t="n"/>
      <c r="F4139" s="14" t="n"/>
      <c r="G4139" s="14" t="n"/>
      <c r="H4139" s="12" t="str">
        <f>IF(AND(F4139="",G4139=""),"",IF(F4139="",0,F4139)-IF(G4139="",0,G4139))</f>
        <v/>
      </c>
      <c r="I4139" s="14" t="n"/>
      <c r="J4139" s="14" t="n"/>
      <c r="K4139" s="14" t="n"/>
    </row>
    <row r="4140">
      <c r="A4140" s="19" t="n"/>
      <c r="B4140" s="14" t="n"/>
      <c r="C4140" s="12" t="str">
        <f>IF($B4140="","",IFERROR(INDEX(Items!$B$2:$B$501,MATCH($B4140,Items!$A$2:$A$501,0)),"Unknown SKU"))</f>
        <v/>
      </c>
      <c r="D4140" s="14" t="n"/>
      <c r="E4140" s="14" t="n"/>
      <c r="F4140" s="14" t="n"/>
      <c r="G4140" s="14" t="n"/>
      <c r="H4140" s="12" t="str">
        <f>IF(AND(F4140="",G4140=""),"",IF(F4140="",0,F4140)-IF(G4140="",0,G4140))</f>
        <v/>
      </c>
      <c r="I4140" s="14" t="n"/>
      <c r="J4140" s="14" t="n"/>
      <c r="K4140" s="14" t="n"/>
    </row>
    <row r="4141">
      <c r="A4141" s="19" t="n"/>
      <c r="B4141" s="14" t="n"/>
      <c r="C4141" s="12" t="str">
        <f>IF($B4141="","",IFERROR(INDEX(Items!$B$2:$B$501,MATCH($B4141,Items!$A$2:$A$501,0)),"Unknown SKU"))</f>
        <v/>
      </c>
      <c r="D4141" s="14" t="n"/>
      <c r="E4141" s="14" t="n"/>
      <c r="F4141" s="14" t="n"/>
      <c r="G4141" s="14" t="n"/>
      <c r="H4141" s="12" t="str">
        <f>IF(AND(F4141="",G4141=""),"",IF(F4141="",0,F4141)-IF(G4141="",0,G4141))</f>
        <v/>
      </c>
      <c r="I4141" s="14" t="n"/>
      <c r="J4141" s="14" t="n"/>
      <c r="K4141" s="14" t="n"/>
    </row>
    <row r="4142">
      <c r="A4142" s="19" t="n"/>
      <c r="B4142" s="14" t="n"/>
      <c r="C4142" s="12" t="str">
        <f>IF($B4142="","",IFERROR(INDEX(Items!$B$2:$B$501,MATCH($B4142,Items!$A$2:$A$501,0)),"Unknown SKU"))</f>
        <v/>
      </c>
      <c r="D4142" s="14" t="n"/>
      <c r="E4142" s="14" t="n"/>
      <c r="F4142" s="14" t="n"/>
      <c r="G4142" s="14" t="n"/>
      <c r="H4142" s="12" t="str">
        <f>IF(AND(F4142="",G4142=""),"",IF(F4142="",0,F4142)-IF(G4142="",0,G4142))</f>
        <v/>
      </c>
      <c r="I4142" s="14" t="n"/>
      <c r="J4142" s="14" t="n"/>
      <c r="K4142" s="14" t="n"/>
    </row>
    <row r="4143">
      <c r="A4143" s="19" t="n"/>
      <c r="B4143" s="14" t="n"/>
      <c r="C4143" s="12" t="str">
        <f>IF($B4143="","",IFERROR(INDEX(Items!$B$2:$B$501,MATCH($B4143,Items!$A$2:$A$501,0)),"Unknown SKU"))</f>
        <v/>
      </c>
      <c r="D4143" s="14" t="n"/>
      <c r="E4143" s="14" t="n"/>
      <c r="F4143" s="14" t="n"/>
      <c r="G4143" s="14" t="n"/>
      <c r="H4143" s="12" t="str">
        <f>IF(AND(F4143="",G4143=""),"",IF(F4143="",0,F4143)-IF(G4143="",0,G4143))</f>
        <v/>
      </c>
      <c r="I4143" s="14" t="n"/>
      <c r="J4143" s="14" t="n"/>
      <c r="K4143" s="14" t="n"/>
    </row>
    <row r="4144">
      <c r="A4144" s="19" t="n"/>
      <c r="B4144" s="14" t="n"/>
      <c r="C4144" s="12" t="str">
        <f>IF($B4144="","",IFERROR(INDEX(Items!$B$2:$B$501,MATCH($B4144,Items!$A$2:$A$501,0)),"Unknown SKU"))</f>
        <v/>
      </c>
      <c r="D4144" s="14" t="n"/>
      <c r="E4144" s="14" t="n"/>
      <c r="F4144" s="14" t="n"/>
      <c r="G4144" s="14" t="n"/>
      <c r="H4144" s="12" t="str">
        <f>IF(AND(F4144="",G4144=""),"",IF(F4144="",0,F4144)-IF(G4144="",0,G4144))</f>
        <v/>
      </c>
      <c r="I4144" s="14" t="n"/>
      <c r="J4144" s="14" t="n"/>
      <c r="K4144" s="14" t="n"/>
    </row>
    <row r="4145">
      <c r="A4145" s="19" t="n"/>
      <c r="B4145" s="14" t="n"/>
      <c r="C4145" s="12" t="str">
        <f>IF($B4145="","",IFERROR(INDEX(Items!$B$2:$B$501,MATCH($B4145,Items!$A$2:$A$501,0)),"Unknown SKU"))</f>
        <v/>
      </c>
      <c r="D4145" s="14" t="n"/>
      <c r="E4145" s="14" t="n"/>
      <c r="F4145" s="14" t="n"/>
      <c r="G4145" s="14" t="n"/>
      <c r="H4145" s="12" t="str">
        <f>IF(AND(F4145="",G4145=""),"",IF(F4145="",0,F4145)-IF(G4145="",0,G4145))</f>
        <v/>
      </c>
      <c r="I4145" s="14" t="n"/>
      <c r="J4145" s="14" t="n"/>
      <c r="K4145" s="14" t="n"/>
    </row>
    <row r="4146">
      <c r="A4146" s="19" t="n"/>
      <c r="B4146" s="14" t="n"/>
      <c r="C4146" s="12" t="str">
        <f>IF($B4146="","",IFERROR(INDEX(Items!$B$2:$B$501,MATCH($B4146,Items!$A$2:$A$501,0)),"Unknown SKU"))</f>
        <v/>
      </c>
      <c r="D4146" s="14" t="n"/>
      <c r="E4146" s="14" t="n"/>
      <c r="F4146" s="14" t="n"/>
      <c r="G4146" s="14" t="n"/>
      <c r="H4146" s="12" t="str">
        <f>IF(AND(F4146="",G4146=""),"",IF(F4146="",0,F4146)-IF(G4146="",0,G4146))</f>
        <v/>
      </c>
      <c r="I4146" s="14" t="n"/>
      <c r="J4146" s="14" t="n"/>
      <c r="K4146" s="14" t="n"/>
    </row>
    <row r="4147">
      <c r="A4147" s="19" t="n"/>
      <c r="B4147" s="14" t="n"/>
      <c r="C4147" s="12" t="str">
        <f>IF($B4147="","",IFERROR(INDEX(Items!$B$2:$B$501,MATCH($B4147,Items!$A$2:$A$501,0)),"Unknown SKU"))</f>
        <v/>
      </c>
      <c r="D4147" s="14" t="n"/>
      <c r="E4147" s="14" t="n"/>
      <c r="F4147" s="14" t="n"/>
      <c r="G4147" s="14" t="n"/>
      <c r="H4147" s="12" t="str">
        <f>IF(AND(F4147="",G4147=""),"",IF(F4147="",0,F4147)-IF(G4147="",0,G4147))</f>
        <v/>
      </c>
      <c r="I4147" s="14" t="n"/>
      <c r="J4147" s="14" t="n"/>
      <c r="K4147" s="14" t="n"/>
    </row>
    <row r="4148">
      <c r="A4148" s="19" t="n"/>
      <c r="B4148" s="14" t="n"/>
      <c r="C4148" s="12" t="str">
        <f>IF($B4148="","",IFERROR(INDEX(Items!$B$2:$B$501,MATCH($B4148,Items!$A$2:$A$501,0)),"Unknown SKU"))</f>
        <v/>
      </c>
      <c r="D4148" s="14" t="n"/>
      <c r="E4148" s="14" t="n"/>
      <c r="F4148" s="14" t="n"/>
      <c r="G4148" s="14" t="n"/>
      <c r="H4148" s="12" t="str">
        <f>IF(AND(F4148="",G4148=""),"",IF(F4148="",0,F4148)-IF(G4148="",0,G4148))</f>
        <v/>
      </c>
      <c r="I4148" s="14" t="n"/>
      <c r="J4148" s="14" t="n"/>
      <c r="K4148" s="14" t="n"/>
    </row>
    <row r="4149">
      <c r="A4149" s="19" t="n"/>
      <c r="B4149" s="14" t="n"/>
      <c r="C4149" s="12" t="str">
        <f>IF($B4149="","",IFERROR(INDEX(Items!$B$2:$B$501,MATCH($B4149,Items!$A$2:$A$501,0)),"Unknown SKU"))</f>
        <v/>
      </c>
      <c r="D4149" s="14" t="n"/>
      <c r="E4149" s="14" t="n"/>
      <c r="F4149" s="14" t="n"/>
      <c r="G4149" s="14" t="n"/>
      <c r="H4149" s="12" t="str">
        <f>IF(AND(F4149="",G4149=""),"",IF(F4149="",0,F4149)-IF(G4149="",0,G4149))</f>
        <v/>
      </c>
      <c r="I4149" s="14" t="n"/>
      <c r="J4149" s="14" t="n"/>
      <c r="K4149" s="14" t="n"/>
    </row>
    <row r="4150">
      <c r="A4150" s="19" t="n"/>
      <c r="B4150" s="14" t="n"/>
      <c r="C4150" s="12" t="str">
        <f>IF($B4150="","",IFERROR(INDEX(Items!$B$2:$B$501,MATCH($B4150,Items!$A$2:$A$501,0)),"Unknown SKU"))</f>
        <v/>
      </c>
      <c r="D4150" s="14" t="n"/>
      <c r="E4150" s="14" t="n"/>
      <c r="F4150" s="14" t="n"/>
      <c r="G4150" s="14" t="n"/>
      <c r="H4150" s="12" t="str">
        <f>IF(AND(F4150="",G4150=""),"",IF(F4150="",0,F4150)-IF(G4150="",0,G4150))</f>
        <v/>
      </c>
      <c r="I4150" s="14" t="n"/>
      <c r="J4150" s="14" t="n"/>
      <c r="K4150" s="14" t="n"/>
    </row>
    <row r="4151">
      <c r="A4151" s="19" t="n"/>
      <c r="B4151" s="14" t="n"/>
      <c r="C4151" s="12" t="str">
        <f>IF($B4151="","",IFERROR(INDEX(Items!$B$2:$B$501,MATCH($B4151,Items!$A$2:$A$501,0)),"Unknown SKU"))</f>
        <v/>
      </c>
      <c r="D4151" s="14" t="n"/>
      <c r="E4151" s="14" t="n"/>
      <c r="F4151" s="14" t="n"/>
      <c r="G4151" s="14" t="n"/>
      <c r="H4151" s="12" t="str">
        <f>IF(AND(F4151="",G4151=""),"",IF(F4151="",0,F4151)-IF(G4151="",0,G4151))</f>
        <v/>
      </c>
      <c r="I4151" s="14" t="n"/>
      <c r="J4151" s="14" t="n"/>
      <c r="K4151" s="14" t="n"/>
    </row>
    <row r="4152">
      <c r="A4152" s="19" t="n"/>
      <c r="B4152" s="14" t="n"/>
      <c r="C4152" s="12" t="str">
        <f>IF($B4152="","",IFERROR(INDEX(Items!$B$2:$B$501,MATCH($B4152,Items!$A$2:$A$501,0)),"Unknown SKU"))</f>
        <v/>
      </c>
      <c r="D4152" s="14" t="n"/>
      <c r="E4152" s="14" t="n"/>
      <c r="F4152" s="14" t="n"/>
      <c r="G4152" s="14" t="n"/>
      <c r="H4152" s="12" t="str">
        <f>IF(AND(F4152="",G4152=""),"",IF(F4152="",0,F4152)-IF(G4152="",0,G4152))</f>
        <v/>
      </c>
      <c r="I4152" s="14" t="n"/>
      <c r="J4152" s="14" t="n"/>
      <c r="K4152" s="14" t="n"/>
    </row>
    <row r="4153">
      <c r="A4153" s="19" t="n"/>
      <c r="B4153" s="14" t="n"/>
      <c r="C4153" s="12" t="str">
        <f>IF($B4153="","",IFERROR(INDEX(Items!$B$2:$B$501,MATCH($B4153,Items!$A$2:$A$501,0)),"Unknown SKU"))</f>
        <v/>
      </c>
      <c r="D4153" s="14" t="n"/>
      <c r="E4153" s="14" t="n"/>
      <c r="F4153" s="14" t="n"/>
      <c r="G4153" s="14" t="n"/>
      <c r="H4153" s="12" t="str">
        <f>IF(AND(F4153="",G4153=""),"",IF(F4153="",0,F4153)-IF(G4153="",0,G4153))</f>
        <v/>
      </c>
      <c r="I4153" s="14" t="n"/>
      <c r="J4153" s="14" t="n"/>
      <c r="K4153" s="14" t="n"/>
    </row>
    <row r="4154">
      <c r="A4154" s="19" t="n"/>
      <c r="B4154" s="14" t="n"/>
      <c r="C4154" s="12" t="str">
        <f>IF($B4154="","",IFERROR(INDEX(Items!$B$2:$B$501,MATCH($B4154,Items!$A$2:$A$501,0)),"Unknown SKU"))</f>
        <v/>
      </c>
      <c r="D4154" s="14" t="n"/>
      <c r="E4154" s="14" t="n"/>
      <c r="F4154" s="14" t="n"/>
      <c r="G4154" s="14" t="n"/>
      <c r="H4154" s="12" t="str">
        <f>IF(AND(F4154="",G4154=""),"",IF(F4154="",0,F4154)-IF(G4154="",0,G4154))</f>
        <v/>
      </c>
      <c r="I4154" s="14" t="n"/>
      <c r="J4154" s="14" t="n"/>
      <c r="K4154" s="14" t="n"/>
    </row>
    <row r="4155">
      <c r="A4155" s="19" t="n"/>
      <c r="B4155" s="14" t="n"/>
      <c r="C4155" s="12" t="str">
        <f>IF($B4155="","",IFERROR(INDEX(Items!$B$2:$B$501,MATCH($B4155,Items!$A$2:$A$501,0)),"Unknown SKU"))</f>
        <v/>
      </c>
      <c r="D4155" s="14" t="n"/>
      <c r="E4155" s="14" t="n"/>
      <c r="F4155" s="14" t="n"/>
      <c r="G4155" s="14" t="n"/>
      <c r="H4155" s="12" t="str">
        <f>IF(AND(F4155="",G4155=""),"",IF(F4155="",0,F4155)-IF(G4155="",0,G4155))</f>
        <v/>
      </c>
      <c r="I4155" s="14" t="n"/>
      <c r="J4155" s="14" t="n"/>
      <c r="K4155" s="14" t="n"/>
    </row>
    <row r="4156">
      <c r="A4156" s="19" t="n"/>
      <c r="B4156" s="14" t="n"/>
      <c r="C4156" s="12" t="str">
        <f>IF($B4156="","",IFERROR(INDEX(Items!$B$2:$B$501,MATCH($B4156,Items!$A$2:$A$501,0)),"Unknown SKU"))</f>
        <v/>
      </c>
      <c r="D4156" s="14" t="n"/>
      <c r="E4156" s="14" t="n"/>
      <c r="F4156" s="14" t="n"/>
      <c r="G4156" s="14" t="n"/>
      <c r="H4156" s="12" t="str">
        <f>IF(AND(F4156="",G4156=""),"",IF(F4156="",0,F4156)-IF(G4156="",0,G4156))</f>
        <v/>
      </c>
      <c r="I4156" s="14" t="n"/>
      <c r="J4156" s="14" t="n"/>
      <c r="K4156" s="14" t="n"/>
    </row>
    <row r="4157">
      <c r="A4157" s="19" t="n"/>
      <c r="B4157" s="14" t="n"/>
      <c r="C4157" s="12" t="str">
        <f>IF($B4157="","",IFERROR(INDEX(Items!$B$2:$B$501,MATCH($B4157,Items!$A$2:$A$501,0)),"Unknown SKU"))</f>
        <v/>
      </c>
      <c r="D4157" s="14" t="n"/>
      <c r="E4157" s="14" t="n"/>
      <c r="F4157" s="14" t="n"/>
      <c r="G4157" s="14" t="n"/>
      <c r="H4157" s="12" t="str">
        <f>IF(AND(F4157="",G4157=""),"",IF(F4157="",0,F4157)-IF(G4157="",0,G4157))</f>
        <v/>
      </c>
      <c r="I4157" s="14" t="n"/>
      <c r="J4157" s="14" t="n"/>
      <c r="K4157" s="14" t="n"/>
    </row>
    <row r="4158">
      <c r="A4158" s="19" t="n"/>
      <c r="B4158" s="14" t="n"/>
      <c r="C4158" s="12" t="str">
        <f>IF($B4158="","",IFERROR(INDEX(Items!$B$2:$B$501,MATCH($B4158,Items!$A$2:$A$501,0)),"Unknown SKU"))</f>
        <v/>
      </c>
      <c r="D4158" s="14" t="n"/>
      <c r="E4158" s="14" t="n"/>
      <c r="F4158" s="14" t="n"/>
      <c r="G4158" s="14" t="n"/>
      <c r="H4158" s="12" t="str">
        <f>IF(AND(F4158="",G4158=""),"",IF(F4158="",0,F4158)-IF(G4158="",0,G4158))</f>
        <v/>
      </c>
      <c r="I4158" s="14" t="n"/>
      <c r="J4158" s="14" t="n"/>
      <c r="K4158" s="14" t="n"/>
    </row>
    <row r="4159">
      <c r="A4159" s="19" t="n"/>
      <c r="B4159" s="14" t="n"/>
      <c r="C4159" s="12" t="str">
        <f>IF($B4159="","",IFERROR(INDEX(Items!$B$2:$B$501,MATCH($B4159,Items!$A$2:$A$501,0)),"Unknown SKU"))</f>
        <v/>
      </c>
      <c r="D4159" s="14" t="n"/>
      <c r="E4159" s="14" t="n"/>
      <c r="F4159" s="14" t="n"/>
      <c r="G4159" s="14" t="n"/>
      <c r="H4159" s="12" t="str">
        <f>IF(AND(F4159="",G4159=""),"",IF(F4159="",0,F4159)-IF(G4159="",0,G4159))</f>
        <v/>
      </c>
      <c r="I4159" s="14" t="n"/>
      <c r="J4159" s="14" t="n"/>
      <c r="K4159" s="14" t="n"/>
    </row>
    <row r="4160">
      <c r="A4160" s="19" t="n"/>
      <c r="B4160" s="14" t="n"/>
      <c r="C4160" s="12" t="str">
        <f>IF($B4160="","",IFERROR(INDEX(Items!$B$2:$B$501,MATCH($B4160,Items!$A$2:$A$501,0)),"Unknown SKU"))</f>
        <v/>
      </c>
      <c r="D4160" s="14" t="n"/>
      <c r="E4160" s="14" t="n"/>
      <c r="F4160" s="14" t="n"/>
      <c r="G4160" s="14" t="n"/>
      <c r="H4160" s="12" t="str">
        <f>IF(AND(F4160="",G4160=""),"",IF(F4160="",0,F4160)-IF(G4160="",0,G4160))</f>
        <v/>
      </c>
      <c r="I4160" s="14" t="n"/>
      <c r="J4160" s="14" t="n"/>
      <c r="K4160" s="14" t="n"/>
    </row>
    <row r="4161">
      <c r="A4161" s="19" t="n"/>
      <c r="B4161" s="14" t="n"/>
      <c r="C4161" s="12" t="str">
        <f>IF($B4161="","",IFERROR(INDEX(Items!$B$2:$B$501,MATCH($B4161,Items!$A$2:$A$501,0)),"Unknown SKU"))</f>
        <v/>
      </c>
      <c r="D4161" s="14" t="n"/>
      <c r="E4161" s="14" t="n"/>
      <c r="F4161" s="14" t="n"/>
      <c r="G4161" s="14" t="n"/>
      <c r="H4161" s="12" t="str">
        <f>IF(AND(F4161="",G4161=""),"",IF(F4161="",0,F4161)-IF(G4161="",0,G4161))</f>
        <v/>
      </c>
      <c r="I4161" s="14" t="n"/>
      <c r="J4161" s="14" t="n"/>
      <c r="K4161" s="14" t="n"/>
    </row>
    <row r="4162">
      <c r="A4162" s="19" t="n"/>
      <c r="B4162" s="14" t="n"/>
      <c r="C4162" s="12" t="str">
        <f>IF($B4162="","",IFERROR(INDEX(Items!$B$2:$B$501,MATCH($B4162,Items!$A$2:$A$501,0)),"Unknown SKU"))</f>
        <v/>
      </c>
      <c r="D4162" s="14" t="n"/>
      <c r="E4162" s="14" t="n"/>
      <c r="F4162" s="14" t="n"/>
      <c r="G4162" s="14" t="n"/>
      <c r="H4162" s="12" t="str">
        <f>IF(AND(F4162="",G4162=""),"",IF(F4162="",0,F4162)-IF(G4162="",0,G4162))</f>
        <v/>
      </c>
      <c r="I4162" s="14" t="n"/>
      <c r="J4162" s="14" t="n"/>
      <c r="K4162" s="14" t="n"/>
    </row>
    <row r="4163">
      <c r="A4163" s="19" t="n"/>
      <c r="B4163" s="14" t="n"/>
      <c r="C4163" s="12" t="str">
        <f>IF($B4163="","",IFERROR(INDEX(Items!$B$2:$B$501,MATCH($B4163,Items!$A$2:$A$501,0)),"Unknown SKU"))</f>
        <v/>
      </c>
      <c r="D4163" s="14" t="n"/>
      <c r="E4163" s="14" t="n"/>
      <c r="F4163" s="14" t="n"/>
      <c r="G4163" s="14" t="n"/>
      <c r="H4163" s="12" t="str">
        <f>IF(AND(F4163="",G4163=""),"",IF(F4163="",0,F4163)-IF(G4163="",0,G4163))</f>
        <v/>
      </c>
      <c r="I4163" s="14" t="n"/>
      <c r="J4163" s="14" t="n"/>
      <c r="K4163" s="14" t="n"/>
    </row>
    <row r="4164">
      <c r="A4164" s="19" t="n"/>
      <c r="B4164" s="14" t="n"/>
      <c r="C4164" s="12" t="str">
        <f>IF($B4164="","",IFERROR(INDEX(Items!$B$2:$B$501,MATCH($B4164,Items!$A$2:$A$501,0)),"Unknown SKU"))</f>
        <v/>
      </c>
      <c r="D4164" s="14" t="n"/>
      <c r="E4164" s="14" t="n"/>
      <c r="F4164" s="14" t="n"/>
      <c r="G4164" s="14" t="n"/>
      <c r="H4164" s="12" t="str">
        <f>IF(AND(F4164="",G4164=""),"",IF(F4164="",0,F4164)-IF(G4164="",0,G4164))</f>
        <v/>
      </c>
      <c r="I4164" s="14" t="n"/>
      <c r="J4164" s="14" t="n"/>
      <c r="K4164" s="14" t="n"/>
    </row>
    <row r="4165">
      <c r="A4165" s="19" t="n"/>
      <c r="B4165" s="14" t="n"/>
      <c r="C4165" s="12" t="str">
        <f>IF($B4165="","",IFERROR(INDEX(Items!$B$2:$B$501,MATCH($B4165,Items!$A$2:$A$501,0)),"Unknown SKU"))</f>
        <v/>
      </c>
      <c r="D4165" s="14" t="n"/>
      <c r="E4165" s="14" t="n"/>
      <c r="F4165" s="14" t="n"/>
      <c r="G4165" s="14" t="n"/>
      <c r="H4165" s="12" t="str">
        <f>IF(AND(F4165="",G4165=""),"",IF(F4165="",0,F4165)-IF(G4165="",0,G4165))</f>
        <v/>
      </c>
      <c r="I4165" s="14" t="n"/>
      <c r="J4165" s="14" t="n"/>
      <c r="K4165" s="14" t="n"/>
    </row>
    <row r="4166">
      <c r="A4166" s="19" t="n"/>
      <c r="B4166" s="14" t="n"/>
      <c r="C4166" s="12" t="str">
        <f>IF($B4166="","",IFERROR(INDEX(Items!$B$2:$B$501,MATCH($B4166,Items!$A$2:$A$501,0)),"Unknown SKU"))</f>
        <v/>
      </c>
      <c r="D4166" s="14" t="n"/>
      <c r="E4166" s="14" t="n"/>
      <c r="F4166" s="14" t="n"/>
      <c r="G4166" s="14" t="n"/>
      <c r="H4166" s="12" t="str">
        <f>IF(AND(F4166="",G4166=""),"",IF(F4166="",0,F4166)-IF(G4166="",0,G4166))</f>
        <v/>
      </c>
      <c r="I4166" s="14" t="n"/>
      <c r="J4166" s="14" t="n"/>
      <c r="K4166" s="14" t="n"/>
    </row>
    <row r="4167">
      <c r="A4167" s="19" t="n"/>
      <c r="B4167" s="14" t="n"/>
      <c r="C4167" s="12" t="str">
        <f>IF($B4167="","",IFERROR(INDEX(Items!$B$2:$B$501,MATCH($B4167,Items!$A$2:$A$501,0)),"Unknown SKU"))</f>
        <v/>
      </c>
      <c r="D4167" s="14" t="n"/>
      <c r="E4167" s="14" t="n"/>
      <c r="F4167" s="14" t="n"/>
      <c r="G4167" s="14" t="n"/>
      <c r="H4167" s="12" t="str">
        <f>IF(AND(F4167="",G4167=""),"",IF(F4167="",0,F4167)-IF(G4167="",0,G4167))</f>
        <v/>
      </c>
      <c r="I4167" s="14" t="n"/>
      <c r="J4167" s="14" t="n"/>
      <c r="K4167" s="14" t="n"/>
    </row>
    <row r="4168">
      <c r="A4168" s="19" t="n"/>
      <c r="B4168" s="14" t="n"/>
      <c r="C4168" s="12" t="str">
        <f>IF($B4168="","",IFERROR(INDEX(Items!$B$2:$B$501,MATCH($B4168,Items!$A$2:$A$501,0)),"Unknown SKU"))</f>
        <v/>
      </c>
      <c r="D4168" s="14" t="n"/>
      <c r="E4168" s="14" t="n"/>
      <c r="F4168" s="14" t="n"/>
      <c r="G4168" s="14" t="n"/>
      <c r="H4168" s="12" t="str">
        <f>IF(AND(F4168="",G4168=""),"",IF(F4168="",0,F4168)-IF(G4168="",0,G4168))</f>
        <v/>
      </c>
      <c r="I4168" s="14" t="n"/>
      <c r="J4168" s="14" t="n"/>
      <c r="K4168" s="14" t="n"/>
    </row>
    <row r="4169">
      <c r="A4169" s="19" t="n"/>
      <c r="B4169" s="14" t="n"/>
      <c r="C4169" s="12" t="str">
        <f>IF($B4169="","",IFERROR(INDEX(Items!$B$2:$B$501,MATCH($B4169,Items!$A$2:$A$501,0)),"Unknown SKU"))</f>
        <v/>
      </c>
      <c r="D4169" s="14" t="n"/>
      <c r="E4169" s="14" t="n"/>
      <c r="F4169" s="14" t="n"/>
      <c r="G4169" s="14" t="n"/>
      <c r="H4169" s="12" t="str">
        <f>IF(AND(F4169="",G4169=""),"",IF(F4169="",0,F4169)-IF(G4169="",0,G4169))</f>
        <v/>
      </c>
      <c r="I4169" s="14" t="n"/>
      <c r="J4169" s="14" t="n"/>
      <c r="K4169" s="14" t="n"/>
    </row>
    <row r="4170">
      <c r="A4170" s="19" t="n"/>
      <c r="B4170" s="14" t="n"/>
      <c r="C4170" s="12" t="str">
        <f>IF($B4170="","",IFERROR(INDEX(Items!$B$2:$B$501,MATCH($B4170,Items!$A$2:$A$501,0)),"Unknown SKU"))</f>
        <v/>
      </c>
      <c r="D4170" s="14" t="n"/>
      <c r="E4170" s="14" t="n"/>
      <c r="F4170" s="14" t="n"/>
      <c r="G4170" s="14" t="n"/>
      <c r="H4170" s="12" t="str">
        <f>IF(AND(F4170="",G4170=""),"",IF(F4170="",0,F4170)-IF(G4170="",0,G4170))</f>
        <v/>
      </c>
      <c r="I4170" s="14" t="n"/>
      <c r="J4170" s="14" t="n"/>
      <c r="K4170" s="14" t="n"/>
    </row>
    <row r="4171">
      <c r="A4171" s="19" t="n"/>
      <c r="B4171" s="14" t="n"/>
      <c r="C4171" s="12" t="str">
        <f>IF($B4171="","",IFERROR(INDEX(Items!$B$2:$B$501,MATCH($B4171,Items!$A$2:$A$501,0)),"Unknown SKU"))</f>
        <v/>
      </c>
      <c r="D4171" s="14" t="n"/>
      <c r="E4171" s="14" t="n"/>
      <c r="F4171" s="14" t="n"/>
      <c r="G4171" s="14" t="n"/>
      <c r="H4171" s="12" t="str">
        <f>IF(AND(F4171="",G4171=""),"",IF(F4171="",0,F4171)-IF(G4171="",0,G4171))</f>
        <v/>
      </c>
      <c r="I4171" s="14" t="n"/>
      <c r="J4171" s="14" t="n"/>
      <c r="K4171" s="14" t="n"/>
    </row>
    <row r="4172">
      <c r="A4172" s="19" t="n"/>
      <c r="B4172" s="14" t="n"/>
      <c r="C4172" s="12" t="str">
        <f>IF($B4172="","",IFERROR(INDEX(Items!$B$2:$B$501,MATCH($B4172,Items!$A$2:$A$501,0)),"Unknown SKU"))</f>
        <v/>
      </c>
      <c r="D4172" s="14" t="n"/>
      <c r="E4172" s="14" t="n"/>
      <c r="F4172" s="14" t="n"/>
      <c r="G4172" s="14" t="n"/>
      <c r="H4172" s="12" t="str">
        <f>IF(AND(F4172="",G4172=""),"",IF(F4172="",0,F4172)-IF(G4172="",0,G4172))</f>
        <v/>
      </c>
      <c r="I4172" s="14" t="n"/>
      <c r="J4172" s="14" t="n"/>
      <c r="K4172" s="14" t="n"/>
    </row>
    <row r="4173">
      <c r="A4173" s="19" t="n"/>
      <c r="B4173" s="14" t="n"/>
      <c r="C4173" s="12" t="str">
        <f>IF($B4173="","",IFERROR(INDEX(Items!$B$2:$B$501,MATCH($B4173,Items!$A$2:$A$501,0)),"Unknown SKU"))</f>
        <v/>
      </c>
      <c r="D4173" s="14" t="n"/>
      <c r="E4173" s="14" t="n"/>
      <c r="F4173" s="14" t="n"/>
      <c r="G4173" s="14" t="n"/>
      <c r="H4173" s="12" t="str">
        <f>IF(AND(F4173="",G4173=""),"",IF(F4173="",0,F4173)-IF(G4173="",0,G4173))</f>
        <v/>
      </c>
      <c r="I4173" s="14" t="n"/>
      <c r="J4173" s="14" t="n"/>
      <c r="K4173" s="14" t="n"/>
    </row>
    <row r="4174">
      <c r="A4174" s="19" t="n"/>
      <c r="B4174" s="14" t="n"/>
      <c r="C4174" s="12" t="str">
        <f>IF($B4174="","",IFERROR(INDEX(Items!$B$2:$B$501,MATCH($B4174,Items!$A$2:$A$501,0)),"Unknown SKU"))</f>
        <v/>
      </c>
      <c r="D4174" s="14" t="n"/>
      <c r="E4174" s="14" t="n"/>
      <c r="F4174" s="14" t="n"/>
      <c r="G4174" s="14" t="n"/>
      <c r="H4174" s="12" t="str">
        <f>IF(AND(F4174="",G4174=""),"",IF(F4174="",0,F4174)-IF(G4174="",0,G4174))</f>
        <v/>
      </c>
      <c r="I4174" s="14" t="n"/>
      <c r="J4174" s="14" t="n"/>
      <c r="K4174" s="14" t="n"/>
    </row>
    <row r="4175">
      <c r="A4175" s="19" t="n"/>
      <c r="B4175" s="14" t="n"/>
      <c r="C4175" s="12" t="str">
        <f>IF($B4175="","",IFERROR(INDEX(Items!$B$2:$B$501,MATCH($B4175,Items!$A$2:$A$501,0)),"Unknown SKU"))</f>
        <v/>
      </c>
      <c r="D4175" s="14" t="n"/>
      <c r="E4175" s="14" t="n"/>
      <c r="F4175" s="14" t="n"/>
      <c r="G4175" s="14" t="n"/>
      <c r="H4175" s="12" t="str">
        <f>IF(AND(F4175="",G4175=""),"",IF(F4175="",0,F4175)-IF(G4175="",0,G4175))</f>
        <v/>
      </c>
      <c r="I4175" s="14" t="n"/>
      <c r="J4175" s="14" t="n"/>
      <c r="K4175" s="14" t="n"/>
    </row>
    <row r="4176">
      <c r="A4176" s="19" t="n"/>
      <c r="B4176" s="14" t="n"/>
      <c r="C4176" s="12" t="str">
        <f>IF($B4176="","",IFERROR(INDEX(Items!$B$2:$B$501,MATCH($B4176,Items!$A$2:$A$501,0)),"Unknown SKU"))</f>
        <v/>
      </c>
      <c r="D4176" s="14" t="n"/>
      <c r="E4176" s="14" t="n"/>
      <c r="F4176" s="14" t="n"/>
      <c r="G4176" s="14" t="n"/>
      <c r="H4176" s="12" t="str">
        <f>IF(AND(F4176="",G4176=""),"",IF(F4176="",0,F4176)-IF(G4176="",0,G4176))</f>
        <v/>
      </c>
      <c r="I4176" s="14" t="n"/>
      <c r="J4176" s="14" t="n"/>
      <c r="K4176" s="14" t="n"/>
    </row>
    <row r="4177">
      <c r="A4177" s="19" t="n"/>
      <c r="B4177" s="14" t="n"/>
      <c r="C4177" s="12" t="str">
        <f>IF($B4177="","",IFERROR(INDEX(Items!$B$2:$B$501,MATCH($B4177,Items!$A$2:$A$501,0)),"Unknown SKU"))</f>
        <v/>
      </c>
      <c r="D4177" s="14" t="n"/>
      <c r="E4177" s="14" t="n"/>
      <c r="F4177" s="14" t="n"/>
      <c r="G4177" s="14" t="n"/>
      <c r="H4177" s="12" t="str">
        <f>IF(AND(F4177="",G4177=""),"",IF(F4177="",0,F4177)-IF(G4177="",0,G4177))</f>
        <v/>
      </c>
      <c r="I4177" s="14" t="n"/>
      <c r="J4177" s="14" t="n"/>
      <c r="K4177" s="14" t="n"/>
    </row>
    <row r="4178">
      <c r="A4178" s="19" t="n"/>
      <c r="B4178" s="14" t="n"/>
      <c r="C4178" s="12" t="str">
        <f>IF($B4178="","",IFERROR(INDEX(Items!$B$2:$B$501,MATCH($B4178,Items!$A$2:$A$501,0)),"Unknown SKU"))</f>
        <v/>
      </c>
      <c r="D4178" s="14" t="n"/>
      <c r="E4178" s="14" t="n"/>
      <c r="F4178" s="14" t="n"/>
      <c r="G4178" s="14" t="n"/>
      <c r="H4178" s="12" t="str">
        <f>IF(AND(F4178="",G4178=""),"",IF(F4178="",0,F4178)-IF(G4178="",0,G4178))</f>
        <v/>
      </c>
      <c r="I4178" s="14" t="n"/>
      <c r="J4178" s="14" t="n"/>
      <c r="K4178" s="14" t="n"/>
    </row>
    <row r="4179">
      <c r="A4179" s="19" t="n"/>
      <c r="B4179" s="14" t="n"/>
      <c r="C4179" s="12" t="str">
        <f>IF($B4179="","",IFERROR(INDEX(Items!$B$2:$B$501,MATCH($B4179,Items!$A$2:$A$501,0)),"Unknown SKU"))</f>
        <v/>
      </c>
      <c r="D4179" s="14" t="n"/>
      <c r="E4179" s="14" t="n"/>
      <c r="F4179" s="14" t="n"/>
      <c r="G4179" s="14" t="n"/>
      <c r="H4179" s="12" t="str">
        <f>IF(AND(F4179="",G4179=""),"",IF(F4179="",0,F4179)-IF(G4179="",0,G4179))</f>
        <v/>
      </c>
      <c r="I4179" s="14" t="n"/>
      <c r="J4179" s="14" t="n"/>
      <c r="K4179" s="14" t="n"/>
    </row>
    <row r="4180">
      <c r="A4180" s="19" t="n"/>
      <c r="B4180" s="14" t="n"/>
      <c r="C4180" s="12" t="str">
        <f>IF($B4180="","",IFERROR(INDEX(Items!$B$2:$B$501,MATCH($B4180,Items!$A$2:$A$501,0)),"Unknown SKU"))</f>
        <v/>
      </c>
      <c r="D4180" s="14" t="n"/>
      <c r="E4180" s="14" t="n"/>
      <c r="F4180" s="14" t="n"/>
      <c r="G4180" s="14" t="n"/>
      <c r="H4180" s="12" t="str">
        <f>IF(AND(F4180="",G4180=""),"",IF(F4180="",0,F4180)-IF(G4180="",0,G4180))</f>
        <v/>
      </c>
      <c r="I4180" s="14" t="n"/>
      <c r="J4180" s="14" t="n"/>
      <c r="K4180" s="14" t="n"/>
    </row>
    <row r="4181">
      <c r="A4181" s="19" t="n"/>
      <c r="B4181" s="14" t="n"/>
      <c r="C4181" s="12" t="str">
        <f>IF($B4181="","",IFERROR(INDEX(Items!$B$2:$B$501,MATCH($B4181,Items!$A$2:$A$501,0)),"Unknown SKU"))</f>
        <v/>
      </c>
      <c r="D4181" s="14" t="n"/>
      <c r="E4181" s="14" t="n"/>
      <c r="F4181" s="14" t="n"/>
      <c r="G4181" s="14" t="n"/>
      <c r="H4181" s="12" t="str">
        <f>IF(AND(F4181="",G4181=""),"",IF(F4181="",0,F4181)-IF(G4181="",0,G4181))</f>
        <v/>
      </c>
      <c r="I4181" s="14" t="n"/>
      <c r="J4181" s="14" t="n"/>
      <c r="K4181" s="14" t="n"/>
    </row>
    <row r="4182">
      <c r="A4182" s="19" t="n"/>
      <c r="B4182" s="14" t="n"/>
      <c r="C4182" s="12" t="str">
        <f>IF($B4182="","",IFERROR(INDEX(Items!$B$2:$B$501,MATCH($B4182,Items!$A$2:$A$501,0)),"Unknown SKU"))</f>
        <v/>
      </c>
      <c r="D4182" s="14" t="n"/>
      <c r="E4182" s="14" t="n"/>
      <c r="F4182" s="14" t="n"/>
      <c r="G4182" s="14" t="n"/>
      <c r="H4182" s="12" t="str">
        <f>IF(AND(F4182="",G4182=""),"",IF(F4182="",0,F4182)-IF(G4182="",0,G4182))</f>
        <v/>
      </c>
      <c r="I4182" s="14" t="n"/>
      <c r="J4182" s="14" t="n"/>
      <c r="K4182" s="14" t="n"/>
    </row>
    <row r="4183">
      <c r="A4183" s="19" t="n"/>
      <c r="B4183" s="14" t="n"/>
      <c r="C4183" s="12" t="str">
        <f>IF($B4183="","",IFERROR(INDEX(Items!$B$2:$B$501,MATCH($B4183,Items!$A$2:$A$501,0)),"Unknown SKU"))</f>
        <v/>
      </c>
      <c r="D4183" s="14" t="n"/>
      <c r="E4183" s="14" t="n"/>
      <c r="F4183" s="14" t="n"/>
      <c r="G4183" s="14" t="n"/>
      <c r="H4183" s="12" t="str">
        <f>IF(AND(F4183="",G4183=""),"",IF(F4183="",0,F4183)-IF(G4183="",0,G4183))</f>
        <v/>
      </c>
      <c r="I4183" s="14" t="n"/>
      <c r="J4183" s="14" t="n"/>
      <c r="K4183" s="14" t="n"/>
    </row>
    <row r="4184">
      <c r="A4184" s="19" t="n"/>
      <c r="B4184" s="14" t="n"/>
      <c r="C4184" s="12" t="str">
        <f>IF($B4184="","",IFERROR(INDEX(Items!$B$2:$B$501,MATCH($B4184,Items!$A$2:$A$501,0)),"Unknown SKU"))</f>
        <v/>
      </c>
      <c r="D4184" s="14" t="n"/>
      <c r="E4184" s="14" t="n"/>
      <c r="F4184" s="14" t="n"/>
      <c r="G4184" s="14" t="n"/>
      <c r="H4184" s="12" t="str">
        <f>IF(AND(F4184="",G4184=""),"",IF(F4184="",0,F4184)-IF(G4184="",0,G4184))</f>
        <v/>
      </c>
      <c r="I4184" s="14" t="n"/>
      <c r="J4184" s="14" t="n"/>
      <c r="K4184" s="14" t="n"/>
    </row>
    <row r="4185">
      <c r="A4185" s="19" t="n"/>
      <c r="B4185" s="14" t="n"/>
      <c r="C4185" s="12" t="str">
        <f>IF($B4185="","",IFERROR(INDEX(Items!$B$2:$B$501,MATCH($B4185,Items!$A$2:$A$501,0)),"Unknown SKU"))</f>
        <v/>
      </c>
      <c r="D4185" s="14" t="n"/>
      <c r="E4185" s="14" t="n"/>
      <c r="F4185" s="14" t="n"/>
      <c r="G4185" s="14" t="n"/>
      <c r="H4185" s="12" t="str">
        <f>IF(AND(F4185="",G4185=""),"",IF(F4185="",0,F4185)-IF(G4185="",0,G4185))</f>
        <v/>
      </c>
      <c r="I4185" s="14" t="n"/>
      <c r="J4185" s="14" t="n"/>
      <c r="K4185" s="14" t="n"/>
    </row>
    <row r="4186">
      <c r="A4186" s="19" t="n"/>
      <c r="B4186" s="14" t="n"/>
      <c r="C4186" s="12" t="str">
        <f>IF($B4186="","",IFERROR(INDEX(Items!$B$2:$B$501,MATCH($B4186,Items!$A$2:$A$501,0)),"Unknown SKU"))</f>
        <v/>
      </c>
      <c r="D4186" s="14" t="n"/>
      <c r="E4186" s="14" t="n"/>
      <c r="F4186" s="14" t="n"/>
      <c r="G4186" s="14" t="n"/>
      <c r="H4186" s="12" t="str">
        <f>IF(AND(F4186="",G4186=""),"",IF(F4186="",0,F4186)-IF(G4186="",0,G4186))</f>
        <v/>
      </c>
      <c r="I4186" s="14" t="n"/>
      <c r="J4186" s="14" t="n"/>
      <c r="K4186" s="14" t="n"/>
    </row>
    <row r="4187">
      <c r="A4187" s="19" t="n"/>
      <c r="B4187" s="14" t="n"/>
      <c r="C4187" s="12" t="str">
        <f>IF($B4187="","",IFERROR(INDEX(Items!$B$2:$B$501,MATCH($B4187,Items!$A$2:$A$501,0)),"Unknown SKU"))</f>
        <v/>
      </c>
      <c r="D4187" s="14" t="n"/>
      <c r="E4187" s="14" t="n"/>
      <c r="F4187" s="14" t="n"/>
      <c r="G4187" s="14" t="n"/>
      <c r="H4187" s="12" t="str">
        <f>IF(AND(F4187="",G4187=""),"",IF(F4187="",0,F4187)-IF(G4187="",0,G4187))</f>
        <v/>
      </c>
      <c r="I4187" s="14" t="n"/>
      <c r="J4187" s="14" t="n"/>
      <c r="K4187" s="14" t="n"/>
    </row>
    <row r="4188">
      <c r="A4188" s="19" t="n"/>
      <c r="B4188" s="14" t="n"/>
      <c r="C4188" s="12" t="str">
        <f>IF($B4188="","",IFERROR(INDEX(Items!$B$2:$B$501,MATCH($B4188,Items!$A$2:$A$501,0)),"Unknown SKU"))</f>
        <v/>
      </c>
      <c r="D4188" s="14" t="n"/>
      <c r="E4188" s="14" t="n"/>
      <c r="F4188" s="14" t="n"/>
      <c r="G4188" s="14" t="n"/>
      <c r="H4188" s="12" t="str">
        <f>IF(AND(F4188="",G4188=""),"",IF(F4188="",0,F4188)-IF(G4188="",0,G4188))</f>
        <v/>
      </c>
      <c r="I4188" s="14" t="n"/>
      <c r="J4188" s="14" t="n"/>
      <c r="K4188" s="14" t="n"/>
    </row>
    <row r="4189">
      <c r="A4189" s="19" t="n"/>
      <c r="B4189" s="14" t="n"/>
      <c r="C4189" s="12" t="str">
        <f>IF($B4189="","",IFERROR(INDEX(Items!$B$2:$B$501,MATCH($B4189,Items!$A$2:$A$501,0)),"Unknown SKU"))</f>
        <v/>
      </c>
      <c r="D4189" s="14" t="n"/>
      <c r="E4189" s="14" t="n"/>
      <c r="F4189" s="14" t="n"/>
      <c r="G4189" s="14" t="n"/>
      <c r="H4189" s="12" t="str">
        <f>IF(AND(F4189="",G4189=""),"",IF(F4189="",0,F4189)-IF(G4189="",0,G4189))</f>
        <v/>
      </c>
      <c r="I4189" s="14" t="n"/>
      <c r="J4189" s="14" t="n"/>
      <c r="K4189" s="14" t="n"/>
    </row>
    <row r="4190">
      <c r="A4190" s="19" t="n"/>
      <c r="B4190" s="14" t="n"/>
      <c r="C4190" s="12" t="str">
        <f>IF($B4190="","",IFERROR(INDEX(Items!$B$2:$B$501,MATCH($B4190,Items!$A$2:$A$501,0)),"Unknown SKU"))</f>
        <v/>
      </c>
      <c r="D4190" s="14" t="n"/>
      <c r="E4190" s="14" t="n"/>
      <c r="F4190" s="14" t="n"/>
      <c r="G4190" s="14" t="n"/>
      <c r="H4190" s="12" t="str">
        <f>IF(AND(F4190="",G4190=""),"",IF(F4190="",0,F4190)-IF(G4190="",0,G4190))</f>
        <v/>
      </c>
      <c r="I4190" s="14" t="n"/>
      <c r="J4190" s="14" t="n"/>
      <c r="K4190" s="14" t="n"/>
    </row>
    <row r="4191">
      <c r="A4191" s="19" t="n"/>
      <c r="B4191" s="14" t="n"/>
      <c r="C4191" s="12" t="str">
        <f>IF($B4191="","",IFERROR(INDEX(Items!$B$2:$B$501,MATCH($B4191,Items!$A$2:$A$501,0)),"Unknown SKU"))</f>
        <v/>
      </c>
      <c r="D4191" s="14" t="n"/>
      <c r="E4191" s="14" t="n"/>
      <c r="F4191" s="14" t="n"/>
      <c r="G4191" s="14" t="n"/>
      <c r="H4191" s="12" t="str">
        <f>IF(AND(F4191="",G4191=""),"",IF(F4191="",0,F4191)-IF(G4191="",0,G4191))</f>
        <v/>
      </c>
      <c r="I4191" s="14" t="n"/>
      <c r="J4191" s="14" t="n"/>
      <c r="K4191" s="14" t="n"/>
    </row>
    <row r="4192">
      <c r="A4192" s="19" t="n"/>
      <c r="B4192" s="14" t="n"/>
      <c r="C4192" s="12" t="str">
        <f>IF($B4192="","",IFERROR(INDEX(Items!$B$2:$B$501,MATCH($B4192,Items!$A$2:$A$501,0)),"Unknown SKU"))</f>
        <v/>
      </c>
      <c r="D4192" s="14" t="n"/>
      <c r="E4192" s="14" t="n"/>
      <c r="F4192" s="14" t="n"/>
      <c r="G4192" s="14" t="n"/>
      <c r="H4192" s="12" t="str">
        <f>IF(AND(F4192="",G4192=""),"",IF(F4192="",0,F4192)-IF(G4192="",0,G4192))</f>
        <v/>
      </c>
      <c r="I4192" s="14" t="n"/>
      <c r="J4192" s="14" t="n"/>
      <c r="K4192" s="14" t="n"/>
    </row>
    <row r="4193">
      <c r="A4193" s="19" t="n"/>
      <c r="B4193" s="14" t="n"/>
      <c r="C4193" s="12" t="str">
        <f>IF($B4193="","",IFERROR(INDEX(Items!$B$2:$B$501,MATCH($B4193,Items!$A$2:$A$501,0)),"Unknown SKU"))</f>
        <v/>
      </c>
      <c r="D4193" s="14" t="n"/>
      <c r="E4193" s="14" t="n"/>
      <c r="F4193" s="14" t="n"/>
      <c r="G4193" s="14" t="n"/>
      <c r="H4193" s="12" t="str">
        <f>IF(AND(F4193="",G4193=""),"",IF(F4193="",0,F4193)-IF(G4193="",0,G4193))</f>
        <v/>
      </c>
      <c r="I4193" s="14" t="n"/>
      <c r="J4193" s="14" t="n"/>
      <c r="K4193" s="14" t="n"/>
    </row>
    <row r="4194">
      <c r="A4194" s="19" t="n"/>
      <c r="B4194" s="14" t="n"/>
      <c r="C4194" s="12" t="str">
        <f>IF($B4194="","",IFERROR(INDEX(Items!$B$2:$B$501,MATCH($B4194,Items!$A$2:$A$501,0)),"Unknown SKU"))</f>
        <v/>
      </c>
      <c r="D4194" s="14" t="n"/>
      <c r="E4194" s="14" t="n"/>
      <c r="F4194" s="14" t="n"/>
      <c r="G4194" s="14" t="n"/>
      <c r="H4194" s="12" t="str">
        <f>IF(AND(F4194="",G4194=""),"",IF(F4194="",0,F4194)-IF(G4194="",0,G4194))</f>
        <v/>
      </c>
      <c r="I4194" s="14" t="n"/>
      <c r="J4194" s="14" t="n"/>
      <c r="K4194" s="14" t="n"/>
    </row>
    <row r="4195">
      <c r="A4195" s="19" t="n"/>
      <c r="B4195" s="14" t="n"/>
      <c r="C4195" s="12" t="str">
        <f>IF($B4195="","",IFERROR(INDEX(Items!$B$2:$B$501,MATCH($B4195,Items!$A$2:$A$501,0)),"Unknown SKU"))</f>
        <v/>
      </c>
      <c r="D4195" s="14" t="n"/>
      <c r="E4195" s="14" t="n"/>
      <c r="F4195" s="14" t="n"/>
      <c r="G4195" s="14" t="n"/>
      <c r="H4195" s="12" t="str">
        <f>IF(AND(F4195="",G4195=""),"",IF(F4195="",0,F4195)-IF(G4195="",0,G4195))</f>
        <v/>
      </c>
      <c r="I4195" s="14" t="n"/>
      <c r="J4195" s="14" t="n"/>
      <c r="K4195" s="14" t="n"/>
    </row>
    <row r="4196">
      <c r="A4196" s="19" t="n"/>
      <c r="B4196" s="14" t="n"/>
      <c r="C4196" s="12" t="str">
        <f>IF($B4196="","",IFERROR(INDEX(Items!$B$2:$B$501,MATCH($B4196,Items!$A$2:$A$501,0)),"Unknown SKU"))</f>
        <v/>
      </c>
      <c r="D4196" s="14" t="n"/>
      <c r="E4196" s="14" t="n"/>
      <c r="F4196" s="14" t="n"/>
      <c r="G4196" s="14" t="n"/>
      <c r="H4196" s="12" t="str">
        <f>IF(AND(F4196="",G4196=""),"",IF(F4196="",0,F4196)-IF(G4196="",0,G4196))</f>
        <v/>
      </c>
      <c r="I4196" s="14" t="n"/>
      <c r="J4196" s="14" t="n"/>
      <c r="K4196" s="14" t="n"/>
    </row>
    <row r="4197">
      <c r="A4197" s="19" t="n"/>
      <c r="B4197" s="14" t="n"/>
      <c r="C4197" s="12" t="str">
        <f>IF($B4197="","",IFERROR(INDEX(Items!$B$2:$B$501,MATCH($B4197,Items!$A$2:$A$501,0)),"Unknown SKU"))</f>
        <v/>
      </c>
      <c r="D4197" s="14" t="n"/>
      <c r="E4197" s="14" t="n"/>
      <c r="F4197" s="14" t="n"/>
      <c r="G4197" s="14" t="n"/>
      <c r="H4197" s="12" t="str">
        <f>IF(AND(F4197="",G4197=""),"",IF(F4197="",0,F4197)-IF(G4197="",0,G4197))</f>
        <v/>
      </c>
      <c r="I4197" s="14" t="n"/>
      <c r="J4197" s="14" t="n"/>
      <c r="K4197" s="14" t="n"/>
    </row>
    <row r="4198">
      <c r="A4198" s="19" t="n"/>
      <c r="B4198" s="14" t="n"/>
      <c r="C4198" s="12" t="str">
        <f>IF($B4198="","",IFERROR(INDEX(Items!$B$2:$B$501,MATCH($B4198,Items!$A$2:$A$501,0)),"Unknown SKU"))</f>
        <v/>
      </c>
      <c r="D4198" s="14" t="n"/>
      <c r="E4198" s="14" t="n"/>
      <c r="F4198" s="14" t="n"/>
      <c r="G4198" s="14" t="n"/>
      <c r="H4198" s="12" t="str">
        <f>IF(AND(F4198="",G4198=""),"",IF(F4198="",0,F4198)-IF(G4198="",0,G4198))</f>
        <v/>
      </c>
      <c r="I4198" s="14" t="n"/>
      <c r="J4198" s="14" t="n"/>
      <c r="K4198" s="14" t="n"/>
    </row>
    <row r="4199">
      <c r="A4199" s="19" t="n"/>
      <c r="B4199" s="14" t="n"/>
      <c r="C4199" s="12" t="str">
        <f>IF($B4199="","",IFERROR(INDEX(Items!$B$2:$B$501,MATCH($B4199,Items!$A$2:$A$501,0)),"Unknown SKU"))</f>
        <v/>
      </c>
      <c r="D4199" s="14" t="n"/>
      <c r="E4199" s="14" t="n"/>
      <c r="F4199" s="14" t="n"/>
      <c r="G4199" s="14" t="n"/>
      <c r="H4199" s="12" t="str">
        <f>IF(AND(F4199="",G4199=""),"",IF(F4199="",0,F4199)-IF(G4199="",0,G4199))</f>
        <v/>
      </c>
      <c r="I4199" s="14" t="n"/>
      <c r="J4199" s="14" t="n"/>
      <c r="K4199" s="14" t="n"/>
    </row>
    <row r="4200">
      <c r="A4200" s="19" t="n"/>
      <c r="B4200" s="14" t="n"/>
      <c r="C4200" s="12" t="str">
        <f>IF($B4200="","",IFERROR(INDEX(Items!$B$2:$B$501,MATCH($B4200,Items!$A$2:$A$501,0)),"Unknown SKU"))</f>
        <v/>
      </c>
      <c r="D4200" s="14" t="n"/>
      <c r="E4200" s="14" t="n"/>
      <c r="F4200" s="14" t="n"/>
      <c r="G4200" s="14" t="n"/>
      <c r="H4200" s="12" t="str">
        <f>IF(AND(F4200="",G4200=""),"",IF(F4200="",0,F4200)-IF(G4200="",0,G4200))</f>
        <v/>
      </c>
      <c r="I4200" s="14" t="n"/>
      <c r="J4200" s="14" t="n"/>
      <c r="K4200" s="14" t="n"/>
    </row>
    <row r="4201">
      <c r="A4201" s="19" t="n"/>
      <c r="B4201" s="14" t="n"/>
      <c r="C4201" s="12" t="str">
        <f>IF($B4201="","",IFERROR(INDEX(Items!$B$2:$B$501,MATCH($B4201,Items!$A$2:$A$501,0)),"Unknown SKU"))</f>
        <v/>
      </c>
      <c r="D4201" s="14" t="n"/>
      <c r="E4201" s="14" t="n"/>
      <c r="F4201" s="14" t="n"/>
      <c r="G4201" s="14" t="n"/>
      <c r="H4201" s="12" t="str">
        <f>IF(AND(F4201="",G4201=""),"",IF(F4201="",0,F4201)-IF(G4201="",0,G4201))</f>
        <v/>
      </c>
      <c r="I4201" s="14" t="n"/>
      <c r="J4201" s="14" t="n"/>
      <c r="K4201" s="14" t="n"/>
    </row>
    <row r="4202">
      <c r="A4202" s="19" t="n"/>
      <c r="B4202" s="14" t="n"/>
      <c r="C4202" s="12" t="str">
        <f>IF($B4202="","",IFERROR(INDEX(Items!$B$2:$B$501,MATCH($B4202,Items!$A$2:$A$501,0)),"Unknown SKU"))</f>
        <v/>
      </c>
      <c r="D4202" s="14" t="n"/>
      <c r="E4202" s="14" t="n"/>
      <c r="F4202" s="14" t="n"/>
      <c r="G4202" s="14" t="n"/>
      <c r="H4202" s="12" t="str">
        <f>IF(AND(F4202="",G4202=""),"",IF(F4202="",0,F4202)-IF(G4202="",0,G4202))</f>
        <v/>
      </c>
      <c r="I4202" s="14" t="n"/>
      <c r="J4202" s="14" t="n"/>
      <c r="K4202" s="14" t="n"/>
    </row>
    <row r="4203">
      <c r="A4203" s="19" t="n"/>
      <c r="B4203" s="14" t="n"/>
      <c r="C4203" s="12" t="str">
        <f>IF($B4203="","",IFERROR(INDEX(Items!$B$2:$B$501,MATCH($B4203,Items!$A$2:$A$501,0)),"Unknown SKU"))</f>
        <v/>
      </c>
      <c r="D4203" s="14" t="n"/>
      <c r="E4203" s="14" t="n"/>
      <c r="F4203" s="14" t="n"/>
      <c r="G4203" s="14" t="n"/>
      <c r="H4203" s="12" t="str">
        <f>IF(AND(F4203="",G4203=""),"",IF(F4203="",0,F4203)-IF(G4203="",0,G4203))</f>
        <v/>
      </c>
      <c r="I4203" s="14" t="n"/>
      <c r="J4203" s="14" t="n"/>
      <c r="K4203" s="14" t="n"/>
    </row>
    <row r="4204">
      <c r="A4204" s="19" t="n"/>
      <c r="B4204" s="14" t="n"/>
      <c r="C4204" s="12" t="str">
        <f>IF($B4204="","",IFERROR(INDEX(Items!$B$2:$B$501,MATCH($B4204,Items!$A$2:$A$501,0)),"Unknown SKU"))</f>
        <v/>
      </c>
      <c r="D4204" s="14" t="n"/>
      <c r="E4204" s="14" t="n"/>
      <c r="F4204" s="14" t="n"/>
      <c r="G4204" s="14" t="n"/>
      <c r="H4204" s="12" t="str">
        <f>IF(AND(F4204="",G4204=""),"",IF(F4204="",0,F4204)-IF(G4204="",0,G4204))</f>
        <v/>
      </c>
      <c r="I4204" s="14" t="n"/>
      <c r="J4204" s="14" t="n"/>
      <c r="K4204" s="14" t="n"/>
    </row>
    <row r="4205">
      <c r="A4205" s="19" t="n"/>
      <c r="B4205" s="14" t="n"/>
      <c r="C4205" s="12" t="str">
        <f>IF($B4205="","",IFERROR(INDEX(Items!$B$2:$B$501,MATCH($B4205,Items!$A$2:$A$501,0)),"Unknown SKU"))</f>
        <v/>
      </c>
      <c r="D4205" s="14" t="n"/>
      <c r="E4205" s="14" t="n"/>
      <c r="F4205" s="14" t="n"/>
      <c r="G4205" s="14" t="n"/>
      <c r="H4205" s="12" t="str">
        <f>IF(AND(F4205="",G4205=""),"",IF(F4205="",0,F4205)-IF(G4205="",0,G4205))</f>
        <v/>
      </c>
      <c r="I4205" s="14" t="n"/>
      <c r="J4205" s="14" t="n"/>
      <c r="K4205" s="14" t="n"/>
    </row>
    <row r="4206">
      <c r="A4206" s="19" t="n"/>
      <c r="B4206" s="14" t="n"/>
      <c r="C4206" s="12" t="str">
        <f>IF($B4206="","",IFERROR(INDEX(Items!$B$2:$B$501,MATCH($B4206,Items!$A$2:$A$501,0)),"Unknown SKU"))</f>
        <v/>
      </c>
      <c r="D4206" s="14" t="n"/>
      <c r="E4206" s="14" t="n"/>
      <c r="F4206" s="14" t="n"/>
      <c r="G4206" s="14" t="n"/>
      <c r="H4206" s="12" t="str">
        <f>IF(AND(F4206="",G4206=""),"",IF(F4206="",0,F4206)-IF(G4206="",0,G4206))</f>
        <v/>
      </c>
      <c r="I4206" s="14" t="n"/>
      <c r="J4206" s="14" t="n"/>
      <c r="K4206" s="14" t="n"/>
    </row>
    <row r="4207">
      <c r="A4207" s="19" t="n"/>
      <c r="B4207" s="14" t="n"/>
      <c r="C4207" s="12" t="str">
        <f>IF($B4207="","",IFERROR(INDEX(Items!$B$2:$B$501,MATCH($B4207,Items!$A$2:$A$501,0)),"Unknown SKU"))</f>
        <v/>
      </c>
      <c r="D4207" s="14" t="n"/>
      <c r="E4207" s="14" t="n"/>
      <c r="F4207" s="14" t="n"/>
      <c r="G4207" s="14" t="n"/>
      <c r="H4207" s="12" t="str">
        <f>IF(AND(F4207="",G4207=""),"",IF(F4207="",0,F4207)-IF(G4207="",0,G4207))</f>
        <v/>
      </c>
      <c r="I4207" s="14" t="n"/>
      <c r="J4207" s="14" t="n"/>
      <c r="K4207" s="14" t="n"/>
    </row>
    <row r="4208">
      <c r="A4208" s="19" t="n"/>
      <c r="B4208" s="14" t="n"/>
      <c r="C4208" s="12" t="str">
        <f>IF($B4208="","",IFERROR(INDEX(Items!$B$2:$B$501,MATCH($B4208,Items!$A$2:$A$501,0)),"Unknown SKU"))</f>
        <v/>
      </c>
      <c r="D4208" s="14" t="n"/>
      <c r="E4208" s="14" t="n"/>
      <c r="F4208" s="14" t="n"/>
      <c r="G4208" s="14" t="n"/>
      <c r="H4208" s="12" t="str">
        <f>IF(AND(F4208="",G4208=""),"",IF(F4208="",0,F4208)-IF(G4208="",0,G4208))</f>
        <v/>
      </c>
      <c r="I4208" s="14" t="n"/>
      <c r="J4208" s="14" t="n"/>
      <c r="K4208" s="14" t="n"/>
    </row>
    <row r="4209">
      <c r="A4209" s="19" t="n"/>
      <c r="B4209" s="14" t="n"/>
      <c r="C4209" s="12" t="str">
        <f>IF($B4209="","",IFERROR(INDEX(Items!$B$2:$B$501,MATCH($B4209,Items!$A$2:$A$501,0)),"Unknown SKU"))</f>
        <v/>
      </c>
      <c r="D4209" s="14" t="n"/>
      <c r="E4209" s="14" t="n"/>
      <c r="F4209" s="14" t="n"/>
      <c r="G4209" s="14" t="n"/>
      <c r="H4209" s="12" t="str">
        <f>IF(AND(F4209="",G4209=""),"",IF(F4209="",0,F4209)-IF(G4209="",0,G4209))</f>
        <v/>
      </c>
      <c r="I4209" s="14" t="n"/>
      <c r="J4209" s="14" t="n"/>
      <c r="K4209" s="14" t="n"/>
    </row>
    <row r="4210">
      <c r="A4210" s="19" t="n"/>
      <c r="B4210" s="14" t="n"/>
      <c r="C4210" s="12" t="str">
        <f>IF($B4210="","",IFERROR(INDEX(Items!$B$2:$B$501,MATCH($B4210,Items!$A$2:$A$501,0)),"Unknown SKU"))</f>
        <v/>
      </c>
      <c r="D4210" s="14" t="n"/>
      <c r="E4210" s="14" t="n"/>
      <c r="F4210" s="14" t="n"/>
      <c r="G4210" s="14" t="n"/>
      <c r="H4210" s="12" t="str">
        <f>IF(AND(F4210="",G4210=""),"",IF(F4210="",0,F4210)-IF(G4210="",0,G4210))</f>
        <v/>
      </c>
      <c r="I4210" s="14" t="n"/>
      <c r="J4210" s="14" t="n"/>
      <c r="K4210" s="14" t="n"/>
    </row>
    <row r="4211">
      <c r="A4211" s="19" t="n"/>
      <c r="B4211" s="14" t="n"/>
      <c r="C4211" s="12" t="str">
        <f>IF($B4211="","",IFERROR(INDEX(Items!$B$2:$B$501,MATCH($B4211,Items!$A$2:$A$501,0)),"Unknown SKU"))</f>
        <v/>
      </c>
      <c r="D4211" s="14" t="n"/>
      <c r="E4211" s="14" t="n"/>
      <c r="F4211" s="14" t="n"/>
      <c r="G4211" s="14" t="n"/>
      <c r="H4211" s="12" t="str">
        <f>IF(AND(F4211="",G4211=""),"",IF(F4211="",0,F4211)-IF(G4211="",0,G4211))</f>
        <v/>
      </c>
      <c r="I4211" s="14" t="n"/>
      <c r="J4211" s="14" t="n"/>
      <c r="K4211" s="14" t="n"/>
    </row>
    <row r="4212">
      <c r="A4212" s="19" t="n"/>
      <c r="B4212" s="14" t="n"/>
      <c r="C4212" s="12" t="str">
        <f>IF($B4212="","",IFERROR(INDEX(Items!$B$2:$B$501,MATCH($B4212,Items!$A$2:$A$501,0)),"Unknown SKU"))</f>
        <v/>
      </c>
      <c r="D4212" s="14" t="n"/>
      <c r="E4212" s="14" t="n"/>
      <c r="F4212" s="14" t="n"/>
      <c r="G4212" s="14" t="n"/>
      <c r="H4212" s="12" t="str">
        <f>IF(AND(F4212="",G4212=""),"",IF(F4212="",0,F4212)-IF(G4212="",0,G4212))</f>
        <v/>
      </c>
      <c r="I4212" s="14" t="n"/>
      <c r="J4212" s="14" t="n"/>
      <c r="K4212" s="14" t="n"/>
    </row>
    <row r="4213">
      <c r="A4213" s="19" t="n"/>
      <c r="B4213" s="14" t="n"/>
      <c r="C4213" s="12" t="str">
        <f>IF($B4213="","",IFERROR(INDEX(Items!$B$2:$B$501,MATCH($B4213,Items!$A$2:$A$501,0)),"Unknown SKU"))</f>
        <v/>
      </c>
      <c r="D4213" s="14" t="n"/>
      <c r="E4213" s="14" t="n"/>
      <c r="F4213" s="14" t="n"/>
      <c r="G4213" s="14" t="n"/>
      <c r="H4213" s="12" t="str">
        <f>IF(AND(F4213="",G4213=""),"",IF(F4213="",0,F4213)-IF(G4213="",0,G4213))</f>
        <v/>
      </c>
      <c r="I4213" s="14" t="n"/>
      <c r="J4213" s="14" t="n"/>
      <c r="K4213" s="14" t="n"/>
    </row>
    <row r="4214">
      <c r="A4214" s="19" t="n"/>
      <c r="B4214" s="14" t="n"/>
      <c r="C4214" s="12" t="str">
        <f>IF($B4214="","",IFERROR(INDEX(Items!$B$2:$B$501,MATCH($B4214,Items!$A$2:$A$501,0)),"Unknown SKU"))</f>
        <v/>
      </c>
      <c r="D4214" s="14" t="n"/>
      <c r="E4214" s="14" t="n"/>
      <c r="F4214" s="14" t="n"/>
      <c r="G4214" s="14" t="n"/>
      <c r="H4214" s="12" t="str">
        <f>IF(AND(F4214="",G4214=""),"",IF(F4214="",0,F4214)-IF(G4214="",0,G4214))</f>
        <v/>
      </c>
      <c r="I4214" s="14" t="n"/>
      <c r="J4214" s="14" t="n"/>
      <c r="K4214" s="14" t="n"/>
    </row>
    <row r="4215">
      <c r="A4215" s="19" t="n"/>
      <c r="B4215" s="14" t="n"/>
      <c r="C4215" s="12" t="str">
        <f>IF($B4215="","",IFERROR(INDEX(Items!$B$2:$B$501,MATCH($B4215,Items!$A$2:$A$501,0)),"Unknown SKU"))</f>
        <v/>
      </c>
      <c r="D4215" s="14" t="n"/>
      <c r="E4215" s="14" t="n"/>
      <c r="F4215" s="14" t="n"/>
      <c r="G4215" s="14" t="n"/>
      <c r="H4215" s="12" t="str">
        <f>IF(AND(F4215="",G4215=""),"",IF(F4215="",0,F4215)-IF(G4215="",0,G4215))</f>
        <v/>
      </c>
      <c r="I4215" s="14" t="n"/>
      <c r="J4215" s="14" t="n"/>
      <c r="K4215" s="14" t="n"/>
    </row>
    <row r="4216">
      <c r="A4216" s="19" t="n"/>
      <c r="B4216" s="14" t="n"/>
      <c r="C4216" s="12" t="str">
        <f>IF($B4216="","",IFERROR(INDEX(Items!$B$2:$B$501,MATCH($B4216,Items!$A$2:$A$501,0)),"Unknown SKU"))</f>
        <v/>
      </c>
      <c r="D4216" s="14" t="n"/>
      <c r="E4216" s="14" t="n"/>
      <c r="F4216" s="14" t="n"/>
      <c r="G4216" s="14" t="n"/>
      <c r="H4216" s="12" t="str">
        <f>IF(AND(F4216="",G4216=""),"",IF(F4216="",0,F4216)-IF(G4216="",0,G4216))</f>
        <v/>
      </c>
      <c r="I4216" s="14" t="n"/>
      <c r="J4216" s="14" t="n"/>
      <c r="K4216" s="14" t="n"/>
    </row>
    <row r="4217">
      <c r="A4217" s="19" t="n"/>
      <c r="B4217" s="14" t="n"/>
      <c r="C4217" s="12" t="str">
        <f>IF($B4217="","",IFERROR(INDEX(Items!$B$2:$B$501,MATCH($B4217,Items!$A$2:$A$501,0)),"Unknown SKU"))</f>
        <v/>
      </c>
      <c r="D4217" s="14" t="n"/>
      <c r="E4217" s="14" t="n"/>
      <c r="F4217" s="14" t="n"/>
      <c r="G4217" s="14" t="n"/>
      <c r="H4217" s="12" t="str">
        <f>IF(AND(F4217="",G4217=""),"",IF(F4217="",0,F4217)-IF(G4217="",0,G4217))</f>
        <v/>
      </c>
      <c r="I4217" s="14" t="n"/>
      <c r="J4217" s="14" t="n"/>
      <c r="K4217" s="14" t="n"/>
    </row>
    <row r="4218">
      <c r="A4218" s="19" t="n"/>
      <c r="B4218" s="14" t="n"/>
      <c r="C4218" s="12" t="str">
        <f>IF($B4218="","",IFERROR(INDEX(Items!$B$2:$B$501,MATCH($B4218,Items!$A$2:$A$501,0)),"Unknown SKU"))</f>
        <v/>
      </c>
      <c r="D4218" s="14" t="n"/>
      <c r="E4218" s="14" t="n"/>
      <c r="F4218" s="14" t="n"/>
      <c r="G4218" s="14" t="n"/>
      <c r="H4218" s="12" t="str">
        <f>IF(AND(F4218="",G4218=""),"",IF(F4218="",0,F4218)-IF(G4218="",0,G4218))</f>
        <v/>
      </c>
      <c r="I4218" s="14" t="n"/>
      <c r="J4218" s="14" t="n"/>
      <c r="K4218" s="14" t="n"/>
    </row>
    <row r="4219">
      <c r="A4219" s="19" t="n"/>
      <c r="B4219" s="14" t="n"/>
      <c r="C4219" s="12" t="str">
        <f>IF($B4219="","",IFERROR(INDEX(Items!$B$2:$B$501,MATCH($B4219,Items!$A$2:$A$501,0)),"Unknown SKU"))</f>
        <v/>
      </c>
      <c r="D4219" s="14" t="n"/>
      <c r="E4219" s="14" t="n"/>
      <c r="F4219" s="14" t="n"/>
      <c r="G4219" s="14" t="n"/>
      <c r="H4219" s="12" t="str">
        <f>IF(AND(F4219="",G4219=""),"",IF(F4219="",0,F4219)-IF(G4219="",0,G4219))</f>
        <v/>
      </c>
      <c r="I4219" s="14" t="n"/>
      <c r="J4219" s="14" t="n"/>
      <c r="K4219" s="14" t="n"/>
    </row>
    <row r="4220">
      <c r="A4220" s="19" t="n"/>
      <c r="B4220" s="14" t="n"/>
      <c r="C4220" s="12" t="str">
        <f>IF($B4220="","",IFERROR(INDEX(Items!$B$2:$B$501,MATCH($B4220,Items!$A$2:$A$501,0)),"Unknown SKU"))</f>
        <v/>
      </c>
      <c r="D4220" s="14" t="n"/>
      <c r="E4220" s="14" t="n"/>
      <c r="F4220" s="14" t="n"/>
      <c r="G4220" s="14" t="n"/>
      <c r="H4220" s="12" t="str">
        <f>IF(AND(F4220="",G4220=""),"",IF(F4220="",0,F4220)-IF(G4220="",0,G4220))</f>
        <v/>
      </c>
      <c r="I4220" s="14" t="n"/>
      <c r="J4220" s="14" t="n"/>
      <c r="K4220" s="14" t="n"/>
    </row>
    <row r="4221">
      <c r="A4221" s="19" t="n"/>
      <c r="B4221" s="14" t="n"/>
      <c r="C4221" s="12" t="str">
        <f>IF($B4221="","",IFERROR(INDEX(Items!$B$2:$B$501,MATCH($B4221,Items!$A$2:$A$501,0)),"Unknown SKU"))</f>
        <v/>
      </c>
      <c r="D4221" s="14" t="n"/>
      <c r="E4221" s="14" t="n"/>
      <c r="F4221" s="14" t="n"/>
      <c r="G4221" s="14" t="n"/>
      <c r="H4221" s="12" t="str">
        <f>IF(AND(F4221="",G4221=""),"",IF(F4221="",0,F4221)-IF(G4221="",0,G4221))</f>
        <v/>
      </c>
      <c r="I4221" s="14" t="n"/>
      <c r="J4221" s="14" t="n"/>
      <c r="K4221" s="14" t="n"/>
    </row>
    <row r="4222">
      <c r="A4222" s="19" t="n"/>
      <c r="B4222" s="14" t="n"/>
      <c r="C4222" s="12" t="str">
        <f>IF($B4222="","",IFERROR(INDEX(Items!$B$2:$B$501,MATCH($B4222,Items!$A$2:$A$501,0)),"Unknown SKU"))</f>
        <v/>
      </c>
      <c r="D4222" s="14" t="n"/>
      <c r="E4222" s="14" t="n"/>
      <c r="F4222" s="14" t="n"/>
      <c r="G4222" s="14" t="n"/>
      <c r="H4222" s="12" t="str">
        <f>IF(AND(F4222="",G4222=""),"",IF(F4222="",0,F4222)-IF(G4222="",0,G4222))</f>
        <v/>
      </c>
      <c r="I4222" s="14" t="n"/>
      <c r="J4222" s="14" t="n"/>
      <c r="K4222" s="14" t="n"/>
    </row>
    <row r="4223">
      <c r="A4223" s="19" t="n"/>
      <c r="B4223" s="14" t="n"/>
      <c r="C4223" s="12" t="str">
        <f>IF($B4223="","",IFERROR(INDEX(Items!$B$2:$B$501,MATCH($B4223,Items!$A$2:$A$501,0)),"Unknown SKU"))</f>
        <v/>
      </c>
      <c r="D4223" s="14" t="n"/>
      <c r="E4223" s="14" t="n"/>
      <c r="F4223" s="14" t="n"/>
      <c r="G4223" s="14" t="n"/>
      <c r="H4223" s="12" t="str">
        <f>IF(AND(F4223="",G4223=""),"",IF(F4223="",0,F4223)-IF(G4223="",0,G4223))</f>
        <v/>
      </c>
      <c r="I4223" s="14" t="n"/>
      <c r="J4223" s="14" t="n"/>
      <c r="K4223" s="14" t="n"/>
    </row>
    <row r="4224">
      <c r="A4224" s="19" t="n"/>
      <c r="B4224" s="14" t="n"/>
      <c r="C4224" s="12" t="str">
        <f>IF($B4224="","",IFERROR(INDEX(Items!$B$2:$B$501,MATCH($B4224,Items!$A$2:$A$501,0)),"Unknown SKU"))</f>
        <v/>
      </c>
      <c r="D4224" s="14" t="n"/>
      <c r="E4224" s="14" t="n"/>
      <c r="F4224" s="14" t="n"/>
      <c r="G4224" s="14" t="n"/>
      <c r="H4224" s="12" t="str">
        <f>IF(AND(F4224="",G4224=""),"",IF(F4224="",0,F4224)-IF(G4224="",0,G4224))</f>
        <v/>
      </c>
      <c r="I4224" s="14" t="n"/>
      <c r="J4224" s="14" t="n"/>
      <c r="K4224" s="14" t="n"/>
    </row>
    <row r="4225">
      <c r="A4225" s="19" t="n"/>
      <c r="B4225" s="14" t="n"/>
      <c r="C4225" s="12" t="str">
        <f>IF($B4225="","",IFERROR(INDEX(Items!$B$2:$B$501,MATCH($B4225,Items!$A$2:$A$501,0)),"Unknown SKU"))</f>
        <v/>
      </c>
      <c r="D4225" s="14" t="n"/>
      <c r="E4225" s="14" t="n"/>
      <c r="F4225" s="14" t="n"/>
      <c r="G4225" s="14" t="n"/>
      <c r="H4225" s="12" t="str">
        <f>IF(AND(F4225="",G4225=""),"",IF(F4225="",0,F4225)-IF(G4225="",0,G4225))</f>
        <v/>
      </c>
      <c r="I4225" s="14" t="n"/>
      <c r="J4225" s="14" t="n"/>
      <c r="K4225" s="14" t="n"/>
    </row>
    <row r="4226">
      <c r="A4226" s="19" t="n"/>
      <c r="B4226" s="14" t="n"/>
      <c r="C4226" s="12" t="str">
        <f>IF($B4226="","",IFERROR(INDEX(Items!$B$2:$B$501,MATCH($B4226,Items!$A$2:$A$501,0)),"Unknown SKU"))</f>
        <v/>
      </c>
      <c r="D4226" s="14" t="n"/>
      <c r="E4226" s="14" t="n"/>
      <c r="F4226" s="14" t="n"/>
      <c r="G4226" s="14" t="n"/>
      <c r="H4226" s="12" t="str">
        <f>IF(AND(F4226="",G4226=""),"",IF(F4226="",0,F4226)-IF(G4226="",0,G4226))</f>
        <v/>
      </c>
      <c r="I4226" s="14" t="n"/>
      <c r="J4226" s="14" t="n"/>
      <c r="K4226" s="14" t="n"/>
    </row>
    <row r="4227">
      <c r="A4227" s="19" t="n"/>
      <c r="B4227" s="14" t="n"/>
      <c r="C4227" s="12" t="str">
        <f>IF($B4227="","",IFERROR(INDEX(Items!$B$2:$B$501,MATCH($B4227,Items!$A$2:$A$501,0)),"Unknown SKU"))</f>
        <v/>
      </c>
      <c r="D4227" s="14" t="n"/>
      <c r="E4227" s="14" t="n"/>
      <c r="F4227" s="14" t="n"/>
      <c r="G4227" s="14" t="n"/>
      <c r="H4227" s="12" t="str">
        <f>IF(AND(F4227="",G4227=""),"",IF(F4227="",0,F4227)-IF(G4227="",0,G4227))</f>
        <v/>
      </c>
      <c r="I4227" s="14" t="n"/>
      <c r="J4227" s="14" t="n"/>
      <c r="K4227" s="14" t="n"/>
    </row>
    <row r="4228">
      <c r="A4228" s="19" t="n"/>
      <c r="B4228" s="14" t="n"/>
      <c r="C4228" s="12" t="str">
        <f>IF($B4228="","",IFERROR(INDEX(Items!$B$2:$B$501,MATCH($B4228,Items!$A$2:$A$501,0)),"Unknown SKU"))</f>
        <v/>
      </c>
      <c r="D4228" s="14" t="n"/>
      <c r="E4228" s="14" t="n"/>
      <c r="F4228" s="14" t="n"/>
      <c r="G4228" s="14" t="n"/>
      <c r="H4228" s="12" t="str">
        <f>IF(AND(F4228="",G4228=""),"",IF(F4228="",0,F4228)-IF(G4228="",0,G4228))</f>
        <v/>
      </c>
      <c r="I4228" s="14" t="n"/>
      <c r="J4228" s="14" t="n"/>
      <c r="K4228" s="14" t="n"/>
    </row>
    <row r="4229">
      <c r="A4229" s="19" t="n"/>
      <c r="B4229" s="14" t="n"/>
      <c r="C4229" s="12" t="str">
        <f>IF($B4229="","",IFERROR(INDEX(Items!$B$2:$B$501,MATCH($B4229,Items!$A$2:$A$501,0)),"Unknown SKU"))</f>
        <v/>
      </c>
      <c r="D4229" s="14" t="n"/>
      <c r="E4229" s="14" t="n"/>
      <c r="F4229" s="14" t="n"/>
      <c r="G4229" s="14" t="n"/>
      <c r="H4229" s="12" t="str">
        <f>IF(AND(F4229="",G4229=""),"",IF(F4229="",0,F4229)-IF(G4229="",0,G4229))</f>
        <v/>
      </c>
      <c r="I4229" s="14" t="n"/>
      <c r="J4229" s="14" t="n"/>
      <c r="K4229" s="14" t="n"/>
    </row>
    <row r="4230">
      <c r="A4230" s="19" t="n"/>
      <c r="B4230" s="14" t="n"/>
      <c r="C4230" s="12" t="str">
        <f>IF($B4230="","",IFERROR(INDEX(Items!$B$2:$B$501,MATCH($B4230,Items!$A$2:$A$501,0)),"Unknown SKU"))</f>
        <v/>
      </c>
      <c r="D4230" s="14" t="n"/>
      <c r="E4230" s="14" t="n"/>
      <c r="F4230" s="14" t="n"/>
      <c r="G4230" s="14" t="n"/>
      <c r="H4230" s="12" t="str">
        <f>IF(AND(F4230="",G4230=""),"",IF(F4230="",0,F4230)-IF(G4230="",0,G4230))</f>
        <v/>
      </c>
      <c r="I4230" s="14" t="n"/>
      <c r="J4230" s="14" t="n"/>
      <c r="K4230" s="14" t="n"/>
    </row>
    <row r="4231">
      <c r="A4231" s="19" t="n"/>
      <c r="B4231" s="14" t="n"/>
      <c r="C4231" s="12" t="str">
        <f>IF($B4231="","",IFERROR(INDEX(Items!$B$2:$B$501,MATCH($B4231,Items!$A$2:$A$501,0)),"Unknown SKU"))</f>
        <v/>
      </c>
      <c r="D4231" s="14" t="n"/>
      <c r="E4231" s="14" t="n"/>
      <c r="F4231" s="14" t="n"/>
      <c r="G4231" s="14" t="n"/>
      <c r="H4231" s="12" t="str">
        <f>IF(AND(F4231="",G4231=""),"",IF(F4231="",0,F4231)-IF(G4231="",0,G4231))</f>
        <v/>
      </c>
      <c r="I4231" s="14" t="n"/>
      <c r="J4231" s="14" t="n"/>
      <c r="K4231" s="14" t="n"/>
    </row>
    <row r="4232">
      <c r="A4232" s="19" t="n"/>
      <c r="B4232" s="14" t="n"/>
      <c r="C4232" s="12" t="str">
        <f>IF($B4232="","",IFERROR(INDEX(Items!$B$2:$B$501,MATCH($B4232,Items!$A$2:$A$501,0)),"Unknown SKU"))</f>
        <v/>
      </c>
      <c r="D4232" s="14" t="n"/>
      <c r="E4232" s="14" t="n"/>
      <c r="F4232" s="14" t="n"/>
      <c r="G4232" s="14" t="n"/>
      <c r="H4232" s="12" t="str">
        <f>IF(AND(F4232="",G4232=""),"",IF(F4232="",0,F4232)-IF(G4232="",0,G4232))</f>
        <v/>
      </c>
      <c r="I4232" s="14" t="n"/>
      <c r="J4232" s="14" t="n"/>
      <c r="K4232" s="14" t="n"/>
    </row>
    <row r="4233">
      <c r="A4233" s="19" t="n"/>
      <c r="B4233" s="14" t="n"/>
      <c r="C4233" s="12" t="str">
        <f>IF($B4233="","",IFERROR(INDEX(Items!$B$2:$B$501,MATCH($B4233,Items!$A$2:$A$501,0)),"Unknown SKU"))</f>
        <v/>
      </c>
      <c r="D4233" s="14" t="n"/>
      <c r="E4233" s="14" t="n"/>
      <c r="F4233" s="14" t="n"/>
      <c r="G4233" s="14" t="n"/>
      <c r="H4233" s="12" t="str">
        <f>IF(AND(F4233="",G4233=""),"",IF(F4233="",0,F4233)-IF(G4233="",0,G4233))</f>
        <v/>
      </c>
      <c r="I4233" s="14" t="n"/>
      <c r="J4233" s="14" t="n"/>
      <c r="K4233" s="14" t="n"/>
    </row>
    <row r="4234">
      <c r="A4234" s="19" t="n"/>
      <c r="B4234" s="14" t="n"/>
      <c r="C4234" s="12" t="str">
        <f>IF($B4234="","",IFERROR(INDEX(Items!$B$2:$B$501,MATCH($B4234,Items!$A$2:$A$501,0)),"Unknown SKU"))</f>
        <v/>
      </c>
      <c r="D4234" s="14" t="n"/>
      <c r="E4234" s="14" t="n"/>
      <c r="F4234" s="14" t="n"/>
      <c r="G4234" s="14" t="n"/>
      <c r="H4234" s="12" t="str">
        <f>IF(AND(F4234="",G4234=""),"",IF(F4234="",0,F4234)-IF(G4234="",0,G4234))</f>
        <v/>
      </c>
      <c r="I4234" s="14" t="n"/>
      <c r="J4234" s="14" t="n"/>
      <c r="K4234" s="14" t="n"/>
    </row>
    <row r="4235">
      <c r="A4235" s="19" t="n"/>
      <c r="B4235" s="14" t="n"/>
      <c r="C4235" s="12" t="str">
        <f>IF($B4235="","",IFERROR(INDEX(Items!$B$2:$B$501,MATCH($B4235,Items!$A$2:$A$501,0)),"Unknown SKU"))</f>
        <v/>
      </c>
      <c r="D4235" s="14" t="n"/>
      <c r="E4235" s="14" t="n"/>
      <c r="F4235" s="14" t="n"/>
      <c r="G4235" s="14" t="n"/>
      <c r="H4235" s="12" t="str">
        <f>IF(AND(F4235="",G4235=""),"",IF(F4235="",0,F4235)-IF(G4235="",0,G4235))</f>
        <v/>
      </c>
      <c r="I4235" s="14" t="n"/>
      <c r="J4235" s="14" t="n"/>
      <c r="K4235" s="14" t="n"/>
    </row>
    <row r="4236">
      <c r="A4236" s="19" t="n"/>
      <c r="B4236" s="14" t="n"/>
      <c r="C4236" s="12" t="str">
        <f>IF($B4236="","",IFERROR(INDEX(Items!$B$2:$B$501,MATCH($B4236,Items!$A$2:$A$501,0)),"Unknown SKU"))</f>
        <v/>
      </c>
      <c r="D4236" s="14" t="n"/>
      <c r="E4236" s="14" t="n"/>
      <c r="F4236" s="14" t="n"/>
      <c r="G4236" s="14" t="n"/>
      <c r="H4236" s="12" t="str">
        <f>IF(AND(F4236="",G4236=""),"",IF(F4236="",0,F4236)-IF(G4236="",0,G4236))</f>
        <v/>
      </c>
      <c r="I4236" s="14" t="n"/>
      <c r="J4236" s="14" t="n"/>
      <c r="K4236" s="14" t="n"/>
    </row>
    <row r="4237">
      <c r="A4237" s="19" t="n"/>
      <c r="B4237" s="14" t="n"/>
      <c r="C4237" s="12" t="str">
        <f>IF($B4237="","",IFERROR(INDEX(Items!$B$2:$B$501,MATCH($B4237,Items!$A$2:$A$501,0)),"Unknown SKU"))</f>
        <v/>
      </c>
      <c r="D4237" s="14" t="n"/>
      <c r="E4237" s="14" t="n"/>
      <c r="F4237" s="14" t="n"/>
      <c r="G4237" s="14" t="n"/>
      <c r="H4237" s="12" t="str">
        <f>IF(AND(F4237="",G4237=""),"",IF(F4237="",0,F4237)-IF(G4237="",0,G4237))</f>
        <v/>
      </c>
      <c r="I4237" s="14" t="n"/>
      <c r="J4237" s="14" t="n"/>
      <c r="K4237" s="14" t="n"/>
    </row>
    <row r="4238">
      <c r="A4238" s="19" t="n"/>
      <c r="B4238" s="14" t="n"/>
      <c r="C4238" s="12" t="str">
        <f>IF($B4238="","",IFERROR(INDEX(Items!$B$2:$B$501,MATCH($B4238,Items!$A$2:$A$501,0)),"Unknown SKU"))</f>
        <v/>
      </c>
      <c r="D4238" s="14" t="n"/>
      <c r="E4238" s="14" t="n"/>
      <c r="F4238" s="14" t="n"/>
      <c r="G4238" s="14" t="n"/>
      <c r="H4238" s="12" t="str">
        <f>IF(AND(F4238="",G4238=""),"",IF(F4238="",0,F4238)-IF(G4238="",0,G4238))</f>
        <v/>
      </c>
      <c r="I4238" s="14" t="n"/>
      <c r="J4238" s="14" t="n"/>
      <c r="K4238" s="14" t="n"/>
    </row>
    <row r="4239">
      <c r="A4239" s="19" t="n"/>
      <c r="B4239" s="14" t="n"/>
      <c r="C4239" s="12" t="str">
        <f>IF($B4239="","",IFERROR(INDEX(Items!$B$2:$B$501,MATCH($B4239,Items!$A$2:$A$501,0)),"Unknown SKU"))</f>
        <v/>
      </c>
      <c r="D4239" s="14" t="n"/>
      <c r="E4239" s="14" t="n"/>
      <c r="F4239" s="14" t="n"/>
      <c r="G4239" s="14" t="n"/>
      <c r="H4239" s="12" t="str">
        <f>IF(AND(F4239="",G4239=""),"",IF(F4239="",0,F4239)-IF(G4239="",0,G4239))</f>
        <v/>
      </c>
      <c r="I4239" s="14" t="n"/>
      <c r="J4239" s="14" t="n"/>
      <c r="K4239" s="14" t="n"/>
    </row>
    <row r="4240">
      <c r="A4240" s="19" t="n"/>
      <c r="B4240" s="14" t="n"/>
      <c r="C4240" s="12" t="str">
        <f>IF($B4240="","",IFERROR(INDEX(Items!$B$2:$B$501,MATCH($B4240,Items!$A$2:$A$501,0)),"Unknown SKU"))</f>
        <v/>
      </c>
      <c r="D4240" s="14" t="n"/>
      <c r="E4240" s="14" t="n"/>
      <c r="F4240" s="14" t="n"/>
      <c r="G4240" s="14" t="n"/>
      <c r="H4240" s="12" t="str">
        <f>IF(AND(F4240="",G4240=""),"",IF(F4240="",0,F4240)-IF(G4240="",0,G4240))</f>
        <v/>
      </c>
      <c r="I4240" s="14" t="n"/>
      <c r="J4240" s="14" t="n"/>
      <c r="K4240" s="14" t="n"/>
    </row>
    <row r="4241">
      <c r="A4241" s="19" t="n"/>
      <c r="B4241" s="14" t="n"/>
      <c r="C4241" s="12" t="str">
        <f>IF($B4241="","",IFERROR(INDEX(Items!$B$2:$B$501,MATCH($B4241,Items!$A$2:$A$501,0)),"Unknown SKU"))</f>
        <v/>
      </c>
      <c r="D4241" s="14" t="n"/>
      <c r="E4241" s="14" t="n"/>
      <c r="F4241" s="14" t="n"/>
      <c r="G4241" s="14" t="n"/>
      <c r="H4241" s="12" t="str">
        <f>IF(AND(F4241="",G4241=""),"",IF(F4241="",0,F4241)-IF(G4241="",0,G4241))</f>
        <v/>
      </c>
      <c r="I4241" s="14" t="n"/>
      <c r="J4241" s="14" t="n"/>
      <c r="K4241" s="14" t="n"/>
    </row>
    <row r="4242">
      <c r="A4242" s="19" t="n"/>
      <c r="B4242" s="14" t="n"/>
      <c r="C4242" s="12" t="str">
        <f>IF($B4242="","",IFERROR(INDEX(Items!$B$2:$B$501,MATCH($B4242,Items!$A$2:$A$501,0)),"Unknown SKU"))</f>
        <v/>
      </c>
      <c r="D4242" s="14" t="n"/>
      <c r="E4242" s="14" t="n"/>
      <c r="F4242" s="14" t="n"/>
      <c r="G4242" s="14" t="n"/>
      <c r="H4242" s="12" t="str">
        <f>IF(AND(F4242="",G4242=""),"",IF(F4242="",0,F4242)-IF(G4242="",0,G4242))</f>
        <v/>
      </c>
      <c r="I4242" s="14" t="n"/>
      <c r="J4242" s="14" t="n"/>
      <c r="K4242" s="14" t="n"/>
    </row>
    <row r="4243">
      <c r="A4243" s="19" t="n"/>
      <c r="B4243" s="14" t="n"/>
      <c r="C4243" s="12" t="str">
        <f>IF($B4243="","",IFERROR(INDEX(Items!$B$2:$B$501,MATCH($B4243,Items!$A$2:$A$501,0)),"Unknown SKU"))</f>
        <v/>
      </c>
      <c r="D4243" s="14" t="n"/>
      <c r="E4243" s="14" t="n"/>
      <c r="F4243" s="14" t="n"/>
      <c r="G4243" s="14" t="n"/>
      <c r="H4243" s="12" t="str">
        <f>IF(AND(F4243="",G4243=""),"",IF(F4243="",0,F4243)-IF(G4243="",0,G4243))</f>
        <v/>
      </c>
      <c r="I4243" s="14" t="n"/>
      <c r="J4243" s="14" t="n"/>
      <c r="K4243" s="14" t="n"/>
    </row>
    <row r="4244">
      <c r="A4244" s="19" t="n"/>
      <c r="B4244" s="14" t="n"/>
      <c r="C4244" s="12" t="str">
        <f>IF($B4244="","",IFERROR(INDEX(Items!$B$2:$B$501,MATCH($B4244,Items!$A$2:$A$501,0)),"Unknown SKU"))</f>
        <v/>
      </c>
      <c r="D4244" s="14" t="n"/>
      <c r="E4244" s="14" t="n"/>
      <c r="F4244" s="14" t="n"/>
      <c r="G4244" s="14" t="n"/>
      <c r="H4244" s="12" t="str">
        <f>IF(AND(F4244="",G4244=""),"",IF(F4244="",0,F4244)-IF(G4244="",0,G4244))</f>
        <v/>
      </c>
      <c r="I4244" s="14" t="n"/>
      <c r="J4244" s="14" t="n"/>
      <c r="K4244" s="14" t="n"/>
    </row>
    <row r="4245">
      <c r="A4245" s="19" t="n"/>
      <c r="B4245" s="14" t="n"/>
      <c r="C4245" s="12" t="str">
        <f>IF($B4245="","",IFERROR(INDEX(Items!$B$2:$B$501,MATCH($B4245,Items!$A$2:$A$501,0)),"Unknown SKU"))</f>
        <v/>
      </c>
      <c r="D4245" s="14" t="n"/>
      <c r="E4245" s="14" t="n"/>
      <c r="F4245" s="14" t="n"/>
      <c r="G4245" s="14" t="n"/>
      <c r="H4245" s="12" t="str">
        <f>IF(AND(F4245="",G4245=""),"",IF(F4245="",0,F4245)-IF(G4245="",0,G4245))</f>
        <v/>
      </c>
      <c r="I4245" s="14" t="n"/>
      <c r="J4245" s="14" t="n"/>
      <c r="K4245" s="14" t="n"/>
    </row>
    <row r="4246">
      <c r="A4246" s="19" t="n"/>
      <c r="B4246" s="14" t="n"/>
      <c r="C4246" s="12" t="str">
        <f>IF($B4246="","",IFERROR(INDEX(Items!$B$2:$B$501,MATCH($B4246,Items!$A$2:$A$501,0)),"Unknown SKU"))</f>
        <v/>
      </c>
      <c r="D4246" s="14" t="n"/>
      <c r="E4246" s="14" t="n"/>
      <c r="F4246" s="14" t="n"/>
      <c r="G4246" s="14" t="n"/>
      <c r="H4246" s="12" t="str">
        <f>IF(AND(F4246="",G4246=""),"",IF(F4246="",0,F4246)-IF(G4246="",0,G4246))</f>
        <v/>
      </c>
      <c r="I4246" s="14" t="n"/>
      <c r="J4246" s="14" t="n"/>
      <c r="K4246" s="14" t="n"/>
    </row>
    <row r="4247">
      <c r="A4247" s="19" t="n"/>
      <c r="B4247" s="14" t="n"/>
      <c r="C4247" s="12" t="str">
        <f>IF($B4247="","",IFERROR(INDEX(Items!$B$2:$B$501,MATCH($B4247,Items!$A$2:$A$501,0)),"Unknown SKU"))</f>
        <v/>
      </c>
      <c r="D4247" s="14" t="n"/>
      <c r="E4247" s="14" t="n"/>
      <c r="F4247" s="14" t="n"/>
      <c r="G4247" s="14" t="n"/>
      <c r="H4247" s="12" t="str">
        <f>IF(AND(F4247="",G4247=""),"",IF(F4247="",0,F4247)-IF(G4247="",0,G4247))</f>
        <v/>
      </c>
      <c r="I4247" s="14" t="n"/>
      <c r="J4247" s="14" t="n"/>
      <c r="K4247" s="14" t="n"/>
    </row>
    <row r="4248">
      <c r="A4248" s="19" t="n"/>
      <c r="B4248" s="14" t="n"/>
      <c r="C4248" s="12" t="str">
        <f>IF($B4248="","",IFERROR(INDEX(Items!$B$2:$B$501,MATCH($B4248,Items!$A$2:$A$501,0)),"Unknown SKU"))</f>
        <v/>
      </c>
      <c r="D4248" s="14" t="n"/>
      <c r="E4248" s="14" t="n"/>
      <c r="F4248" s="14" t="n"/>
      <c r="G4248" s="14" t="n"/>
      <c r="H4248" s="12" t="str">
        <f>IF(AND(F4248="",G4248=""),"",IF(F4248="",0,F4248)-IF(G4248="",0,G4248))</f>
        <v/>
      </c>
      <c r="I4248" s="14" t="n"/>
      <c r="J4248" s="14" t="n"/>
      <c r="K4248" s="14" t="n"/>
    </row>
    <row r="4249">
      <c r="A4249" s="19" t="n"/>
      <c r="B4249" s="14" t="n"/>
      <c r="C4249" s="12" t="str">
        <f>IF($B4249="","",IFERROR(INDEX(Items!$B$2:$B$501,MATCH($B4249,Items!$A$2:$A$501,0)),"Unknown SKU"))</f>
        <v/>
      </c>
      <c r="D4249" s="14" t="n"/>
      <c r="E4249" s="14" t="n"/>
      <c r="F4249" s="14" t="n"/>
      <c r="G4249" s="14" t="n"/>
      <c r="H4249" s="12" t="str">
        <f>IF(AND(F4249="",G4249=""),"",IF(F4249="",0,F4249)-IF(G4249="",0,G4249))</f>
        <v/>
      </c>
      <c r="I4249" s="14" t="n"/>
      <c r="J4249" s="14" t="n"/>
      <c r="K4249" s="14" t="n"/>
    </row>
    <row r="4250">
      <c r="A4250" s="19" t="n"/>
      <c r="B4250" s="14" t="n"/>
      <c r="C4250" s="12" t="str">
        <f>IF($B4250="","",IFERROR(INDEX(Items!$B$2:$B$501,MATCH($B4250,Items!$A$2:$A$501,0)),"Unknown SKU"))</f>
        <v/>
      </c>
      <c r="D4250" s="14" t="n"/>
      <c r="E4250" s="14" t="n"/>
      <c r="F4250" s="14" t="n"/>
      <c r="G4250" s="14" t="n"/>
      <c r="H4250" s="12" t="str">
        <f>IF(AND(F4250="",G4250=""),"",IF(F4250="",0,F4250)-IF(G4250="",0,G4250))</f>
        <v/>
      </c>
      <c r="I4250" s="14" t="n"/>
      <c r="J4250" s="14" t="n"/>
      <c r="K4250" s="14" t="n"/>
    </row>
    <row r="4251">
      <c r="A4251" s="19" t="n"/>
      <c r="B4251" s="14" t="n"/>
      <c r="C4251" s="12" t="str">
        <f>IF($B4251="","",IFERROR(INDEX(Items!$B$2:$B$501,MATCH($B4251,Items!$A$2:$A$501,0)),"Unknown SKU"))</f>
        <v/>
      </c>
      <c r="D4251" s="14" t="n"/>
      <c r="E4251" s="14" t="n"/>
      <c r="F4251" s="14" t="n"/>
      <c r="G4251" s="14" t="n"/>
      <c r="H4251" s="12" t="str">
        <f>IF(AND(F4251="",G4251=""),"",IF(F4251="",0,F4251)-IF(G4251="",0,G4251))</f>
        <v/>
      </c>
      <c r="I4251" s="14" t="n"/>
      <c r="J4251" s="14" t="n"/>
      <c r="K4251" s="14" t="n"/>
    </row>
    <row r="4252">
      <c r="A4252" s="19" t="n"/>
      <c r="B4252" s="14" t="n"/>
      <c r="C4252" s="12" t="str">
        <f>IF($B4252="","",IFERROR(INDEX(Items!$B$2:$B$501,MATCH($B4252,Items!$A$2:$A$501,0)),"Unknown SKU"))</f>
        <v/>
      </c>
      <c r="D4252" s="14" t="n"/>
      <c r="E4252" s="14" t="n"/>
      <c r="F4252" s="14" t="n"/>
      <c r="G4252" s="14" t="n"/>
      <c r="H4252" s="12" t="str">
        <f>IF(AND(F4252="",G4252=""),"",IF(F4252="",0,F4252)-IF(G4252="",0,G4252))</f>
        <v/>
      </c>
      <c r="I4252" s="14" t="n"/>
      <c r="J4252" s="14" t="n"/>
      <c r="K4252" s="14" t="n"/>
    </row>
    <row r="4253">
      <c r="A4253" s="19" t="n"/>
      <c r="B4253" s="14" t="n"/>
      <c r="C4253" s="12" t="str">
        <f>IF($B4253="","",IFERROR(INDEX(Items!$B$2:$B$501,MATCH($B4253,Items!$A$2:$A$501,0)),"Unknown SKU"))</f>
        <v/>
      </c>
      <c r="D4253" s="14" t="n"/>
      <c r="E4253" s="14" t="n"/>
      <c r="F4253" s="14" t="n"/>
      <c r="G4253" s="14" t="n"/>
      <c r="H4253" s="12" t="str">
        <f>IF(AND(F4253="",G4253=""),"",IF(F4253="",0,F4253)-IF(G4253="",0,G4253))</f>
        <v/>
      </c>
      <c r="I4253" s="14" t="n"/>
      <c r="J4253" s="14" t="n"/>
      <c r="K4253" s="14" t="n"/>
    </row>
    <row r="4254">
      <c r="A4254" s="19" t="n"/>
      <c r="B4254" s="14" t="n"/>
      <c r="C4254" s="12" t="str">
        <f>IF($B4254="","",IFERROR(INDEX(Items!$B$2:$B$501,MATCH($B4254,Items!$A$2:$A$501,0)),"Unknown SKU"))</f>
        <v/>
      </c>
      <c r="D4254" s="14" t="n"/>
      <c r="E4254" s="14" t="n"/>
      <c r="F4254" s="14" t="n"/>
      <c r="G4254" s="14" t="n"/>
      <c r="H4254" s="12" t="str">
        <f>IF(AND(F4254="",G4254=""),"",IF(F4254="",0,F4254)-IF(G4254="",0,G4254))</f>
        <v/>
      </c>
      <c r="I4254" s="14" t="n"/>
      <c r="J4254" s="14" t="n"/>
      <c r="K4254" s="14" t="n"/>
    </row>
    <row r="4255">
      <c r="A4255" s="19" t="n"/>
      <c r="B4255" s="14" t="n"/>
      <c r="C4255" s="12" t="str">
        <f>IF($B4255="","",IFERROR(INDEX(Items!$B$2:$B$501,MATCH($B4255,Items!$A$2:$A$501,0)),"Unknown SKU"))</f>
        <v/>
      </c>
      <c r="D4255" s="14" t="n"/>
      <c r="E4255" s="14" t="n"/>
      <c r="F4255" s="14" t="n"/>
      <c r="G4255" s="14" t="n"/>
      <c r="H4255" s="12" t="str">
        <f>IF(AND(F4255="",G4255=""),"",IF(F4255="",0,F4255)-IF(G4255="",0,G4255))</f>
        <v/>
      </c>
      <c r="I4255" s="14" t="n"/>
      <c r="J4255" s="14" t="n"/>
      <c r="K4255" s="14" t="n"/>
    </row>
    <row r="4256">
      <c r="A4256" s="19" t="n"/>
      <c r="B4256" s="14" t="n"/>
      <c r="C4256" s="12" t="str">
        <f>IF($B4256="","",IFERROR(INDEX(Items!$B$2:$B$501,MATCH($B4256,Items!$A$2:$A$501,0)),"Unknown SKU"))</f>
        <v/>
      </c>
      <c r="D4256" s="14" t="n"/>
      <c r="E4256" s="14" t="n"/>
      <c r="F4256" s="14" t="n"/>
      <c r="G4256" s="14" t="n"/>
      <c r="H4256" s="12" t="str">
        <f>IF(AND(F4256="",G4256=""),"",IF(F4256="",0,F4256)-IF(G4256="",0,G4256))</f>
        <v/>
      </c>
      <c r="I4256" s="14" t="n"/>
      <c r="J4256" s="14" t="n"/>
      <c r="K4256" s="14" t="n"/>
    </row>
    <row r="4257">
      <c r="A4257" s="19" t="n"/>
      <c r="B4257" s="14" t="n"/>
      <c r="C4257" s="12" t="str">
        <f>IF($B4257="","",IFERROR(INDEX(Items!$B$2:$B$501,MATCH($B4257,Items!$A$2:$A$501,0)),"Unknown SKU"))</f>
        <v/>
      </c>
      <c r="D4257" s="14" t="n"/>
      <c r="E4257" s="14" t="n"/>
      <c r="F4257" s="14" t="n"/>
      <c r="G4257" s="14" t="n"/>
      <c r="H4257" s="12" t="str">
        <f>IF(AND(F4257="",G4257=""),"",IF(F4257="",0,F4257)-IF(G4257="",0,G4257))</f>
        <v/>
      </c>
      <c r="I4257" s="14" t="n"/>
      <c r="J4257" s="14" t="n"/>
      <c r="K4257" s="14" t="n"/>
    </row>
    <row r="4258">
      <c r="A4258" s="19" t="n"/>
      <c r="B4258" s="14" t="n"/>
      <c r="C4258" s="12" t="str">
        <f>IF($B4258="","",IFERROR(INDEX(Items!$B$2:$B$501,MATCH($B4258,Items!$A$2:$A$501,0)),"Unknown SKU"))</f>
        <v/>
      </c>
      <c r="D4258" s="14" t="n"/>
      <c r="E4258" s="14" t="n"/>
      <c r="F4258" s="14" t="n"/>
      <c r="G4258" s="14" t="n"/>
      <c r="H4258" s="12" t="str">
        <f>IF(AND(F4258="",G4258=""),"",IF(F4258="",0,F4258)-IF(G4258="",0,G4258))</f>
        <v/>
      </c>
      <c r="I4258" s="14" t="n"/>
      <c r="J4258" s="14" t="n"/>
      <c r="K4258" s="14" t="n"/>
    </row>
    <row r="4259">
      <c r="A4259" s="19" t="n"/>
      <c r="B4259" s="14" t="n"/>
      <c r="C4259" s="12" t="str">
        <f>IF($B4259="","",IFERROR(INDEX(Items!$B$2:$B$501,MATCH($B4259,Items!$A$2:$A$501,0)),"Unknown SKU"))</f>
        <v/>
      </c>
      <c r="D4259" s="14" t="n"/>
      <c r="E4259" s="14" t="n"/>
      <c r="F4259" s="14" t="n"/>
      <c r="G4259" s="14" t="n"/>
      <c r="H4259" s="12" t="str">
        <f>IF(AND(F4259="",G4259=""),"",IF(F4259="",0,F4259)-IF(G4259="",0,G4259))</f>
        <v/>
      </c>
      <c r="I4259" s="14" t="n"/>
      <c r="J4259" s="14" t="n"/>
      <c r="K4259" s="14" t="n"/>
    </row>
    <row r="4260">
      <c r="A4260" s="19" t="n"/>
      <c r="B4260" s="14" t="n"/>
      <c r="C4260" s="12" t="str">
        <f>IF($B4260="","",IFERROR(INDEX(Items!$B$2:$B$501,MATCH($B4260,Items!$A$2:$A$501,0)),"Unknown SKU"))</f>
        <v/>
      </c>
      <c r="D4260" s="14" t="n"/>
      <c r="E4260" s="14" t="n"/>
      <c r="F4260" s="14" t="n"/>
      <c r="G4260" s="14" t="n"/>
      <c r="H4260" s="12" t="str">
        <f>IF(AND(F4260="",G4260=""),"",IF(F4260="",0,F4260)-IF(G4260="",0,G4260))</f>
        <v/>
      </c>
      <c r="I4260" s="14" t="n"/>
      <c r="J4260" s="14" t="n"/>
      <c r="K4260" s="14" t="n"/>
    </row>
    <row r="4261">
      <c r="A4261" s="19" t="n"/>
      <c r="B4261" s="14" t="n"/>
      <c r="C4261" s="12" t="str">
        <f>IF($B4261="","",IFERROR(INDEX(Items!$B$2:$B$501,MATCH($B4261,Items!$A$2:$A$501,0)),"Unknown SKU"))</f>
        <v/>
      </c>
      <c r="D4261" s="14" t="n"/>
      <c r="E4261" s="14" t="n"/>
      <c r="F4261" s="14" t="n"/>
      <c r="G4261" s="14" t="n"/>
      <c r="H4261" s="12" t="str">
        <f>IF(AND(F4261="",G4261=""),"",IF(F4261="",0,F4261)-IF(G4261="",0,G4261))</f>
        <v/>
      </c>
      <c r="I4261" s="14" t="n"/>
      <c r="J4261" s="14" t="n"/>
      <c r="K4261" s="14" t="n"/>
    </row>
    <row r="4262">
      <c r="A4262" s="19" t="n"/>
      <c r="B4262" s="14" t="n"/>
      <c r="C4262" s="12" t="str">
        <f>IF($B4262="","",IFERROR(INDEX(Items!$B$2:$B$501,MATCH($B4262,Items!$A$2:$A$501,0)),"Unknown SKU"))</f>
        <v/>
      </c>
      <c r="D4262" s="14" t="n"/>
      <c r="E4262" s="14" t="n"/>
      <c r="F4262" s="14" t="n"/>
      <c r="G4262" s="14" t="n"/>
      <c r="H4262" s="12" t="str">
        <f>IF(AND(F4262="",G4262=""),"",IF(F4262="",0,F4262)-IF(G4262="",0,G4262))</f>
        <v/>
      </c>
      <c r="I4262" s="14" t="n"/>
      <c r="J4262" s="14" t="n"/>
      <c r="K4262" s="14" t="n"/>
    </row>
    <row r="4263">
      <c r="A4263" s="19" t="n"/>
      <c r="B4263" s="14" t="n"/>
      <c r="C4263" s="12" t="str">
        <f>IF($B4263="","",IFERROR(INDEX(Items!$B$2:$B$501,MATCH($B4263,Items!$A$2:$A$501,0)),"Unknown SKU"))</f>
        <v/>
      </c>
      <c r="D4263" s="14" t="n"/>
      <c r="E4263" s="14" t="n"/>
      <c r="F4263" s="14" t="n"/>
      <c r="G4263" s="14" t="n"/>
      <c r="H4263" s="12" t="str">
        <f>IF(AND(F4263="",G4263=""),"",IF(F4263="",0,F4263)-IF(G4263="",0,G4263))</f>
        <v/>
      </c>
      <c r="I4263" s="14" t="n"/>
      <c r="J4263" s="14" t="n"/>
      <c r="K4263" s="14" t="n"/>
    </row>
    <row r="4264">
      <c r="A4264" s="19" t="n"/>
      <c r="B4264" s="14" t="n"/>
      <c r="C4264" s="12" t="str">
        <f>IF($B4264="","",IFERROR(INDEX(Items!$B$2:$B$501,MATCH($B4264,Items!$A$2:$A$501,0)),"Unknown SKU"))</f>
        <v/>
      </c>
      <c r="D4264" s="14" t="n"/>
      <c r="E4264" s="14" t="n"/>
      <c r="F4264" s="14" t="n"/>
      <c r="G4264" s="14" t="n"/>
      <c r="H4264" s="12" t="str">
        <f>IF(AND(F4264="",G4264=""),"",IF(F4264="",0,F4264)-IF(G4264="",0,G4264))</f>
        <v/>
      </c>
      <c r="I4264" s="14" t="n"/>
      <c r="J4264" s="14" t="n"/>
      <c r="K4264" s="14" t="n"/>
    </row>
    <row r="4265">
      <c r="A4265" s="19" t="n"/>
      <c r="B4265" s="14" t="n"/>
      <c r="C4265" s="12" t="str">
        <f>IF($B4265="","",IFERROR(INDEX(Items!$B$2:$B$501,MATCH($B4265,Items!$A$2:$A$501,0)),"Unknown SKU"))</f>
        <v/>
      </c>
      <c r="D4265" s="14" t="n"/>
      <c r="E4265" s="14" t="n"/>
      <c r="F4265" s="14" t="n"/>
      <c r="G4265" s="14" t="n"/>
      <c r="H4265" s="12" t="str">
        <f>IF(AND(F4265="",G4265=""),"",IF(F4265="",0,F4265)-IF(G4265="",0,G4265))</f>
        <v/>
      </c>
      <c r="I4265" s="14" t="n"/>
      <c r="J4265" s="14" t="n"/>
      <c r="K4265" s="14" t="n"/>
    </row>
    <row r="4266">
      <c r="A4266" s="19" t="n"/>
      <c r="B4266" s="14" t="n"/>
      <c r="C4266" s="12" t="str">
        <f>IF($B4266="","",IFERROR(INDEX(Items!$B$2:$B$501,MATCH($B4266,Items!$A$2:$A$501,0)),"Unknown SKU"))</f>
        <v/>
      </c>
      <c r="D4266" s="14" t="n"/>
      <c r="E4266" s="14" t="n"/>
      <c r="F4266" s="14" t="n"/>
      <c r="G4266" s="14" t="n"/>
      <c r="H4266" s="12" t="str">
        <f>IF(AND(F4266="",G4266=""),"",IF(F4266="",0,F4266)-IF(G4266="",0,G4266))</f>
        <v/>
      </c>
      <c r="I4266" s="14" t="n"/>
      <c r="J4266" s="14" t="n"/>
      <c r="K4266" s="14" t="n"/>
    </row>
    <row r="4267">
      <c r="A4267" s="19" t="n"/>
      <c r="B4267" s="14" t="n"/>
      <c r="C4267" s="12" t="str">
        <f>IF($B4267="","",IFERROR(INDEX(Items!$B$2:$B$501,MATCH($B4267,Items!$A$2:$A$501,0)),"Unknown SKU"))</f>
        <v/>
      </c>
      <c r="D4267" s="14" t="n"/>
      <c r="E4267" s="14" t="n"/>
      <c r="F4267" s="14" t="n"/>
      <c r="G4267" s="14" t="n"/>
      <c r="H4267" s="12" t="str">
        <f>IF(AND(F4267="",G4267=""),"",IF(F4267="",0,F4267)-IF(G4267="",0,G4267))</f>
        <v/>
      </c>
      <c r="I4267" s="14" t="n"/>
      <c r="J4267" s="14" t="n"/>
      <c r="K4267" s="14" t="n"/>
    </row>
    <row r="4268">
      <c r="A4268" s="19" t="n"/>
      <c r="B4268" s="14" t="n"/>
      <c r="C4268" s="12" t="str">
        <f>IF($B4268="","",IFERROR(INDEX(Items!$B$2:$B$501,MATCH($B4268,Items!$A$2:$A$501,0)),"Unknown SKU"))</f>
        <v/>
      </c>
      <c r="D4268" s="14" t="n"/>
      <c r="E4268" s="14" t="n"/>
      <c r="F4268" s="14" t="n"/>
      <c r="G4268" s="14" t="n"/>
      <c r="H4268" s="12" t="str">
        <f>IF(AND(F4268="",G4268=""),"",IF(F4268="",0,F4268)-IF(G4268="",0,G4268))</f>
        <v/>
      </c>
      <c r="I4268" s="14" t="n"/>
      <c r="J4268" s="14" t="n"/>
      <c r="K4268" s="14" t="n"/>
    </row>
    <row r="4269">
      <c r="A4269" s="19" t="n"/>
      <c r="B4269" s="14" t="n"/>
      <c r="C4269" s="12" t="str">
        <f>IF($B4269="","",IFERROR(INDEX(Items!$B$2:$B$501,MATCH($B4269,Items!$A$2:$A$501,0)),"Unknown SKU"))</f>
        <v/>
      </c>
      <c r="D4269" s="14" t="n"/>
      <c r="E4269" s="14" t="n"/>
      <c r="F4269" s="14" t="n"/>
      <c r="G4269" s="14" t="n"/>
      <c r="H4269" s="12" t="str">
        <f>IF(AND(F4269="",G4269=""),"",IF(F4269="",0,F4269)-IF(G4269="",0,G4269))</f>
        <v/>
      </c>
      <c r="I4269" s="14" t="n"/>
      <c r="J4269" s="14" t="n"/>
      <c r="K4269" s="14" t="n"/>
    </row>
    <row r="4270">
      <c r="A4270" s="19" t="n"/>
      <c r="B4270" s="14" t="n"/>
      <c r="C4270" s="12" t="str">
        <f>IF($B4270="","",IFERROR(INDEX(Items!$B$2:$B$501,MATCH($B4270,Items!$A$2:$A$501,0)),"Unknown SKU"))</f>
        <v/>
      </c>
      <c r="D4270" s="14" t="n"/>
      <c r="E4270" s="14" t="n"/>
      <c r="F4270" s="14" t="n"/>
      <c r="G4270" s="14" t="n"/>
      <c r="H4270" s="12" t="str">
        <f>IF(AND(F4270="",G4270=""),"",IF(F4270="",0,F4270)-IF(G4270="",0,G4270))</f>
        <v/>
      </c>
      <c r="I4270" s="14" t="n"/>
      <c r="J4270" s="14" t="n"/>
      <c r="K4270" s="14" t="n"/>
    </row>
    <row r="4271">
      <c r="A4271" s="19" t="n"/>
      <c r="B4271" s="14" t="n"/>
      <c r="C4271" s="12" t="str">
        <f>IF($B4271="","",IFERROR(INDEX(Items!$B$2:$B$501,MATCH($B4271,Items!$A$2:$A$501,0)),"Unknown SKU"))</f>
        <v/>
      </c>
      <c r="D4271" s="14" t="n"/>
      <c r="E4271" s="14" t="n"/>
      <c r="F4271" s="14" t="n"/>
      <c r="G4271" s="14" t="n"/>
      <c r="H4271" s="12" t="str">
        <f>IF(AND(F4271="",G4271=""),"",IF(F4271="",0,F4271)-IF(G4271="",0,G4271))</f>
        <v/>
      </c>
      <c r="I4271" s="14" t="n"/>
      <c r="J4271" s="14" t="n"/>
      <c r="K4271" s="14" t="n"/>
    </row>
    <row r="4272">
      <c r="A4272" s="19" t="n"/>
      <c r="B4272" s="14" t="n"/>
      <c r="C4272" s="12" t="str">
        <f>IF($B4272="","",IFERROR(INDEX(Items!$B$2:$B$501,MATCH($B4272,Items!$A$2:$A$501,0)),"Unknown SKU"))</f>
        <v/>
      </c>
      <c r="D4272" s="14" t="n"/>
      <c r="E4272" s="14" t="n"/>
      <c r="F4272" s="14" t="n"/>
      <c r="G4272" s="14" t="n"/>
      <c r="H4272" s="12" t="str">
        <f>IF(AND(F4272="",G4272=""),"",IF(F4272="",0,F4272)-IF(G4272="",0,G4272))</f>
        <v/>
      </c>
      <c r="I4272" s="14" t="n"/>
      <c r="J4272" s="14" t="n"/>
      <c r="K4272" s="14" t="n"/>
    </row>
    <row r="4273">
      <c r="A4273" s="19" t="n"/>
      <c r="B4273" s="14" t="n"/>
      <c r="C4273" s="12" t="str">
        <f>IF($B4273="","",IFERROR(INDEX(Items!$B$2:$B$501,MATCH($B4273,Items!$A$2:$A$501,0)),"Unknown SKU"))</f>
        <v/>
      </c>
      <c r="D4273" s="14" t="n"/>
      <c r="E4273" s="14" t="n"/>
      <c r="F4273" s="14" t="n"/>
      <c r="G4273" s="14" t="n"/>
      <c r="H4273" s="12" t="str">
        <f>IF(AND(F4273="",G4273=""),"",IF(F4273="",0,F4273)-IF(G4273="",0,G4273))</f>
        <v/>
      </c>
      <c r="I4273" s="14" t="n"/>
      <c r="J4273" s="14" t="n"/>
      <c r="K4273" s="14" t="n"/>
    </row>
    <row r="4274">
      <c r="A4274" s="19" t="n"/>
      <c r="B4274" s="14" t="n"/>
      <c r="C4274" s="12" t="str">
        <f>IF($B4274="","",IFERROR(INDEX(Items!$B$2:$B$501,MATCH($B4274,Items!$A$2:$A$501,0)),"Unknown SKU"))</f>
        <v/>
      </c>
      <c r="D4274" s="14" t="n"/>
      <c r="E4274" s="14" t="n"/>
      <c r="F4274" s="14" t="n"/>
      <c r="G4274" s="14" t="n"/>
      <c r="H4274" s="12" t="str">
        <f>IF(AND(F4274="",G4274=""),"",IF(F4274="",0,F4274)-IF(G4274="",0,G4274))</f>
        <v/>
      </c>
      <c r="I4274" s="14" t="n"/>
      <c r="J4274" s="14" t="n"/>
      <c r="K4274" s="14" t="n"/>
    </row>
    <row r="4275">
      <c r="A4275" s="19" t="n"/>
      <c r="B4275" s="14" t="n"/>
      <c r="C4275" s="12" t="str">
        <f>IF($B4275="","",IFERROR(INDEX(Items!$B$2:$B$501,MATCH($B4275,Items!$A$2:$A$501,0)),"Unknown SKU"))</f>
        <v/>
      </c>
      <c r="D4275" s="14" t="n"/>
      <c r="E4275" s="14" t="n"/>
      <c r="F4275" s="14" t="n"/>
      <c r="G4275" s="14" t="n"/>
      <c r="H4275" s="12" t="str">
        <f>IF(AND(F4275="",G4275=""),"",IF(F4275="",0,F4275)-IF(G4275="",0,G4275))</f>
        <v/>
      </c>
      <c r="I4275" s="14" t="n"/>
      <c r="J4275" s="14" t="n"/>
      <c r="K4275" s="14" t="n"/>
    </row>
    <row r="4276">
      <c r="A4276" s="19" t="n"/>
      <c r="B4276" s="14" t="n"/>
      <c r="C4276" s="12" t="str">
        <f>IF($B4276="","",IFERROR(INDEX(Items!$B$2:$B$501,MATCH($B4276,Items!$A$2:$A$501,0)),"Unknown SKU"))</f>
        <v/>
      </c>
      <c r="D4276" s="14" t="n"/>
      <c r="E4276" s="14" t="n"/>
      <c r="F4276" s="14" t="n"/>
      <c r="G4276" s="14" t="n"/>
      <c r="H4276" s="12" t="str">
        <f>IF(AND(F4276="",G4276=""),"",IF(F4276="",0,F4276)-IF(G4276="",0,G4276))</f>
        <v/>
      </c>
      <c r="I4276" s="14" t="n"/>
      <c r="J4276" s="14" t="n"/>
      <c r="K4276" s="14" t="n"/>
    </row>
    <row r="4277">
      <c r="A4277" s="19" t="n"/>
      <c r="B4277" s="14" t="n"/>
      <c r="C4277" s="12" t="str">
        <f>IF($B4277="","",IFERROR(INDEX(Items!$B$2:$B$501,MATCH($B4277,Items!$A$2:$A$501,0)),"Unknown SKU"))</f>
        <v/>
      </c>
      <c r="D4277" s="14" t="n"/>
      <c r="E4277" s="14" t="n"/>
      <c r="F4277" s="14" t="n"/>
      <c r="G4277" s="14" t="n"/>
      <c r="H4277" s="12" t="str">
        <f>IF(AND(F4277="",G4277=""),"",IF(F4277="",0,F4277)-IF(G4277="",0,G4277))</f>
        <v/>
      </c>
      <c r="I4277" s="14" t="n"/>
      <c r="J4277" s="14" t="n"/>
      <c r="K4277" s="14" t="n"/>
    </row>
    <row r="4278">
      <c r="A4278" s="19" t="n"/>
      <c r="B4278" s="14" t="n"/>
      <c r="C4278" s="12" t="str">
        <f>IF($B4278="","",IFERROR(INDEX(Items!$B$2:$B$501,MATCH($B4278,Items!$A$2:$A$501,0)),"Unknown SKU"))</f>
        <v/>
      </c>
      <c r="D4278" s="14" t="n"/>
      <c r="E4278" s="14" t="n"/>
      <c r="F4278" s="14" t="n"/>
      <c r="G4278" s="14" t="n"/>
      <c r="H4278" s="12" t="str">
        <f>IF(AND(F4278="",G4278=""),"",IF(F4278="",0,F4278)-IF(G4278="",0,G4278))</f>
        <v/>
      </c>
      <c r="I4278" s="14" t="n"/>
      <c r="J4278" s="14" t="n"/>
      <c r="K4278" s="14" t="n"/>
    </row>
    <row r="4279">
      <c r="A4279" s="19" t="n"/>
      <c r="B4279" s="14" t="n"/>
      <c r="C4279" s="12" t="str">
        <f>IF($B4279="","",IFERROR(INDEX(Items!$B$2:$B$501,MATCH($B4279,Items!$A$2:$A$501,0)),"Unknown SKU"))</f>
        <v/>
      </c>
      <c r="D4279" s="14" t="n"/>
      <c r="E4279" s="14" t="n"/>
      <c r="F4279" s="14" t="n"/>
      <c r="G4279" s="14" t="n"/>
      <c r="H4279" s="12" t="str">
        <f>IF(AND(F4279="",G4279=""),"",IF(F4279="",0,F4279)-IF(G4279="",0,G4279))</f>
        <v/>
      </c>
      <c r="I4279" s="14" t="n"/>
      <c r="J4279" s="14" t="n"/>
      <c r="K4279" s="14" t="n"/>
    </row>
    <row r="4280">
      <c r="A4280" s="19" t="n"/>
      <c r="B4280" s="14" t="n"/>
      <c r="C4280" s="12" t="str">
        <f>IF($B4280="","",IFERROR(INDEX(Items!$B$2:$B$501,MATCH($B4280,Items!$A$2:$A$501,0)),"Unknown SKU"))</f>
        <v/>
      </c>
      <c r="D4280" s="14" t="n"/>
      <c r="E4280" s="14" t="n"/>
      <c r="F4280" s="14" t="n"/>
      <c r="G4280" s="14" t="n"/>
      <c r="H4280" s="12" t="str">
        <f>IF(AND(F4280="",G4280=""),"",IF(F4280="",0,F4280)-IF(G4280="",0,G4280))</f>
        <v/>
      </c>
      <c r="I4280" s="14" t="n"/>
      <c r="J4280" s="14" t="n"/>
      <c r="K4280" s="14" t="n"/>
    </row>
    <row r="4281">
      <c r="A4281" s="19" t="n"/>
      <c r="B4281" s="14" t="n"/>
      <c r="C4281" s="12" t="str">
        <f>IF($B4281="","",IFERROR(INDEX(Items!$B$2:$B$501,MATCH($B4281,Items!$A$2:$A$501,0)),"Unknown SKU"))</f>
        <v/>
      </c>
      <c r="D4281" s="14" t="n"/>
      <c r="E4281" s="14" t="n"/>
      <c r="F4281" s="14" t="n"/>
      <c r="G4281" s="14" t="n"/>
      <c r="H4281" s="12" t="str">
        <f>IF(AND(F4281="",G4281=""),"",IF(F4281="",0,F4281)-IF(G4281="",0,G4281))</f>
        <v/>
      </c>
      <c r="I4281" s="14" t="n"/>
      <c r="J4281" s="14" t="n"/>
      <c r="K4281" s="14" t="n"/>
    </row>
    <row r="4282">
      <c r="A4282" s="19" t="n"/>
      <c r="B4282" s="14" t="n"/>
      <c r="C4282" s="12" t="str">
        <f>IF($B4282="","",IFERROR(INDEX(Items!$B$2:$B$501,MATCH($B4282,Items!$A$2:$A$501,0)),"Unknown SKU"))</f>
        <v/>
      </c>
      <c r="D4282" s="14" t="n"/>
      <c r="E4282" s="14" t="n"/>
      <c r="F4282" s="14" t="n"/>
      <c r="G4282" s="14" t="n"/>
      <c r="H4282" s="12" t="str">
        <f>IF(AND(F4282="",G4282=""),"",IF(F4282="",0,F4282)-IF(G4282="",0,G4282))</f>
        <v/>
      </c>
      <c r="I4282" s="14" t="n"/>
      <c r="J4282" s="14" t="n"/>
      <c r="K4282" s="14" t="n"/>
    </row>
    <row r="4283">
      <c r="A4283" s="19" t="n"/>
      <c r="B4283" s="14" t="n"/>
      <c r="C4283" s="12" t="str">
        <f>IF($B4283="","",IFERROR(INDEX(Items!$B$2:$B$501,MATCH($B4283,Items!$A$2:$A$501,0)),"Unknown SKU"))</f>
        <v/>
      </c>
      <c r="D4283" s="14" t="n"/>
      <c r="E4283" s="14" t="n"/>
      <c r="F4283" s="14" t="n"/>
      <c r="G4283" s="14" t="n"/>
      <c r="H4283" s="12" t="str">
        <f>IF(AND(F4283="",G4283=""),"",IF(F4283="",0,F4283)-IF(G4283="",0,G4283))</f>
        <v/>
      </c>
      <c r="I4283" s="14" t="n"/>
      <c r="J4283" s="14" t="n"/>
      <c r="K4283" s="14" t="n"/>
    </row>
    <row r="4284">
      <c r="A4284" s="19" t="n"/>
      <c r="B4284" s="14" t="n"/>
      <c r="C4284" s="12" t="str">
        <f>IF($B4284="","",IFERROR(INDEX(Items!$B$2:$B$501,MATCH($B4284,Items!$A$2:$A$501,0)),"Unknown SKU"))</f>
        <v/>
      </c>
      <c r="D4284" s="14" t="n"/>
      <c r="E4284" s="14" t="n"/>
      <c r="F4284" s="14" t="n"/>
      <c r="G4284" s="14" t="n"/>
      <c r="H4284" s="12" t="str">
        <f>IF(AND(F4284="",G4284=""),"",IF(F4284="",0,F4284)-IF(G4284="",0,G4284))</f>
        <v/>
      </c>
      <c r="I4284" s="14" t="n"/>
      <c r="J4284" s="14" t="n"/>
      <c r="K4284" s="14" t="n"/>
    </row>
    <row r="4285">
      <c r="A4285" s="19" t="n"/>
      <c r="B4285" s="14" t="n"/>
      <c r="C4285" s="12" t="str">
        <f>IF($B4285="","",IFERROR(INDEX(Items!$B$2:$B$501,MATCH($B4285,Items!$A$2:$A$501,0)),"Unknown SKU"))</f>
        <v/>
      </c>
      <c r="D4285" s="14" t="n"/>
      <c r="E4285" s="14" t="n"/>
      <c r="F4285" s="14" t="n"/>
      <c r="G4285" s="14" t="n"/>
      <c r="H4285" s="12" t="str">
        <f>IF(AND(F4285="",G4285=""),"",IF(F4285="",0,F4285)-IF(G4285="",0,G4285))</f>
        <v/>
      </c>
      <c r="I4285" s="14" t="n"/>
      <c r="J4285" s="14" t="n"/>
      <c r="K4285" s="14" t="n"/>
    </row>
    <row r="4286">
      <c r="A4286" s="19" t="n"/>
      <c r="B4286" s="14" t="n"/>
      <c r="C4286" s="12" t="str">
        <f>IF($B4286="","",IFERROR(INDEX(Items!$B$2:$B$501,MATCH($B4286,Items!$A$2:$A$501,0)),"Unknown SKU"))</f>
        <v/>
      </c>
      <c r="D4286" s="14" t="n"/>
      <c r="E4286" s="14" t="n"/>
      <c r="F4286" s="14" t="n"/>
      <c r="G4286" s="14" t="n"/>
      <c r="H4286" s="12" t="str">
        <f>IF(AND(F4286="",G4286=""),"",IF(F4286="",0,F4286)-IF(G4286="",0,G4286))</f>
        <v/>
      </c>
      <c r="I4286" s="14" t="n"/>
      <c r="J4286" s="14" t="n"/>
      <c r="K4286" s="14" t="n"/>
    </row>
    <row r="4287">
      <c r="A4287" s="19" t="n"/>
      <c r="B4287" s="14" t="n"/>
      <c r="C4287" s="12" t="str">
        <f>IF($B4287="","",IFERROR(INDEX(Items!$B$2:$B$501,MATCH($B4287,Items!$A$2:$A$501,0)),"Unknown SKU"))</f>
        <v/>
      </c>
      <c r="D4287" s="14" t="n"/>
      <c r="E4287" s="14" t="n"/>
      <c r="F4287" s="14" t="n"/>
      <c r="G4287" s="14" t="n"/>
      <c r="H4287" s="12" t="str">
        <f>IF(AND(F4287="",G4287=""),"",IF(F4287="",0,F4287)-IF(G4287="",0,G4287))</f>
        <v/>
      </c>
      <c r="I4287" s="14" t="n"/>
      <c r="J4287" s="14" t="n"/>
      <c r="K4287" s="14" t="n"/>
    </row>
    <row r="4288">
      <c r="A4288" s="19" t="n"/>
      <c r="B4288" s="14" t="n"/>
      <c r="C4288" s="12" t="str">
        <f>IF($B4288="","",IFERROR(INDEX(Items!$B$2:$B$501,MATCH($B4288,Items!$A$2:$A$501,0)),"Unknown SKU"))</f>
        <v/>
      </c>
      <c r="D4288" s="14" t="n"/>
      <c r="E4288" s="14" t="n"/>
      <c r="F4288" s="14" t="n"/>
      <c r="G4288" s="14" t="n"/>
      <c r="H4288" s="12" t="str">
        <f>IF(AND(F4288="",G4288=""),"",IF(F4288="",0,F4288)-IF(G4288="",0,G4288))</f>
        <v/>
      </c>
      <c r="I4288" s="14" t="n"/>
      <c r="J4288" s="14" t="n"/>
      <c r="K4288" s="14" t="n"/>
    </row>
    <row r="4289">
      <c r="A4289" s="19" t="n"/>
      <c r="B4289" s="14" t="n"/>
      <c r="C4289" s="12" t="str">
        <f>IF($B4289="","",IFERROR(INDEX(Items!$B$2:$B$501,MATCH($B4289,Items!$A$2:$A$501,0)),"Unknown SKU"))</f>
        <v/>
      </c>
      <c r="D4289" s="14" t="n"/>
      <c r="E4289" s="14" t="n"/>
      <c r="F4289" s="14" t="n"/>
      <c r="G4289" s="14" t="n"/>
      <c r="H4289" s="12" t="str">
        <f>IF(AND(F4289="",G4289=""),"",IF(F4289="",0,F4289)-IF(G4289="",0,G4289))</f>
        <v/>
      </c>
      <c r="I4289" s="14" t="n"/>
      <c r="J4289" s="14" t="n"/>
      <c r="K4289" s="14" t="n"/>
    </row>
    <row r="4290">
      <c r="A4290" s="19" t="n"/>
      <c r="B4290" s="14" t="n"/>
      <c r="C4290" s="12" t="str">
        <f>IF($B4290="","",IFERROR(INDEX(Items!$B$2:$B$501,MATCH($B4290,Items!$A$2:$A$501,0)),"Unknown SKU"))</f>
        <v/>
      </c>
      <c r="D4290" s="14" t="n"/>
      <c r="E4290" s="14" t="n"/>
      <c r="F4290" s="14" t="n"/>
      <c r="G4290" s="14" t="n"/>
      <c r="H4290" s="12" t="str">
        <f>IF(AND(F4290="",G4290=""),"",IF(F4290="",0,F4290)-IF(G4290="",0,G4290))</f>
        <v/>
      </c>
      <c r="I4290" s="14" t="n"/>
      <c r="J4290" s="14" t="n"/>
      <c r="K4290" s="14" t="n"/>
    </row>
    <row r="4291">
      <c r="A4291" s="19" t="n"/>
      <c r="B4291" s="14" t="n"/>
      <c r="C4291" s="12" t="str">
        <f>IF($B4291="","",IFERROR(INDEX(Items!$B$2:$B$501,MATCH($B4291,Items!$A$2:$A$501,0)),"Unknown SKU"))</f>
        <v/>
      </c>
      <c r="D4291" s="14" t="n"/>
      <c r="E4291" s="14" t="n"/>
      <c r="F4291" s="14" t="n"/>
      <c r="G4291" s="14" t="n"/>
      <c r="H4291" s="12" t="str">
        <f>IF(AND(F4291="",G4291=""),"",IF(F4291="",0,F4291)-IF(G4291="",0,G4291))</f>
        <v/>
      </c>
      <c r="I4291" s="14" t="n"/>
      <c r="J4291" s="14" t="n"/>
      <c r="K4291" s="14" t="n"/>
    </row>
    <row r="4292">
      <c r="A4292" s="19" t="n"/>
      <c r="B4292" s="14" t="n"/>
      <c r="C4292" s="12" t="str">
        <f>IF($B4292="","",IFERROR(INDEX(Items!$B$2:$B$501,MATCH($B4292,Items!$A$2:$A$501,0)),"Unknown SKU"))</f>
        <v/>
      </c>
      <c r="D4292" s="14" t="n"/>
      <c r="E4292" s="14" t="n"/>
      <c r="F4292" s="14" t="n"/>
      <c r="G4292" s="14" t="n"/>
      <c r="H4292" s="12" t="str">
        <f>IF(AND(F4292="",G4292=""),"",IF(F4292="",0,F4292)-IF(G4292="",0,G4292))</f>
        <v/>
      </c>
      <c r="I4292" s="14" t="n"/>
      <c r="J4292" s="14" t="n"/>
      <c r="K4292" s="14" t="n"/>
    </row>
    <row r="4293">
      <c r="A4293" s="19" t="n"/>
      <c r="B4293" s="14" t="n"/>
      <c r="C4293" s="12" t="str">
        <f>IF($B4293="","",IFERROR(INDEX(Items!$B$2:$B$501,MATCH($B4293,Items!$A$2:$A$501,0)),"Unknown SKU"))</f>
        <v/>
      </c>
      <c r="D4293" s="14" t="n"/>
      <c r="E4293" s="14" t="n"/>
      <c r="F4293" s="14" t="n"/>
      <c r="G4293" s="14" t="n"/>
      <c r="H4293" s="12" t="str">
        <f>IF(AND(F4293="",G4293=""),"",IF(F4293="",0,F4293)-IF(G4293="",0,G4293))</f>
        <v/>
      </c>
      <c r="I4293" s="14" t="n"/>
      <c r="J4293" s="14" t="n"/>
      <c r="K4293" s="14" t="n"/>
    </row>
    <row r="4294">
      <c r="A4294" s="19" t="n"/>
      <c r="B4294" s="14" t="n"/>
      <c r="C4294" s="12" t="str">
        <f>IF($B4294="","",IFERROR(INDEX(Items!$B$2:$B$501,MATCH($B4294,Items!$A$2:$A$501,0)),"Unknown SKU"))</f>
        <v/>
      </c>
      <c r="D4294" s="14" t="n"/>
      <c r="E4294" s="14" t="n"/>
      <c r="F4294" s="14" t="n"/>
      <c r="G4294" s="14" t="n"/>
      <c r="H4294" s="12" t="str">
        <f>IF(AND(F4294="",G4294=""),"",IF(F4294="",0,F4294)-IF(G4294="",0,G4294))</f>
        <v/>
      </c>
      <c r="I4294" s="14" t="n"/>
      <c r="J4294" s="14" t="n"/>
      <c r="K4294" s="14" t="n"/>
    </row>
    <row r="4295">
      <c r="A4295" s="19" t="n"/>
      <c r="B4295" s="14" t="n"/>
      <c r="C4295" s="12" t="str">
        <f>IF($B4295="","",IFERROR(INDEX(Items!$B$2:$B$501,MATCH($B4295,Items!$A$2:$A$501,0)),"Unknown SKU"))</f>
        <v/>
      </c>
      <c r="D4295" s="14" t="n"/>
      <c r="E4295" s="14" t="n"/>
      <c r="F4295" s="14" t="n"/>
      <c r="G4295" s="14" t="n"/>
      <c r="H4295" s="12" t="str">
        <f>IF(AND(F4295="",G4295=""),"",IF(F4295="",0,F4295)-IF(G4295="",0,G4295))</f>
        <v/>
      </c>
      <c r="I4295" s="14" t="n"/>
      <c r="J4295" s="14" t="n"/>
      <c r="K4295" s="14" t="n"/>
    </row>
    <row r="4296">
      <c r="A4296" s="19" t="n"/>
      <c r="B4296" s="14" t="n"/>
      <c r="C4296" s="12" t="str">
        <f>IF($B4296="","",IFERROR(INDEX(Items!$B$2:$B$501,MATCH($B4296,Items!$A$2:$A$501,0)),"Unknown SKU"))</f>
        <v/>
      </c>
      <c r="D4296" s="14" t="n"/>
      <c r="E4296" s="14" t="n"/>
      <c r="F4296" s="14" t="n"/>
      <c r="G4296" s="14" t="n"/>
      <c r="H4296" s="12" t="str">
        <f>IF(AND(F4296="",G4296=""),"",IF(F4296="",0,F4296)-IF(G4296="",0,G4296))</f>
        <v/>
      </c>
      <c r="I4296" s="14" t="n"/>
      <c r="J4296" s="14" t="n"/>
      <c r="K4296" s="14" t="n"/>
    </row>
    <row r="4297">
      <c r="A4297" s="19" t="n"/>
      <c r="B4297" s="14" t="n"/>
      <c r="C4297" s="12" t="str">
        <f>IF($B4297="","",IFERROR(INDEX(Items!$B$2:$B$501,MATCH($B4297,Items!$A$2:$A$501,0)),"Unknown SKU"))</f>
        <v/>
      </c>
      <c r="D4297" s="14" t="n"/>
      <c r="E4297" s="14" t="n"/>
      <c r="F4297" s="14" t="n"/>
      <c r="G4297" s="14" t="n"/>
      <c r="H4297" s="12" t="str">
        <f>IF(AND(F4297="",G4297=""),"",IF(F4297="",0,F4297)-IF(G4297="",0,G4297))</f>
        <v/>
      </c>
      <c r="I4297" s="14" t="n"/>
      <c r="J4297" s="14" t="n"/>
      <c r="K4297" s="14" t="n"/>
    </row>
    <row r="4298">
      <c r="A4298" s="19" t="n"/>
      <c r="B4298" s="14" t="n"/>
      <c r="C4298" s="12" t="str">
        <f>IF($B4298="","",IFERROR(INDEX(Items!$B$2:$B$501,MATCH($B4298,Items!$A$2:$A$501,0)),"Unknown SKU"))</f>
        <v/>
      </c>
      <c r="D4298" s="14" t="n"/>
      <c r="E4298" s="14" t="n"/>
      <c r="F4298" s="14" t="n"/>
      <c r="G4298" s="14" t="n"/>
      <c r="H4298" s="12" t="str">
        <f>IF(AND(F4298="",G4298=""),"",IF(F4298="",0,F4298)-IF(G4298="",0,G4298))</f>
        <v/>
      </c>
      <c r="I4298" s="14" t="n"/>
      <c r="J4298" s="14" t="n"/>
      <c r="K4298" s="14" t="n"/>
    </row>
    <row r="4299">
      <c r="A4299" s="19" t="n"/>
      <c r="B4299" s="14" t="n"/>
      <c r="C4299" s="12" t="str">
        <f>IF($B4299="","",IFERROR(INDEX(Items!$B$2:$B$501,MATCH($B4299,Items!$A$2:$A$501,0)),"Unknown SKU"))</f>
        <v/>
      </c>
      <c r="D4299" s="14" t="n"/>
      <c r="E4299" s="14" t="n"/>
      <c r="F4299" s="14" t="n"/>
      <c r="G4299" s="14" t="n"/>
      <c r="H4299" s="12" t="str">
        <f>IF(AND(F4299="",G4299=""),"",IF(F4299="",0,F4299)-IF(G4299="",0,G4299))</f>
        <v/>
      </c>
      <c r="I4299" s="14" t="n"/>
      <c r="J4299" s="14" t="n"/>
      <c r="K4299" s="14" t="n"/>
    </row>
    <row r="4300">
      <c r="A4300" s="19" t="n"/>
      <c r="B4300" s="14" t="n"/>
      <c r="C4300" s="12" t="str">
        <f>IF($B4300="","",IFERROR(INDEX(Items!$B$2:$B$501,MATCH($B4300,Items!$A$2:$A$501,0)),"Unknown SKU"))</f>
        <v/>
      </c>
      <c r="D4300" s="14" t="n"/>
      <c r="E4300" s="14" t="n"/>
      <c r="F4300" s="14" t="n"/>
      <c r="G4300" s="14" t="n"/>
      <c r="H4300" s="12" t="str">
        <f>IF(AND(F4300="",G4300=""),"",IF(F4300="",0,F4300)-IF(G4300="",0,G4300))</f>
        <v/>
      </c>
      <c r="I4300" s="14" t="n"/>
      <c r="J4300" s="14" t="n"/>
      <c r="K4300" s="14" t="n"/>
    </row>
    <row r="4301">
      <c r="A4301" s="19" t="n"/>
      <c r="B4301" s="14" t="n"/>
      <c r="C4301" s="12" t="str">
        <f>IF($B4301="","",IFERROR(INDEX(Items!$B$2:$B$501,MATCH($B4301,Items!$A$2:$A$501,0)),"Unknown SKU"))</f>
        <v/>
      </c>
      <c r="D4301" s="14" t="n"/>
      <c r="E4301" s="14" t="n"/>
      <c r="F4301" s="14" t="n"/>
      <c r="G4301" s="14" t="n"/>
      <c r="H4301" s="12" t="str">
        <f>IF(AND(F4301="",G4301=""),"",IF(F4301="",0,F4301)-IF(G4301="",0,G4301))</f>
        <v/>
      </c>
      <c r="I4301" s="14" t="n"/>
      <c r="J4301" s="14" t="n"/>
      <c r="K4301" s="14" t="n"/>
    </row>
    <row r="4302">
      <c r="A4302" s="19" t="n"/>
      <c r="B4302" s="14" t="n"/>
      <c r="C4302" s="12" t="str">
        <f>IF($B4302="","",IFERROR(INDEX(Items!$B$2:$B$501,MATCH($B4302,Items!$A$2:$A$501,0)),"Unknown SKU"))</f>
        <v/>
      </c>
      <c r="D4302" s="14" t="n"/>
      <c r="E4302" s="14" t="n"/>
      <c r="F4302" s="14" t="n"/>
      <c r="G4302" s="14" t="n"/>
      <c r="H4302" s="12" t="str">
        <f>IF(AND(F4302="",G4302=""),"",IF(F4302="",0,F4302)-IF(G4302="",0,G4302))</f>
        <v/>
      </c>
      <c r="I4302" s="14" t="n"/>
      <c r="J4302" s="14" t="n"/>
      <c r="K4302" s="14" t="n"/>
    </row>
    <row r="4303">
      <c r="A4303" s="19" t="n"/>
      <c r="B4303" s="14" t="n"/>
      <c r="C4303" s="12" t="str">
        <f>IF($B4303="","",IFERROR(INDEX(Items!$B$2:$B$501,MATCH($B4303,Items!$A$2:$A$501,0)),"Unknown SKU"))</f>
        <v/>
      </c>
      <c r="D4303" s="14" t="n"/>
      <c r="E4303" s="14" t="n"/>
      <c r="F4303" s="14" t="n"/>
      <c r="G4303" s="14" t="n"/>
      <c r="H4303" s="12" t="str">
        <f>IF(AND(F4303="",G4303=""),"",IF(F4303="",0,F4303)-IF(G4303="",0,G4303))</f>
        <v/>
      </c>
      <c r="I4303" s="14" t="n"/>
      <c r="J4303" s="14" t="n"/>
      <c r="K4303" s="14" t="n"/>
    </row>
    <row r="4304">
      <c r="A4304" s="19" t="n"/>
      <c r="B4304" s="14" t="n"/>
      <c r="C4304" s="12" t="str">
        <f>IF($B4304="","",IFERROR(INDEX(Items!$B$2:$B$501,MATCH($B4304,Items!$A$2:$A$501,0)),"Unknown SKU"))</f>
        <v/>
      </c>
      <c r="D4304" s="14" t="n"/>
      <c r="E4304" s="14" t="n"/>
      <c r="F4304" s="14" t="n"/>
      <c r="G4304" s="14" t="n"/>
      <c r="H4304" s="12" t="str">
        <f>IF(AND(F4304="",G4304=""),"",IF(F4304="",0,F4304)-IF(G4304="",0,G4304))</f>
        <v/>
      </c>
      <c r="I4304" s="14" t="n"/>
      <c r="J4304" s="14" t="n"/>
      <c r="K4304" s="14" t="n"/>
    </row>
    <row r="4305">
      <c r="A4305" s="19" t="n"/>
      <c r="B4305" s="14" t="n"/>
      <c r="C4305" s="12" t="str">
        <f>IF($B4305="","",IFERROR(INDEX(Items!$B$2:$B$501,MATCH($B4305,Items!$A$2:$A$501,0)),"Unknown SKU"))</f>
        <v/>
      </c>
      <c r="D4305" s="14" t="n"/>
      <c r="E4305" s="14" t="n"/>
      <c r="F4305" s="14" t="n"/>
      <c r="G4305" s="14" t="n"/>
      <c r="H4305" s="12" t="str">
        <f>IF(AND(F4305="",G4305=""),"",IF(F4305="",0,F4305)-IF(G4305="",0,G4305))</f>
        <v/>
      </c>
      <c r="I4305" s="14" t="n"/>
      <c r="J4305" s="14" t="n"/>
      <c r="K4305" s="14" t="n"/>
    </row>
    <row r="4306">
      <c r="A4306" s="19" t="n"/>
      <c r="B4306" s="14" t="n"/>
      <c r="C4306" s="12" t="str">
        <f>IF($B4306="","",IFERROR(INDEX(Items!$B$2:$B$501,MATCH($B4306,Items!$A$2:$A$501,0)),"Unknown SKU"))</f>
        <v/>
      </c>
      <c r="D4306" s="14" t="n"/>
      <c r="E4306" s="14" t="n"/>
      <c r="F4306" s="14" t="n"/>
      <c r="G4306" s="14" t="n"/>
      <c r="H4306" s="12" t="str">
        <f>IF(AND(F4306="",G4306=""),"",IF(F4306="",0,F4306)-IF(G4306="",0,G4306))</f>
        <v/>
      </c>
      <c r="I4306" s="14" t="n"/>
      <c r="J4306" s="14" t="n"/>
      <c r="K4306" s="14" t="n"/>
    </row>
    <row r="4307">
      <c r="A4307" s="19" t="n"/>
      <c r="B4307" s="14" t="n"/>
      <c r="C4307" s="12" t="str">
        <f>IF($B4307="","",IFERROR(INDEX(Items!$B$2:$B$501,MATCH($B4307,Items!$A$2:$A$501,0)),"Unknown SKU"))</f>
        <v/>
      </c>
      <c r="D4307" s="14" t="n"/>
      <c r="E4307" s="14" t="n"/>
      <c r="F4307" s="14" t="n"/>
      <c r="G4307" s="14" t="n"/>
      <c r="H4307" s="12" t="str">
        <f>IF(AND(F4307="",G4307=""),"",IF(F4307="",0,F4307)-IF(G4307="",0,G4307))</f>
        <v/>
      </c>
      <c r="I4307" s="14" t="n"/>
      <c r="J4307" s="14" t="n"/>
      <c r="K4307" s="14" t="n"/>
    </row>
    <row r="4308">
      <c r="A4308" s="19" t="n"/>
      <c r="B4308" s="14" t="n"/>
      <c r="C4308" s="12" t="str">
        <f>IF($B4308="","",IFERROR(INDEX(Items!$B$2:$B$501,MATCH($B4308,Items!$A$2:$A$501,0)),"Unknown SKU"))</f>
        <v/>
      </c>
      <c r="D4308" s="14" t="n"/>
      <c r="E4308" s="14" t="n"/>
      <c r="F4308" s="14" t="n"/>
      <c r="G4308" s="14" t="n"/>
      <c r="H4308" s="12" t="str">
        <f>IF(AND(F4308="",G4308=""),"",IF(F4308="",0,F4308)-IF(G4308="",0,G4308))</f>
        <v/>
      </c>
      <c r="I4308" s="14" t="n"/>
      <c r="J4308" s="14" t="n"/>
      <c r="K4308" s="14" t="n"/>
    </row>
    <row r="4309">
      <c r="A4309" s="19" t="n"/>
      <c r="B4309" s="14" t="n"/>
      <c r="C4309" s="12" t="str">
        <f>IF($B4309="","",IFERROR(INDEX(Items!$B$2:$B$501,MATCH($B4309,Items!$A$2:$A$501,0)),"Unknown SKU"))</f>
        <v/>
      </c>
      <c r="D4309" s="14" t="n"/>
      <c r="E4309" s="14" t="n"/>
      <c r="F4309" s="14" t="n"/>
      <c r="G4309" s="14" t="n"/>
      <c r="H4309" s="12" t="str">
        <f>IF(AND(F4309="",G4309=""),"",IF(F4309="",0,F4309)-IF(G4309="",0,G4309))</f>
        <v/>
      </c>
      <c r="I4309" s="14" t="n"/>
      <c r="J4309" s="14" t="n"/>
      <c r="K4309" s="14" t="n"/>
    </row>
    <row r="4310">
      <c r="A4310" s="19" t="n"/>
      <c r="B4310" s="14" t="n"/>
      <c r="C4310" s="12" t="str">
        <f>IF($B4310="","",IFERROR(INDEX(Items!$B$2:$B$501,MATCH($B4310,Items!$A$2:$A$501,0)),"Unknown SKU"))</f>
        <v/>
      </c>
      <c r="D4310" s="14" t="n"/>
      <c r="E4310" s="14" t="n"/>
      <c r="F4310" s="14" t="n"/>
      <c r="G4310" s="14" t="n"/>
      <c r="H4310" s="12" t="str">
        <f>IF(AND(F4310="",G4310=""),"",IF(F4310="",0,F4310)-IF(G4310="",0,G4310))</f>
        <v/>
      </c>
      <c r="I4310" s="14" t="n"/>
      <c r="J4310" s="14" t="n"/>
      <c r="K4310" s="14" t="n"/>
    </row>
    <row r="4311">
      <c r="A4311" s="19" t="n"/>
      <c r="B4311" s="14" t="n"/>
      <c r="C4311" s="12" t="str">
        <f>IF($B4311="","",IFERROR(INDEX(Items!$B$2:$B$501,MATCH($B4311,Items!$A$2:$A$501,0)),"Unknown SKU"))</f>
        <v/>
      </c>
      <c r="D4311" s="14" t="n"/>
      <c r="E4311" s="14" t="n"/>
      <c r="F4311" s="14" t="n"/>
      <c r="G4311" s="14" t="n"/>
      <c r="H4311" s="12" t="str">
        <f>IF(AND(F4311="",G4311=""),"",IF(F4311="",0,F4311)-IF(G4311="",0,G4311))</f>
        <v/>
      </c>
      <c r="I4311" s="14" t="n"/>
      <c r="J4311" s="14" t="n"/>
      <c r="K4311" s="14" t="n"/>
    </row>
    <row r="4312">
      <c r="A4312" s="19" t="n"/>
      <c r="B4312" s="14" t="n"/>
      <c r="C4312" s="12" t="str">
        <f>IF($B4312="","",IFERROR(INDEX(Items!$B$2:$B$501,MATCH($B4312,Items!$A$2:$A$501,0)),"Unknown SKU"))</f>
        <v/>
      </c>
      <c r="D4312" s="14" t="n"/>
      <c r="E4312" s="14" t="n"/>
      <c r="F4312" s="14" t="n"/>
      <c r="G4312" s="14" t="n"/>
      <c r="H4312" s="12" t="str">
        <f>IF(AND(F4312="",G4312=""),"",IF(F4312="",0,F4312)-IF(G4312="",0,G4312))</f>
        <v/>
      </c>
      <c r="I4312" s="14" t="n"/>
      <c r="J4312" s="14" t="n"/>
      <c r="K4312" s="14" t="n"/>
    </row>
    <row r="4313">
      <c r="A4313" s="19" t="n"/>
      <c r="B4313" s="14" t="n"/>
      <c r="C4313" s="12" t="str">
        <f>IF($B4313="","",IFERROR(INDEX(Items!$B$2:$B$501,MATCH($B4313,Items!$A$2:$A$501,0)),"Unknown SKU"))</f>
        <v/>
      </c>
      <c r="D4313" s="14" t="n"/>
      <c r="E4313" s="14" t="n"/>
      <c r="F4313" s="14" t="n"/>
      <c r="G4313" s="14" t="n"/>
      <c r="H4313" s="12" t="str">
        <f>IF(AND(F4313="",G4313=""),"",IF(F4313="",0,F4313)-IF(G4313="",0,G4313))</f>
        <v/>
      </c>
      <c r="I4313" s="14" t="n"/>
      <c r="J4313" s="14" t="n"/>
      <c r="K4313" s="14" t="n"/>
    </row>
    <row r="4314">
      <c r="A4314" s="19" t="n"/>
      <c r="B4314" s="14" t="n"/>
      <c r="C4314" s="12" t="str">
        <f>IF($B4314="","",IFERROR(INDEX(Items!$B$2:$B$501,MATCH($B4314,Items!$A$2:$A$501,0)),"Unknown SKU"))</f>
        <v/>
      </c>
      <c r="D4314" s="14" t="n"/>
      <c r="E4314" s="14" t="n"/>
      <c r="F4314" s="14" t="n"/>
      <c r="G4314" s="14" t="n"/>
      <c r="H4314" s="12" t="str">
        <f>IF(AND(F4314="",G4314=""),"",IF(F4314="",0,F4314)-IF(G4314="",0,G4314))</f>
        <v/>
      </c>
      <c r="I4314" s="14" t="n"/>
      <c r="J4314" s="14" t="n"/>
      <c r="K4314" s="14" t="n"/>
    </row>
    <row r="4315">
      <c r="A4315" s="19" t="n"/>
      <c r="B4315" s="14" t="n"/>
      <c r="C4315" s="12" t="str">
        <f>IF($B4315="","",IFERROR(INDEX(Items!$B$2:$B$501,MATCH($B4315,Items!$A$2:$A$501,0)),"Unknown SKU"))</f>
        <v/>
      </c>
      <c r="D4315" s="14" t="n"/>
      <c r="E4315" s="14" t="n"/>
      <c r="F4315" s="14" t="n"/>
      <c r="G4315" s="14" t="n"/>
      <c r="H4315" s="12" t="str">
        <f>IF(AND(F4315="",G4315=""),"",IF(F4315="",0,F4315)-IF(G4315="",0,G4315))</f>
        <v/>
      </c>
      <c r="I4315" s="14" t="n"/>
      <c r="J4315" s="14" t="n"/>
      <c r="K4315" s="14" t="n"/>
    </row>
    <row r="4316">
      <c r="A4316" s="19" t="n"/>
      <c r="B4316" s="14" t="n"/>
      <c r="C4316" s="12" t="str">
        <f>IF($B4316="","",IFERROR(INDEX(Items!$B$2:$B$501,MATCH($B4316,Items!$A$2:$A$501,0)),"Unknown SKU"))</f>
        <v/>
      </c>
      <c r="D4316" s="14" t="n"/>
      <c r="E4316" s="14" t="n"/>
      <c r="F4316" s="14" t="n"/>
      <c r="G4316" s="14" t="n"/>
      <c r="H4316" s="12" t="str">
        <f>IF(AND(F4316="",G4316=""),"",IF(F4316="",0,F4316)-IF(G4316="",0,G4316))</f>
        <v/>
      </c>
      <c r="I4316" s="14" t="n"/>
      <c r="J4316" s="14" t="n"/>
      <c r="K4316" s="14" t="n"/>
    </row>
    <row r="4317">
      <c r="A4317" s="19" t="n"/>
      <c r="B4317" s="14" t="n"/>
      <c r="C4317" s="12" t="str">
        <f>IF($B4317="","",IFERROR(INDEX(Items!$B$2:$B$501,MATCH($B4317,Items!$A$2:$A$501,0)),"Unknown SKU"))</f>
        <v/>
      </c>
      <c r="D4317" s="14" t="n"/>
      <c r="E4317" s="14" t="n"/>
      <c r="F4317" s="14" t="n"/>
      <c r="G4317" s="14" t="n"/>
      <c r="H4317" s="12" t="str">
        <f>IF(AND(F4317="",G4317=""),"",IF(F4317="",0,F4317)-IF(G4317="",0,G4317))</f>
        <v/>
      </c>
      <c r="I4317" s="14" t="n"/>
      <c r="J4317" s="14" t="n"/>
      <c r="K4317" s="14" t="n"/>
    </row>
    <row r="4318">
      <c r="A4318" s="19" t="n"/>
      <c r="B4318" s="14" t="n"/>
      <c r="C4318" s="12" t="str">
        <f>IF($B4318="","",IFERROR(INDEX(Items!$B$2:$B$501,MATCH($B4318,Items!$A$2:$A$501,0)),"Unknown SKU"))</f>
        <v/>
      </c>
      <c r="D4318" s="14" t="n"/>
      <c r="E4318" s="14" t="n"/>
      <c r="F4318" s="14" t="n"/>
      <c r="G4318" s="14" t="n"/>
      <c r="H4318" s="12" t="str">
        <f>IF(AND(F4318="",G4318=""),"",IF(F4318="",0,F4318)-IF(G4318="",0,G4318))</f>
        <v/>
      </c>
      <c r="I4318" s="14" t="n"/>
      <c r="J4318" s="14" t="n"/>
      <c r="K4318" s="14" t="n"/>
    </row>
    <row r="4319">
      <c r="A4319" s="19" t="n"/>
      <c r="B4319" s="14" t="n"/>
      <c r="C4319" s="12" t="str">
        <f>IF($B4319="","",IFERROR(INDEX(Items!$B$2:$B$501,MATCH($B4319,Items!$A$2:$A$501,0)),"Unknown SKU"))</f>
        <v/>
      </c>
      <c r="D4319" s="14" t="n"/>
      <c r="E4319" s="14" t="n"/>
      <c r="F4319" s="14" t="n"/>
      <c r="G4319" s="14" t="n"/>
      <c r="H4319" s="12" t="str">
        <f>IF(AND(F4319="",G4319=""),"",IF(F4319="",0,F4319)-IF(G4319="",0,G4319))</f>
        <v/>
      </c>
      <c r="I4319" s="14" t="n"/>
      <c r="J4319" s="14" t="n"/>
      <c r="K4319" s="14" t="n"/>
    </row>
    <row r="4320">
      <c r="A4320" s="19" t="n"/>
      <c r="B4320" s="14" t="n"/>
      <c r="C4320" s="12" t="str">
        <f>IF($B4320="","",IFERROR(INDEX(Items!$B$2:$B$501,MATCH($B4320,Items!$A$2:$A$501,0)),"Unknown SKU"))</f>
        <v/>
      </c>
      <c r="D4320" s="14" t="n"/>
      <c r="E4320" s="14" t="n"/>
      <c r="F4320" s="14" t="n"/>
      <c r="G4320" s="14" t="n"/>
      <c r="H4320" s="12" t="str">
        <f>IF(AND(F4320="",G4320=""),"",IF(F4320="",0,F4320)-IF(G4320="",0,G4320))</f>
        <v/>
      </c>
      <c r="I4320" s="14" t="n"/>
      <c r="J4320" s="14" t="n"/>
      <c r="K4320" s="14" t="n"/>
    </row>
    <row r="4321">
      <c r="A4321" s="19" t="n"/>
      <c r="B4321" s="14" t="n"/>
      <c r="C4321" s="12" t="str">
        <f>IF($B4321="","",IFERROR(INDEX(Items!$B$2:$B$501,MATCH($B4321,Items!$A$2:$A$501,0)),"Unknown SKU"))</f>
        <v/>
      </c>
      <c r="D4321" s="14" t="n"/>
      <c r="E4321" s="14" t="n"/>
      <c r="F4321" s="14" t="n"/>
      <c r="G4321" s="14" t="n"/>
      <c r="H4321" s="12" t="str">
        <f>IF(AND(F4321="",G4321=""),"",IF(F4321="",0,F4321)-IF(G4321="",0,G4321))</f>
        <v/>
      </c>
      <c r="I4321" s="14" t="n"/>
      <c r="J4321" s="14" t="n"/>
      <c r="K4321" s="14" t="n"/>
    </row>
    <row r="4322">
      <c r="A4322" s="19" t="n"/>
      <c r="B4322" s="14" t="n"/>
      <c r="C4322" s="12" t="str">
        <f>IF($B4322="","",IFERROR(INDEX(Items!$B$2:$B$501,MATCH($B4322,Items!$A$2:$A$501,0)),"Unknown SKU"))</f>
        <v/>
      </c>
      <c r="D4322" s="14" t="n"/>
      <c r="E4322" s="14" t="n"/>
      <c r="F4322" s="14" t="n"/>
      <c r="G4322" s="14" t="n"/>
      <c r="H4322" s="12" t="str">
        <f>IF(AND(F4322="",G4322=""),"",IF(F4322="",0,F4322)-IF(G4322="",0,G4322))</f>
        <v/>
      </c>
      <c r="I4322" s="14" t="n"/>
      <c r="J4322" s="14" t="n"/>
      <c r="K4322" s="14" t="n"/>
    </row>
    <row r="4323">
      <c r="A4323" s="19" t="n"/>
      <c r="B4323" s="14" t="n"/>
      <c r="C4323" s="12" t="str">
        <f>IF($B4323="","",IFERROR(INDEX(Items!$B$2:$B$501,MATCH($B4323,Items!$A$2:$A$501,0)),"Unknown SKU"))</f>
        <v/>
      </c>
      <c r="D4323" s="14" t="n"/>
      <c r="E4323" s="14" t="n"/>
      <c r="F4323" s="14" t="n"/>
      <c r="G4323" s="14" t="n"/>
      <c r="H4323" s="12" t="str">
        <f>IF(AND(F4323="",G4323=""),"",IF(F4323="",0,F4323)-IF(G4323="",0,G4323))</f>
        <v/>
      </c>
      <c r="I4323" s="14" t="n"/>
      <c r="J4323" s="14" t="n"/>
      <c r="K4323" s="14" t="n"/>
    </row>
    <row r="4324">
      <c r="A4324" s="19" t="n"/>
      <c r="B4324" s="14" t="n"/>
      <c r="C4324" s="12" t="str">
        <f>IF($B4324="","",IFERROR(INDEX(Items!$B$2:$B$501,MATCH($B4324,Items!$A$2:$A$501,0)),"Unknown SKU"))</f>
        <v/>
      </c>
      <c r="D4324" s="14" t="n"/>
      <c r="E4324" s="14" t="n"/>
      <c r="F4324" s="14" t="n"/>
      <c r="G4324" s="14" t="n"/>
      <c r="H4324" s="12" t="str">
        <f>IF(AND(F4324="",G4324=""),"",IF(F4324="",0,F4324)-IF(G4324="",0,G4324))</f>
        <v/>
      </c>
      <c r="I4324" s="14" t="n"/>
      <c r="J4324" s="14" t="n"/>
      <c r="K4324" s="14" t="n"/>
    </row>
    <row r="4325">
      <c r="A4325" s="19" t="n"/>
      <c r="B4325" s="14" t="n"/>
      <c r="C4325" s="12" t="str">
        <f>IF($B4325="","",IFERROR(INDEX(Items!$B$2:$B$501,MATCH($B4325,Items!$A$2:$A$501,0)),"Unknown SKU"))</f>
        <v/>
      </c>
      <c r="D4325" s="14" t="n"/>
      <c r="E4325" s="14" t="n"/>
      <c r="F4325" s="14" t="n"/>
      <c r="G4325" s="14" t="n"/>
      <c r="H4325" s="12" t="str">
        <f>IF(AND(F4325="",G4325=""),"",IF(F4325="",0,F4325)-IF(G4325="",0,G4325))</f>
        <v/>
      </c>
      <c r="I4325" s="14" t="n"/>
      <c r="J4325" s="14" t="n"/>
      <c r="K4325" s="14" t="n"/>
    </row>
    <row r="4326">
      <c r="A4326" s="19" t="n"/>
      <c r="B4326" s="14" t="n"/>
      <c r="C4326" s="12" t="str">
        <f>IF($B4326="","",IFERROR(INDEX(Items!$B$2:$B$501,MATCH($B4326,Items!$A$2:$A$501,0)),"Unknown SKU"))</f>
        <v/>
      </c>
      <c r="D4326" s="14" t="n"/>
      <c r="E4326" s="14" t="n"/>
      <c r="F4326" s="14" t="n"/>
      <c r="G4326" s="14" t="n"/>
      <c r="H4326" s="12" t="str">
        <f>IF(AND(F4326="",G4326=""),"",IF(F4326="",0,F4326)-IF(G4326="",0,G4326))</f>
        <v/>
      </c>
      <c r="I4326" s="14" t="n"/>
      <c r="J4326" s="14" t="n"/>
      <c r="K4326" s="14" t="n"/>
    </row>
    <row r="4327">
      <c r="A4327" s="19" t="n"/>
      <c r="B4327" s="14" t="n"/>
      <c r="C4327" s="12" t="str">
        <f>IF($B4327="","",IFERROR(INDEX(Items!$B$2:$B$501,MATCH($B4327,Items!$A$2:$A$501,0)),"Unknown SKU"))</f>
        <v/>
      </c>
      <c r="D4327" s="14" t="n"/>
      <c r="E4327" s="14" t="n"/>
      <c r="F4327" s="14" t="n"/>
      <c r="G4327" s="14" t="n"/>
      <c r="H4327" s="12" t="str">
        <f>IF(AND(F4327="",G4327=""),"",IF(F4327="",0,F4327)-IF(G4327="",0,G4327))</f>
        <v/>
      </c>
      <c r="I4327" s="14" t="n"/>
      <c r="J4327" s="14" t="n"/>
      <c r="K4327" s="14" t="n"/>
    </row>
    <row r="4328">
      <c r="A4328" s="19" t="n"/>
      <c r="B4328" s="14" t="n"/>
      <c r="C4328" s="12" t="str">
        <f>IF($B4328="","",IFERROR(INDEX(Items!$B$2:$B$501,MATCH($B4328,Items!$A$2:$A$501,0)),"Unknown SKU"))</f>
        <v/>
      </c>
      <c r="D4328" s="14" t="n"/>
      <c r="E4328" s="14" t="n"/>
      <c r="F4328" s="14" t="n"/>
      <c r="G4328" s="14" t="n"/>
      <c r="H4328" s="12" t="str">
        <f>IF(AND(F4328="",G4328=""),"",IF(F4328="",0,F4328)-IF(G4328="",0,G4328))</f>
        <v/>
      </c>
      <c r="I4328" s="14" t="n"/>
      <c r="J4328" s="14" t="n"/>
      <c r="K4328" s="14" t="n"/>
    </row>
    <row r="4329">
      <c r="A4329" s="19" t="n"/>
      <c r="B4329" s="14" t="n"/>
      <c r="C4329" s="12" t="str">
        <f>IF($B4329="","",IFERROR(INDEX(Items!$B$2:$B$501,MATCH($B4329,Items!$A$2:$A$501,0)),"Unknown SKU"))</f>
        <v/>
      </c>
      <c r="D4329" s="14" t="n"/>
      <c r="E4329" s="14" t="n"/>
      <c r="F4329" s="14" t="n"/>
      <c r="G4329" s="14" t="n"/>
      <c r="H4329" s="12" t="str">
        <f>IF(AND(F4329="",G4329=""),"",IF(F4329="",0,F4329)-IF(G4329="",0,G4329))</f>
        <v/>
      </c>
      <c r="I4329" s="14" t="n"/>
      <c r="J4329" s="14" t="n"/>
      <c r="K4329" s="14" t="n"/>
    </row>
    <row r="4330">
      <c r="A4330" s="19" t="n"/>
      <c r="B4330" s="14" t="n"/>
      <c r="C4330" s="12" t="str">
        <f>IF($B4330="","",IFERROR(INDEX(Items!$B$2:$B$501,MATCH($B4330,Items!$A$2:$A$501,0)),"Unknown SKU"))</f>
        <v/>
      </c>
      <c r="D4330" s="14" t="n"/>
      <c r="E4330" s="14" t="n"/>
      <c r="F4330" s="14" t="n"/>
      <c r="G4330" s="14" t="n"/>
      <c r="H4330" s="12" t="str">
        <f>IF(AND(F4330="",G4330=""),"",IF(F4330="",0,F4330)-IF(G4330="",0,G4330))</f>
        <v/>
      </c>
      <c r="I4330" s="14" t="n"/>
      <c r="J4330" s="14" t="n"/>
      <c r="K4330" s="14" t="n"/>
    </row>
    <row r="4331">
      <c r="A4331" s="19" t="n"/>
      <c r="B4331" s="14" t="n"/>
      <c r="C4331" s="12" t="str">
        <f>IF($B4331="","",IFERROR(INDEX(Items!$B$2:$B$501,MATCH($B4331,Items!$A$2:$A$501,0)),"Unknown SKU"))</f>
        <v/>
      </c>
      <c r="D4331" s="14" t="n"/>
      <c r="E4331" s="14" t="n"/>
      <c r="F4331" s="14" t="n"/>
      <c r="G4331" s="14" t="n"/>
      <c r="H4331" s="12" t="str">
        <f>IF(AND(F4331="",G4331=""),"",IF(F4331="",0,F4331)-IF(G4331="",0,G4331))</f>
        <v/>
      </c>
      <c r="I4331" s="14" t="n"/>
      <c r="J4331" s="14" t="n"/>
      <c r="K4331" s="14" t="n"/>
    </row>
    <row r="4332">
      <c r="A4332" s="19" t="n"/>
      <c r="B4332" s="14" t="n"/>
      <c r="C4332" s="12" t="str">
        <f>IF($B4332="","",IFERROR(INDEX(Items!$B$2:$B$501,MATCH($B4332,Items!$A$2:$A$501,0)),"Unknown SKU"))</f>
        <v/>
      </c>
      <c r="D4332" s="14" t="n"/>
      <c r="E4332" s="14" t="n"/>
      <c r="F4332" s="14" t="n"/>
      <c r="G4332" s="14" t="n"/>
      <c r="H4332" s="12" t="str">
        <f>IF(AND(F4332="",G4332=""),"",IF(F4332="",0,F4332)-IF(G4332="",0,G4332))</f>
        <v/>
      </c>
      <c r="I4332" s="14" t="n"/>
      <c r="J4332" s="14" t="n"/>
      <c r="K4332" s="14" t="n"/>
    </row>
    <row r="4333">
      <c r="A4333" s="19" t="n"/>
      <c r="B4333" s="14" t="n"/>
      <c r="C4333" s="12" t="str">
        <f>IF($B4333="","",IFERROR(INDEX(Items!$B$2:$B$501,MATCH($B4333,Items!$A$2:$A$501,0)),"Unknown SKU"))</f>
        <v/>
      </c>
      <c r="D4333" s="14" t="n"/>
      <c r="E4333" s="14" t="n"/>
      <c r="F4333" s="14" t="n"/>
      <c r="G4333" s="14" t="n"/>
      <c r="H4333" s="12" t="str">
        <f>IF(AND(F4333="",G4333=""),"",IF(F4333="",0,F4333)-IF(G4333="",0,G4333))</f>
        <v/>
      </c>
      <c r="I4333" s="14" t="n"/>
      <c r="J4333" s="14" t="n"/>
      <c r="K4333" s="14" t="n"/>
    </row>
    <row r="4334">
      <c r="A4334" s="19" t="n"/>
      <c r="B4334" s="14" t="n"/>
      <c r="C4334" s="12" t="str">
        <f>IF($B4334="","",IFERROR(INDEX(Items!$B$2:$B$501,MATCH($B4334,Items!$A$2:$A$501,0)),"Unknown SKU"))</f>
        <v/>
      </c>
      <c r="D4334" s="14" t="n"/>
      <c r="E4334" s="14" t="n"/>
      <c r="F4334" s="14" t="n"/>
      <c r="G4334" s="14" t="n"/>
      <c r="H4334" s="12" t="str">
        <f>IF(AND(F4334="",G4334=""),"",IF(F4334="",0,F4334)-IF(G4334="",0,G4334))</f>
        <v/>
      </c>
      <c r="I4334" s="14" t="n"/>
      <c r="J4334" s="14" t="n"/>
      <c r="K4334" s="14" t="n"/>
    </row>
    <row r="4335">
      <c r="A4335" s="19" t="n"/>
      <c r="B4335" s="14" t="n"/>
      <c r="C4335" s="12" t="str">
        <f>IF($B4335="","",IFERROR(INDEX(Items!$B$2:$B$501,MATCH($B4335,Items!$A$2:$A$501,0)),"Unknown SKU"))</f>
        <v/>
      </c>
      <c r="D4335" s="14" t="n"/>
      <c r="E4335" s="14" t="n"/>
      <c r="F4335" s="14" t="n"/>
      <c r="G4335" s="14" t="n"/>
      <c r="H4335" s="12" t="str">
        <f>IF(AND(F4335="",G4335=""),"",IF(F4335="",0,F4335)-IF(G4335="",0,G4335))</f>
        <v/>
      </c>
      <c r="I4335" s="14" t="n"/>
      <c r="J4335" s="14" t="n"/>
      <c r="K4335" s="14" t="n"/>
    </row>
    <row r="4336">
      <c r="A4336" s="19" t="n"/>
      <c r="B4336" s="14" t="n"/>
      <c r="C4336" s="12" t="str">
        <f>IF($B4336="","",IFERROR(INDEX(Items!$B$2:$B$501,MATCH($B4336,Items!$A$2:$A$501,0)),"Unknown SKU"))</f>
        <v/>
      </c>
      <c r="D4336" s="14" t="n"/>
      <c r="E4336" s="14" t="n"/>
      <c r="F4336" s="14" t="n"/>
      <c r="G4336" s="14" t="n"/>
      <c r="H4336" s="12" t="str">
        <f>IF(AND(F4336="",G4336=""),"",IF(F4336="",0,F4336)-IF(G4336="",0,G4336))</f>
        <v/>
      </c>
      <c r="I4336" s="14" t="n"/>
      <c r="J4336" s="14" t="n"/>
      <c r="K4336" s="14" t="n"/>
    </row>
    <row r="4337">
      <c r="A4337" s="19" t="n"/>
      <c r="B4337" s="14" t="n"/>
      <c r="C4337" s="12" t="str">
        <f>IF($B4337="","",IFERROR(INDEX(Items!$B$2:$B$501,MATCH($B4337,Items!$A$2:$A$501,0)),"Unknown SKU"))</f>
        <v/>
      </c>
      <c r="D4337" s="14" t="n"/>
      <c r="E4337" s="14" t="n"/>
      <c r="F4337" s="14" t="n"/>
      <c r="G4337" s="14" t="n"/>
      <c r="H4337" s="12" t="str">
        <f>IF(AND(F4337="",G4337=""),"",IF(F4337="",0,F4337)-IF(G4337="",0,G4337))</f>
        <v/>
      </c>
      <c r="I4337" s="14" t="n"/>
      <c r="J4337" s="14" t="n"/>
      <c r="K4337" s="14" t="n"/>
    </row>
    <row r="4338">
      <c r="A4338" s="19" t="n"/>
      <c r="B4338" s="14" t="n"/>
      <c r="C4338" s="12" t="str">
        <f>IF($B4338="","",IFERROR(INDEX(Items!$B$2:$B$501,MATCH($B4338,Items!$A$2:$A$501,0)),"Unknown SKU"))</f>
        <v/>
      </c>
      <c r="D4338" s="14" t="n"/>
      <c r="E4338" s="14" t="n"/>
      <c r="F4338" s="14" t="n"/>
      <c r="G4338" s="14" t="n"/>
      <c r="H4338" s="12" t="str">
        <f>IF(AND(F4338="",G4338=""),"",IF(F4338="",0,F4338)-IF(G4338="",0,G4338))</f>
        <v/>
      </c>
      <c r="I4338" s="14" t="n"/>
      <c r="J4338" s="14" t="n"/>
      <c r="K4338" s="14" t="n"/>
    </row>
    <row r="4339">
      <c r="A4339" s="19" t="n"/>
      <c r="B4339" s="14" t="n"/>
      <c r="C4339" s="12" t="str">
        <f>IF($B4339="","",IFERROR(INDEX(Items!$B$2:$B$501,MATCH($B4339,Items!$A$2:$A$501,0)),"Unknown SKU"))</f>
        <v/>
      </c>
      <c r="D4339" s="14" t="n"/>
      <c r="E4339" s="14" t="n"/>
      <c r="F4339" s="14" t="n"/>
      <c r="G4339" s="14" t="n"/>
      <c r="H4339" s="12" t="str">
        <f>IF(AND(F4339="",G4339=""),"",IF(F4339="",0,F4339)-IF(G4339="",0,G4339))</f>
        <v/>
      </c>
      <c r="I4339" s="14" t="n"/>
      <c r="J4339" s="14" t="n"/>
      <c r="K4339" s="14" t="n"/>
    </row>
    <row r="4340">
      <c r="A4340" s="19" t="n"/>
      <c r="B4340" s="14" t="n"/>
      <c r="C4340" s="12" t="str">
        <f>IF($B4340="","",IFERROR(INDEX(Items!$B$2:$B$501,MATCH($B4340,Items!$A$2:$A$501,0)),"Unknown SKU"))</f>
        <v/>
      </c>
      <c r="D4340" s="14" t="n"/>
      <c r="E4340" s="14" t="n"/>
      <c r="F4340" s="14" t="n"/>
      <c r="G4340" s="14" t="n"/>
      <c r="H4340" s="12" t="str">
        <f>IF(AND(F4340="",G4340=""),"",IF(F4340="",0,F4340)-IF(G4340="",0,G4340))</f>
        <v/>
      </c>
      <c r="I4340" s="14" t="n"/>
      <c r="J4340" s="14" t="n"/>
      <c r="K4340" s="14" t="n"/>
    </row>
    <row r="4341">
      <c r="A4341" s="19" t="n"/>
      <c r="B4341" s="14" t="n"/>
      <c r="C4341" s="12" t="str">
        <f>IF($B4341="","",IFERROR(INDEX(Items!$B$2:$B$501,MATCH($B4341,Items!$A$2:$A$501,0)),"Unknown SKU"))</f>
        <v/>
      </c>
      <c r="D4341" s="14" t="n"/>
      <c r="E4341" s="14" t="n"/>
      <c r="F4341" s="14" t="n"/>
      <c r="G4341" s="14" t="n"/>
      <c r="H4341" s="12" t="str">
        <f>IF(AND(F4341="",G4341=""),"",IF(F4341="",0,F4341)-IF(G4341="",0,G4341))</f>
        <v/>
      </c>
      <c r="I4341" s="14" t="n"/>
      <c r="J4341" s="14" t="n"/>
      <c r="K4341" s="14" t="n"/>
    </row>
    <row r="4342">
      <c r="A4342" s="19" t="n"/>
      <c r="B4342" s="14" t="n"/>
      <c r="C4342" s="12" t="str">
        <f>IF($B4342="","",IFERROR(INDEX(Items!$B$2:$B$501,MATCH($B4342,Items!$A$2:$A$501,0)),"Unknown SKU"))</f>
        <v/>
      </c>
      <c r="D4342" s="14" t="n"/>
      <c r="E4342" s="14" t="n"/>
      <c r="F4342" s="14" t="n"/>
      <c r="G4342" s="14" t="n"/>
      <c r="H4342" s="12" t="str">
        <f>IF(AND(F4342="",G4342=""),"",IF(F4342="",0,F4342)-IF(G4342="",0,G4342))</f>
        <v/>
      </c>
      <c r="I4342" s="14" t="n"/>
      <c r="J4342" s="14" t="n"/>
      <c r="K4342" s="14" t="n"/>
    </row>
    <row r="4343">
      <c r="A4343" s="19" t="n"/>
      <c r="B4343" s="14" t="n"/>
      <c r="C4343" s="12" t="str">
        <f>IF($B4343="","",IFERROR(INDEX(Items!$B$2:$B$501,MATCH($B4343,Items!$A$2:$A$501,0)),"Unknown SKU"))</f>
        <v/>
      </c>
      <c r="D4343" s="14" t="n"/>
      <c r="E4343" s="14" t="n"/>
      <c r="F4343" s="14" t="n"/>
      <c r="G4343" s="14" t="n"/>
      <c r="H4343" s="12" t="str">
        <f>IF(AND(F4343="",G4343=""),"",IF(F4343="",0,F4343)-IF(G4343="",0,G4343))</f>
        <v/>
      </c>
      <c r="I4343" s="14" t="n"/>
      <c r="J4343" s="14" t="n"/>
      <c r="K4343" s="14" t="n"/>
    </row>
    <row r="4344">
      <c r="A4344" s="19" t="n"/>
      <c r="B4344" s="14" t="n"/>
      <c r="C4344" s="12" t="str">
        <f>IF($B4344="","",IFERROR(INDEX(Items!$B$2:$B$501,MATCH($B4344,Items!$A$2:$A$501,0)),"Unknown SKU"))</f>
        <v/>
      </c>
      <c r="D4344" s="14" t="n"/>
      <c r="E4344" s="14" t="n"/>
      <c r="F4344" s="14" t="n"/>
      <c r="G4344" s="14" t="n"/>
      <c r="H4344" s="12" t="str">
        <f>IF(AND(F4344="",G4344=""),"",IF(F4344="",0,F4344)-IF(G4344="",0,G4344))</f>
        <v/>
      </c>
      <c r="I4344" s="14" t="n"/>
      <c r="J4344" s="14" t="n"/>
      <c r="K4344" s="14" t="n"/>
    </row>
    <row r="4345">
      <c r="A4345" s="19" t="n"/>
      <c r="B4345" s="14" t="n"/>
      <c r="C4345" s="12" t="str">
        <f>IF($B4345="","",IFERROR(INDEX(Items!$B$2:$B$501,MATCH($B4345,Items!$A$2:$A$501,0)),"Unknown SKU"))</f>
        <v/>
      </c>
      <c r="D4345" s="14" t="n"/>
      <c r="E4345" s="14" t="n"/>
      <c r="F4345" s="14" t="n"/>
      <c r="G4345" s="14" t="n"/>
      <c r="H4345" s="12" t="str">
        <f>IF(AND(F4345="",G4345=""),"",IF(F4345="",0,F4345)-IF(G4345="",0,G4345))</f>
        <v/>
      </c>
      <c r="I4345" s="14" t="n"/>
      <c r="J4345" s="14" t="n"/>
      <c r="K4345" s="14" t="n"/>
    </row>
    <row r="4346">
      <c r="A4346" s="19" t="n"/>
      <c r="B4346" s="14" t="n"/>
      <c r="C4346" s="12" t="str">
        <f>IF($B4346="","",IFERROR(INDEX(Items!$B$2:$B$501,MATCH($B4346,Items!$A$2:$A$501,0)),"Unknown SKU"))</f>
        <v/>
      </c>
      <c r="D4346" s="14" t="n"/>
      <c r="E4346" s="14" t="n"/>
      <c r="F4346" s="14" t="n"/>
      <c r="G4346" s="14" t="n"/>
      <c r="H4346" s="12" t="str">
        <f>IF(AND(F4346="",G4346=""),"",IF(F4346="",0,F4346)-IF(G4346="",0,G4346))</f>
        <v/>
      </c>
      <c r="I4346" s="14" t="n"/>
      <c r="J4346" s="14" t="n"/>
      <c r="K4346" s="14" t="n"/>
    </row>
    <row r="4347">
      <c r="A4347" s="19" t="n"/>
      <c r="B4347" s="14" t="n"/>
      <c r="C4347" s="12" t="str">
        <f>IF($B4347="","",IFERROR(INDEX(Items!$B$2:$B$501,MATCH($B4347,Items!$A$2:$A$501,0)),"Unknown SKU"))</f>
        <v/>
      </c>
      <c r="D4347" s="14" t="n"/>
      <c r="E4347" s="14" t="n"/>
      <c r="F4347" s="14" t="n"/>
      <c r="G4347" s="14" t="n"/>
      <c r="H4347" s="12" t="str">
        <f>IF(AND(F4347="",G4347=""),"",IF(F4347="",0,F4347)-IF(G4347="",0,G4347))</f>
        <v/>
      </c>
      <c r="I4347" s="14" t="n"/>
      <c r="J4347" s="14" t="n"/>
      <c r="K4347" s="14" t="n"/>
    </row>
    <row r="4348">
      <c r="A4348" s="19" t="n"/>
      <c r="B4348" s="14" t="n"/>
      <c r="C4348" s="12" t="str">
        <f>IF($B4348="","",IFERROR(INDEX(Items!$B$2:$B$501,MATCH($B4348,Items!$A$2:$A$501,0)),"Unknown SKU"))</f>
        <v/>
      </c>
      <c r="D4348" s="14" t="n"/>
      <c r="E4348" s="14" t="n"/>
      <c r="F4348" s="14" t="n"/>
      <c r="G4348" s="14" t="n"/>
      <c r="H4348" s="12" t="str">
        <f>IF(AND(F4348="",G4348=""),"",IF(F4348="",0,F4348)-IF(G4348="",0,G4348))</f>
        <v/>
      </c>
      <c r="I4348" s="14" t="n"/>
      <c r="J4348" s="14" t="n"/>
      <c r="K4348" s="14" t="n"/>
    </row>
    <row r="4349">
      <c r="A4349" s="19" t="n"/>
      <c r="B4349" s="14" t="n"/>
      <c r="C4349" s="12" t="str">
        <f>IF($B4349="","",IFERROR(INDEX(Items!$B$2:$B$501,MATCH($B4349,Items!$A$2:$A$501,0)),"Unknown SKU"))</f>
        <v/>
      </c>
      <c r="D4349" s="14" t="n"/>
      <c r="E4349" s="14" t="n"/>
      <c r="F4349" s="14" t="n"/>
      <c r="G4349" s="14" t="n"/>
      <c r="H4349" s="12" t="str">
        <f>IF(AND(F4349="",G4349=""),"",IF(F4349="",0,F4349)-IF(G4349="",0,G4349))</f>
        <v/>
      </c>
      <c r="I4349" s="14" t="n"/>
      <c r="J4349" s="14" t="n"/>
      <c r="K4349" s="14" t="n"/>
    </row>
    <row r="4350">
      <c r="A4350" s="19" t="n"/>
      <c r="B4350" s="14" t="n"/>
      <c r="C4350" s="12" t="str">
        <f>IF($B4350="","",IFERROR(INDEX(Items!$B$2:$B$501,MATCH($B4350,Items!$A$2:$A$501,0)),"Unknown SKU"))</f>
        <v/>
      </c>
      <c r="D4350" s="14" t="n"/>
      <c r="E4350" s="14" t="n"/>
      <c r="F4350" s="14" t="n"/>
      <c r="G4350" s="14" t="n"/>
      <c r="H4350" s="12" t="str">
        <f>IF(AND(F4350="",G4350=""),"",IF(F4350="",0,F4350)-IF(G4350="",0,G4350))</f>
        <v/>
      </c>
      <c r="I4350" s="14" t="n"/>
      <c r="J4350" s="14" t="n"/>
      <c r="K4350" s="14" t="n"/>
    </row>
    <row r="4351">
      <c r="A4351" s="19" t="n"/>
      <c r="B4351" s="14" t="n"/>
      <c r="C4351" s="12" t="str">
        <f>IF($B4351="","",IFERROR(INDEX(Items!$B$2:$B$501,MATCH($B4351,Items!$A$2:$A$501,0)),"Unknown SKU"))</f>
        <v/>
      </c>
      <c r="D4351" s="14" t="n"/>
      <c r="E4351" s="14" t="n"/>
      <c r="F4351" s="14" t="n"/>
      <c r="G4351" s="14" t="n"/>
      <c r="H4351" s="12" t="str">
        <f>IF(AND(F4351="",G4351=""),"",IF(F4351="",0,F4351)-IF(G4351="",0,G4351))</f>
        <v/>
      </c>
      <c r="I4351" s="14" t="n"/>
      <c r="J4351" s="14" t="n"/>
      <c r="K4351" s="14" t="n"/>
    </row>
    <row r="4352">
      <c r="A4352" s="19" t="n"/>
      <c r="B4352" s="14" t="n"/>
      <c r="C4352" s="12" t="str">
        <f>IF($B4352="","",IFERROR(INDEX(Items!$B$2:$B$501,MATCH($B4352,Items!$A$2:$A$501,0)),"Unknown SKU"))</f>
        <v/>
      </c>
      <c r="D4352" s="14" t="n"/>
      <c r="E4352" s="14" t="n"/>
      <c r="F4352" s="14" t="n"/>
      <c r="G4352" s="14" t="n"/>
      <c r="H4352" s="12" t="str">
        <f>IF(AND(F4352="",G4352=""),"",IF(F4352="",0,F4352)-IF(G4352="",0,G4352))</f>
        <v/>
      </c>
      <c r="I4352" s="14" t="n"/>
      <c r="J4352" s="14" t="n"/>
      <c r="K4352" s="14" t="n"/>
    </row>
    <row r="4353">
      <c r="A4353" s="19" t="n"/>
      <c r="B4353" s="14" t="n"/>
      <c r="C4353" s="12" t="str">
        <f>IF($B4353="","",IFERROR(INDEX(Items!$B$2:$B$501,MATCH($B4353,Items!$A$2:$A$501,0)),"Unknown SKU"))</f>
        <v/>
      </c>
      <c r="D4353" s="14" t="n"/>
      <c r="E4353" s="14" t="n"/>
      <c r="F4353" s="14" t="n"/>
      <c r="G4353" s="14" t="n"/>
      <c r="H4353" s="12" t="str">
        <f>IF(AND(F4353="",G4353=""),"",IF(F4353="",0,F4353)-IF(G4353="",0,G4353))</f>
        <v/>
      </c>
      <c r="I4353" s="14" t="n"/>
      <c r="J4353" s="14" t="n"/>
      <c r="K4353" s="14" t="n"/>
    </row>
    <row r="4354">
      <c r="A4354" s="19" t="n"/>
      <c r="B4354" s="14" t="n"/>
      <c r="C4354" s="12" t="str">
        <f>IF($B4354="","",IFERROR(INDEX(Items!$B$2:$B$501,MATCH($B4354,Items!$A$2:$A$501,0)),"Unknown SKU"))</f>
        <v/>
      </c>
      <c r="D4354" s="14" t="n"/>
      <c r="E4354" s="14" t="n"/>
      <c r="F4354" s="14" t="n"/>
      <c r="G4354" s="14" t="n"/>
      <c r="H4354" s="12" t="str">
        <f>IF(AND(F4354="",G4354=""),"",IF(F4354="",0,F4354)-IF(G4354="",0,G4354))</f>
        <v/>
      </c>
      <c r="I4354" s="14" t="n"/>
      <c r="J4354" s="14" t="n"/>
      <c r="K4354" s="14" t="n"/>
    </row>
    <row r="4355">
      <c r="A4355" s="19" t="n"/>
      <c r="B4355" s="14" t="n"/>
      <c r="C4355" s="12" t="str">
        <f>IF($B4355="","",IFERROR(INDEX(Items!$B$2:$B$501,MATCH($B4355,Items!$A$2:$A$501,0)),"Unknown SKU"))</f>
        <v/>
      </c>
      <c r="D4355" s="14" t="n"/>
      <c r="E4355" s="14" t="n"/>
      <c r="F4355" s="14" t="n"/>
      <c r="G4355" s="14" t="n"/>
      <c r="H4355" s="12" t="str">
        <f>IF(AND(F4355="",G4355=""),"",IF(F4355="",0,F4355)-IF(G4355="",0,G4355))</f>
        <v/>
      </c>
      <c r="I4355" s="14" t="n"/>
      <c r="J4355" s="14" t="n"/>
      <c r="K4355" s="14" t="n"/>
    </row>
    <row r="4356">
      <c r="A4356" s="19" t="n"/>
      <c r="B4356" s="14" t="n"/>
      <c r="C4356" s="12" t="str">
        <f>IF($B4356="","",IFERROR(INDEX(Items!$B$2:$B$501,MATCH($B4356,Items!$A$2:$A$501,0)),"Unknown SKU"))</f>
        <v/>
      </c>
      <c r="D4356" s="14" t="n"/>
      <c r="E4356" s="14" t="n"/>
      <c r="F4356" s="14" t="n"/>
      <c r="G4356" s="14" t="n"/>
      <c r="H4356" s="12" t="str">
        <f>IF(AND(F4356="",G4356=""),"",IF(F4356="",0,F4356)-IF(G4356="",0,G4356))</f>
        <v/>
      </c>
      <c r="I4356" s="14" t="n"/>
      <c r="J4356" s="14" t="n"/>
      <c r="K4356" s="14" t="n"/>
    </row>
    <row r="4357">
      <c r="A4357" s="19" t="n"/>
      <c r="B4357" s="14" t="n"/>
      <c r="C4357" s="12" t="str">
        <f>IF($B4357="","",IFERROR(INDEX(Items!$B$2:$B$501,MATCH($B4357,Items!$A$2:$A$501,0)),"Unknown SKU"))</f>
        <v/>
      </c>
      <c r="D4357" s="14" t="n"/>
      <c r="E4357" s="14" t="n"/>
      <c r="F4357" s="14" t="n"/>
      <c r="G4357" s="14" t="n"/>
      <c r="H4357" s="12" t="str">
        <f>IF(AND(F4357="",G4357=""),"",IF(F4357="",0,F4357)-IF(G4357="",0,G4357))</f>
        <v/>
      </c>
      <c r="I4357" s="14" t="n"/>
      <c r="J4357" s="14" t="n"/>
      <c r="K4357" s="14" t="n"/>
    </row>
    <row r="4358">
      <c r="A4358" s="19" t="n"/>
      <c r="B4358" s="14" t="n"/>
      <c r="C4358" s="12" t="str">
        <f>IF($B4358="","",IFERROR(INDEX(Items!$B$2:$B$501,MATCH($B4358,Items!$A$2:$A$501,0)),"Unknown SKU"))</f>
        <v/>
      </c>
      <c r="D4358" s="14" t="n"/>
      <c r="E4358" s="14" t="n"/>
      <c r="F4358" s="14" t="n"/>
      <c r="G4358" s="14" t="n"/>
      <c r="H4358" s="12" t="str">
        <f>IF(AND(F4358="",G4358=""),"",IF(F4358="",0,F4358)-IF(G4358="",0,G4358))</f>
        <v/>
      </c>
      <c r="I4358" s="14" t="n"/>
      <c r="J4358" s="14" t="n"/>
      <c r="K4358" s="14" t="n"/>
    </row>
    <row r="4359">
      <c r="A4359" s="19" t="n"/>
      <c r="B4359" s="14" t="n"/>
      <c r="C4359" s="12" t="str">
        <f>IF($B4359="","",IFERROR(INDEX(Items!$B$2:$B$501,MATCH($B4359,Items!$A$2:$A$501,0)),"Unknown SKU"))</f>
        <v/>
      </c>
      <c r="D4359" s="14" t="n"/>
      <c r="E4359" s="14" t="n"/>
      <c r="F4359" s="14" t="n"/>
      <c r="G4359" s="14" t="n"/>
      <c r="H4359" s="12" t="str">
        <f>IF(AND(F4359="",G4359=""),"",IF(F4359="",0,F4359)-IF(G4359="",0,G4359))</f>
        <v/>
      </c>
      <c r="I4359" s="14" t="n"/>
      <c r="J4359" s="14" t="n"/>
      <c r="K4359" s="14" t="n"/>
    </row>
    <row r="4360">
      <c r="A4360" s="19" t="n"/>
      <c r="B4360" s="14" t="n"/>
      <c r="C4360" s="12" t="str">
        <f>IF($B4360="","",IFERROR(INDEX(Items!$B$2:$B$501,MATCH($B4360,Items!$A$2:$A$501,0)),"Unknown SKU"))</f>
        <v/>
      </c>
      <c r="D4360" s="14" t="n"/>
      <c r="E4360" s="14" t="n"/>
      <c r="F4360" s="14" t="n"/>
      <c r="G4360" s="14" t="n"/>
      <c r="H4360" s="12" t="str">
        <f>IF(AND(F4360="",G4360=""),"",IF(F4360="",0,F4360)-IF(G4360="",0,G4360))</f>
        <v/>
      </c>
      <c r="I4360" s="14" t="n"/>
      <c r="J4360" s="14" t="n"/>
      <c r="K4360" s="14" t="n"/>
    </row>
    <row r="4361">
      <c r="A4361" s="19" t="n"/>
      <c r="B4361" s="14" t="n"/>
      <c r="C4361" s="12" t="str">
        <f>IF($B4361="","",IFERROR(INDEX(Items!$B$2:$B$501,MATCH($B4361,Items!$A$2:$A$501,0)),"Unknown SKU"))</f>
        <v/>
      </c>
      <c r="D4361" s="14" t="n"/>
      <c r="E4361" s="14" t="n"/>
      <c r="F4361" s="14" t="n"/>
      <c r="G4361" s="14" t="n"/>
      <c r="H4361" s="12" t="str">
        <f>IF(AND(F4361="",G4361=""),"",IF(F4361="",0,F4361)-IF(G4361="",0,G4361))</f>
        <v/>
      </c>
      <c r="I4361" s="14" t="n"/>
      <c r="J4361" s="14" t="n"/>
      <c r="K4361" s="14" t="n"/>
    </row>
    <row r="4362">
      <c r="A4362" s="19" t="n"/>
      <c r="B4362" s="14" t="n"/>
      <c r="C4362" s="12" t="str">
        <f>IF($B4362="","",IFERROR(INDEX(Items!$B$2:$B$501,MATCH($B4362,Items!$A$2:$A$501,0)),"Unknown SKU"))</f>
        <v/>
      </c>
      <c r="D4362" s="14" t="n"/>
      <c r="E4362" s="14" t="n"/>
      <c r="F4362" s="14" t="n"/>
      <c r="G4362" s="14" t="n"/>
      <c r="H4362" s="12" t="str">
        <f>IF(AND(F4362="",G4362=""),"",IF(F4362="",0,F4362)-IF(G4362="",0,G4362))</f>
        <v/>
      </c>
      <c r="I4362" s="14" t="n"/>
      <c r="J4362" s="14" t="n"/>
      <c r="K4362" s="14" t="n"/>
    </row>
    <row r="4363">
      <c r="A4363" s="19" t="n"/>
      <c r="B4363" s="14" t="n"/>
      <c r="C4363" s="12" t="str">
        <f>IF($B4363="","",IFERROR(INDEX(Items!$B$2:$B$501,MATCH($B4363,Items!$A$2:$A$501,0)),"Unknown SKU"))</f>
        <v/>
      </c>
      <c r="D4363" s="14" t="n"/>
      <c r="E4363" s="14" t="n"/>
      <c r="F4363" s="14" t="n"/>
      <c r="G4363" s="14" t="n"/>
      <c r="H4363" s="12" t="str">
        <f>IF(AND(F4363="",G4363=""),"",IF(F4363="",0,F4363)-IF(G4363="",0,G4363))</f>
        <v/>
      </c>
      <c r="I4363" s="14" t="n"/>
      <c r="J4363" s="14" t="n"/>
      <c r="K4363" s="14" t="n"/>
    </row>
    <row r="4364">
      <c r="A4364" s="19" t="n"/>
      <c r="B4364" s="14" t="n"/>
      <c r="C4364" s="12" t="str">
        <f>IF($B4364="","",IFERROR(INDEX(Items!$B$2:$B$501,MATCH($B4364,Items!$A$2:$A$501,0)),"Unknown SKU"))</f>
        <v/>
      </c>
      <c r="D4364" s="14" t="n"/>
      <c r="E4364" s="14" t="n"/>
      <c r="F4364" s="14" t="n"/>
      <c r="G4364" s="14" t="n"/>
      <c r="H4364" s="12" t="str">
        <f>IF(AND(F4364="",G4364=""),"",IF(F4364="",0,F4364)-IF(G4364="",0,G4364))</f>
        <v/>
      </c>
      <c r="I4364" s="14" t="n"/>
      <c r="J4364" s="14" t="n"/>
      <c r="K4364" s="14" t="n"/>
    </row>
    <row r="4365">
      <c r="A4365" s="19" t="n"/>
      <c r="B4365" s="14" t="n"/>
      <c r="C4365" s="12" t="str">
        <f>IF($B4365="","",IFERROR(INDEX(Items!$B$2:$B$501,MATCH($B4365,Items!$A$2:$A$501,0)),"Unknown SKU"))</f>
        <v/>
      </c>
      <c r="D4365" s="14" t="n"/>
      <c r="E4365" s="14" t="n"/>
      <c r="F4365" s="14" t="n"/>
      <c r="G4365" s="14" t="n"/>
      <c r="H4365" s="12" t="str">
        <f>IF(AND(F4365="",G4365=""),"",IF(F4365="",0,F4365)-IF(G4365="",0,G4365))</f>
        <v/>
      </c>
      <c r="I4365" s="14" t="n"/>
      <c r="J4365" s="14" t="n"/>
      <c r="K4365" s="14" t="n"/>
    </row>
    <row r="4366">
      <c r="A4366" s="19" t="n"/>
      <c r="B4366" s="14" t="n"/>
      <c r="C4366" s="12" t="str">
        <f>IF($B4366="","",IFERROR(INDEX(Items!$B$2:$B$501,MATCH($B4366,Items!$A$2:$A$501,0)),"Unknown SKU"))</f>
        <v/>
      </c>
      <c r="D4366" s="14" t="n"/>
      <c r="E4366" s="14" t="n"/>
      <c r="F4366" s="14" t="n"/>
      <c r="G4366" s="14" t="n"/>
      <c r="H4366" s="12" t="str">
        <f>IF(AND(F4366="",G4366=""),"",IF(F4366="",0,F4366)-IF(G4366="",0,G4366))</f>
        <v/>
      </c>
      <c r="I4366" s="14" t="n"/>
      <c r="J4366" s="14" t="n"/>
      <c r="K4366" s="14" t="n"/>
    </row>
    <row r="4367">
      <c r="A4367" s="19" t="n"/>
      <c r="B4367" s="14" t="n"/>
      <c r="C4367" s="12" t="str">
        <f>IF($B4367="","",IFERROR(INDEX(Items!$B$2:$B$501,MATCH($B4367,Items!$A$2:$A$501,0)),"Unknown SKU"))</f>
        <v/>
      </c>
      <c r="D4367" s="14" t="n"/>
      <c r="E4367" s="14" t="n"/>
      <c r="F4367" s="14" t="n"/>
      <c r="G4367" s="14" t="n"/>
      <c r="H4367" s="12" t="str">
        <f>IF(AND(F4367="",G4367=""),"",IF(F4367="",0,F4367)-IF(G4367="",0,G4367))</f>
        <v/>
      </c>
      <c r="I4367" s="14" t="n"/>
      <c r="J4367" s="14" t="n"/>
      <c r="K4367" s="14" t="n"/>
    </row>
    <row r="4368">
      <c r="A4368" s="19" t="n"/>
      <c r="B4368" s="14" t="n"/>
      <c r="C4368" s="12" t="str">
        <f>IF($B4368="","",IFERROR(INDEX(Items!$B$2:$B$501,MATCH($B4368,Items!$A$2:$A$501,0)),"Unknown SKU"))</f>
        <v/>
      </c>
      <c r="D4368" s="14" t="n"/>
      <c r="E4368" s="14" t="n"/>
      <c r="F4368" s="14" t="n"/>
      <c r="G4368" s="14" t="n"/>
      <c r="H4368" s="12" t="str">
        <f>IF(AND(F4368="",G4368=""),"",IF(F4368="",0,F4368)-IF(G4368="",0,G4368))</f>
        <v/>
      </c>
      <c r="I4368" s="14" t="n"/>
      <c r="J4368" s="14" t="n"/>
      <c r="K4368" s="14" t="n"/>
    </row>
    <row r="4369">
      <c r="A4369" s="19" t="n"/>
      <c r="B4369" s="14" t="n"/>
      <c r="C4369" s="12" t="str">
        <f>IF($B4369="","",IFERROR(INDEX(Items!$B$2:$B$501,MATCH($B4369,Items!$A$2:$A$501,0)),"Unknown SKU"))</f>
        <v/>
      </c>
      <c r="D4369" s="14" t="n"/>
      <c r="E4369" s="14" t="n"/>
      <c r="F4369" s="14" t="n"/>
      <c r="G4369" s="14" t="n"/>
      <c r="H4369" s="12" t="str">
        <f>IF(AND(F4369="",G4369=""),"",IF(F4369="",0,F4369)-IF(G4369="",0,G4369))</f>
        <v/>
      </c>
      <c r="I4369" s="14" t="n"/>
      <c r="J4369" s="14" t="n"/>
      <c r="K4369" s="14" t="n"/>
    </row>
    <row r="4370">
      <c r="A4370" s="19" t="n"/>
      <c r="B4370" s="14" t="n"/>
      <c r="C4370" s="12" t="str">
        <f>IF($B4370="","",IFERROR(INDEX(Items!$B$2:$B$501,MATCH($B4370,Items!$A$2:$A$501,0)),"Unknown SKU"))</f>
        <v/>
      </c>
      <c r="D4370" s="14" t="n"/>
      <c r="E4370" s="14" t="n"/>
      <c r="F4370" s="14" t="n"/>
      <c r="G4370" s="14" t="n"/>
      <c r="H4370" s="12" t="str">
        <f>IF(AND(F4370="",G4370=""),"",IF(F4370="",0,F4370)-IF(G4370="",0,G4370))</f>
        <v/>
      </c>
      <c r="I4370" s="14" t="n"/>
      <c r="J4370" s="14" t="n"/>
      <c r="K4370" s="14" t="n"/>
    </row>
    <row r="4371">
      <c r="A4371" s="19" t="n"/>
      <c r="B4371" s="14" t="n"/>
      <c r="C4371" s="12" t="str">
        <f>IF($B4371="","",IFERROR(INDEX(Items!$B$2:$B$501,MATCH($B4371,Items!$A$2:$A$501,0)),"Unknown SKU"))</f>
        <v/>
      </c>
      <c r="D4371" s="14" t="n"/>
      <c r="E4371" s="14" t="n"/>
      <c r="F4371" s="14" t="n"/>
      <c r="G4371" s="14" t="n"/>
      <c r="H4371" s="12" t="str">
        <f>IF(AND(F4371="",G4371=""),"",IF(F4371="",0,F4371)-IF(G4371="",0,G4371))</f>
        <v/>
      </c>
      <c r="I4371" s="14" t="n"/>
      <c r="J4371" s="14" t="n"/>
      <c r="K4371" s="14" t="n"/>
    </row>
    <row r="4372">
      <c r="A4372" s="19" t="n"/>
      <c r="B4372" s="14" t="n"/>
      <c r="C4372" s="12" t="str">
        <f>IF($B4372="","",IFERROR(INDEX(Items!$B$2:$B$501,MATCH($B4372,Items!$A$2:$A$501,0)),"Unknown SKU"))</f>
        <v/>
      </c>
      <c r="D4372" s="14" t="n"/>
      <c r="E4372" s="14" t="n"/>
      <c r="F4372" s="14" t="n"/>
      <c r="G4372" s="14" t="n"/>
      <c r="H4372" s="12" t="str">
        <f>IF(AND(F4372="",G4372=""),"",IF(F4372="",0,F4372)-IF(G4372="",0,G4372))</f>
        <v/>
      </c>
      <c r="I4372" s="14" t="n"/>
      <c r="J4372" s="14" t="n"/>
      <c r="K4372" s="14" t="n"/>
    </row>
    <row r="4373">
      <c r="A4373" s="19" t="n"/>
      <c r="B4373" s="14" t="n"/>
      <c r="C4373" s="12" t="str">
        <f>IF($B4373="","",IFERROR(INDEX(Items!$B$2:$B$501,MATCH($B4373,Items!$A$2:$A$501,0)),"Unknown SKU"))</f>
        <v/>
      </c>
      <c r="D4373" s="14" t="n"/>
      <c r="E4373" s="14" t="n"/>
      <c r="F4373" s="14" t="n"/>
      <c r="G4373" s="14" t="n"/>
      <c r="H4373" s="12" t="str">
        <f>IF(AND(F4373="",G4373=""),"",IF(F4373="",0,F4373)-IF(G4373="",0,G4373))</f>
        <v/>
      </c>
      <c r="I4373" s="14" t="n"/>
      <c r="J4373" s="14" t="n"/>
      <c r="K4373" s="14" t="n"/>
    </row>
    <row r="4374">
      <c r="A4374" s="19" t="n"/>
      <c r="B4374" s="14" t="n"/>
      <c r="C4374" s="12" t="str">
        <f>IF($B4374="","",IFERROR(INDEX(Items!$B$2:$B$501,MATCH($B4374,Items!$A$2:$A$501,0)),"Unknown SKU"))</f>
        <v/>
      </c>
      <c r="D4374" s="14" t="n"/>
      <c r="E4374" s="14" t="n"/>
      <c r="F4374" s="14" t="n"/>
      <c r="G4374" s="14" t="n"/>
      <c r="H4374" s="12" t="str">
        <f>IF(AND(F4374="",G4374=""),"",IF(F4374="",0,F4374)-IF(G4374="",0,G4374))</f>
        <v/>
      </c>
      <c r="I4374" s="14" t="n"/>
      <c r="J4374" s="14" t="n"/>
      <c r="K4374" s="14" t="n"/>
    </row>
    <row r="4375">
      <c r="A4375" s="19" t="n"/>
      <c r="B4375" s="14" t="n"/>
      <c r="C4375" s="12" t="str">
        <f>IF($B4375="","",IFERROR(INDEX(Items!$B$2:$B$501,MATCH($B4375,Items!$A$2:$A$501,0)),"Unknown SKU"))</f>
        <v/>
      </c>
      <c r="D4375" s="14" t="n"/>
      <c r="E4375" s="14" t="n"/>
      <c r="F4375" s="14" t="n"/>
      <c r="G4375" s="14" t="n"/>
      <c r="H4375" s="12" t="str">
        <f>IF(AND(F4375="",G4375=""),"",IF(F4375="",0,F4375)-IF(G4375="",0,G4375))</f>
        <v/>
      </c>
      <c r="I4375" s="14" t="n"/>
      <c r="J4375" s="14" t="n"/>
      <c r="K4375" s="14" t="n"/>
    </row>
    <row r="4376">
      <c r="A4376" s="19" t="n"/>
      <c r="B4376" s="14" t="n"/>
      <c r="C4376" s="12" t="str">
        <f>IF($B4376="","",IFERROR(INDEX(Items!$B$2:$B$501,MATCH($B4376,Items!$A$2:$A$501,0)),"Unknown SKU"))</f>
        <v/>
      </c>
      <c r="D4376" s="14" t="n"/>
      <c r="E4376" s="14" t="n"/>
      <c r="F4376" s="14" t="n"/>
      <c r="G4376" s="14" t="n"/>
      <c r="H4376" s="12" t="str">
        <f>IF(AND(F4376="",G4376=""),"",IF(F4376="",0,F4376)-IF(G4376="",0,G4376))</f>
        <v/>
      </c>
      <c r="I4376" s="14" t="n"/>
      <c r="J4376" s="14" t="n"/>
      <c r="K4376" s="14" t="n"/>
    </row>
    <row r="4377">
      <c r="A4377" s="19" t="n"/>
      <c r="B4377" s="14" t="n"/>
      <c r="C4377" s="12" t="str">
        <f>IF($B4377="","",IFERROR(INDEX(Items!$B$2:$B$501,MATCH($B4377,Items!$A$2:$A$501,0)),"Unknown SKU"))</f>
        <v/>
      </c>
      <c r="D4377" s="14" t="n"/>
      <c r="E4377" s="14" t="n"/>
      <c r="F4377" s="14" t="n"/>
      <c r="G4377" s="14" t="n"/>
      <c r="H4377" s="12" t="str">
        <f>IF(AND(F4377="",G4377=""),"",IF(F4377="",0,F4377)-IF(G4377="",0,G4377))</f>
        <v/>
      </c>
      <c r="I4377" s="14" t="n"/>
      <c r="J4377" s="14" t="n"/>
      <c r="K4377" s="14" t="n"/>
    </row>
    <row r="4378">
      <c r="A4378" s="19" t="n"/>
      <c r="B4378" s="14" t="n"/>
      <c r="C4378" s="12" t="str">
        <f>IF($B4378="","",IFERROR(INDEX(Items!$B$2:$B$501,MATCH($B4378,Items!$A$2:$A$501,0)),"Unknown SKU"))</f>
        <v/>
      </c>
      <c r="D4378" s="14" t="n"/>
      <c r="E4378" s="14" t="n"/>
      <c r="F4378" s="14" t="n"/>
      <c r="G4378" s="14" t="n"/>
      <c r="H4378" s="12" t="str">
        <f>IF(AND(F4378="",G4378=""),"",IF(F4378="",0,F4378)-IF(G4378="",0,G4378))</f>
        <v/>
      </c>
      <c r="I4378" s="14" t="n"/>
      <c r="J4378" s="14" t="n"/>
      <c r="K4378" s="14" t="n"/>
    </row>
    <row r="4379">
      <c r="A4379" s="19" t="n"/>
      <c r="B4379" s="14" t="n"/>
      <c r="C4379" s="12" t="str">
        <f>IF($B4379="","",IFERROR(INDEX(Items!$B$2:$B$501,MATCH($B4379,Items!$A$2:$A$501,0)),"Unknown SKU"))</f>
        <v/>
      </c>
      <c r="D4379" s="14" t="n"/>
      <c r="E4379" s="14" t="n"/>
      <c r="F4379" s="14" t="n"/>
      <c r="G4379" s="14" t="n"/>
      <c r="H4379" s="12" t="str">
        <f>IF(AND(F4379="",G4379=""),"",IF(F4379="",0,F4379)-IF(G4379="",0,G4379))</f>
        <v/>
      </c>
      <c r="I4379" s="14" t="n"/>
      <c r="J4379" s="14" t="n"/>
      <c r="K4379" s="14" t="n"/>
    </row>
    <row r="4380">
      <c r="A4380" s="19" t="n"/>
      <c r="B4380" s="14" t="n"/>
      <c r="C4380" s="12" t="str">
        <f>IF($B4380="","",IFERROR(INDEX(Items!$B$2:$B$501,MATCH($B4380,Items!$A$2:$A$501,0)),"Unknown SKU"))</f>
        <v/>
      </c>
      <c r="D4380" s="14" t="n"/>
      <c r="E4380" s="14" t="n"/>
      <c r="F4380" s="14" t="n"/>
      <c r="G4380" s="14" t="n"/>
      <c r="H4380" s="12" t="str">
        <f>IF(AND(F4380="",G4380=""),"",IF(F4380="",0,F4380)-IF(G4380="",0,G4380))</f>
        <v/>
      </c>
      <c r="I4380" s="14" t="n"/>
      <c r="J4380" s="14" t="n"/>
      <c r="K4380" s="14" t="n"/>
    </row>
    <row r="4381">
      <c r="A4381" s="19" t="n"/>
      <c r="B4381" s="14" t="n"/>
      <c r="C4381" s="12" t="str">
        <f>IF($B4381="","",IFERROR(INDEX(Items!$B$2:$B$501,MATCH($B4381,Items!$A$2:$A$501,0)),"Unknown SKU"))</f>
        <v/>
      </c>
      <c r="D4381" s="14" t="n"/>
      <c r="E4381" s="14" t="n"/>
      <c r="F4381" s="14" t="n"/>
      <c r="G4381" s="14" t="n"/>
      <c r="H4381" s="12" t="str">
        <f>IF(AND(F4381="",G4381=""),"",IF(F4381="",0,F4381)-IF(G4381="",0,G4381))</f>
        <v/>
      </c>
      <c r="I4381" s="14" t="n"/>
      <c r="J4381" s="14" t="n"/>
      <c r="K4381" s="14" t="n"/>
    </row>
    <row r="4382">
      <c r="A4382" s="19" t="n"/>
      <c r="B4382" s="14" t="n"/>
      <c r="C4382" s="12" t="str">
        <f>IF($B4382="","",IFERROR(INDEX(Items!$B$2:$B$501,MATCH($B4382,Items!$A$2:$A$501,0)),"Unknown SKU"))</f>
        <v/>
      </c>
      <c r="D4382" s="14" t="n"/>
      <c r="E4382" s="14" t="n"/>
      <c r="F4382" s="14" t="n"/>
      <c r="G4382" s="14" t="n"/>
      <c r="H4382" s="12" t="str">
        <f>IF(AND(F4382="",G4382=""),"",IF(F4382="",0,F4382)-IF(G4382="",0,G4382))</f>
        <v/>
      </c>
      <c r="I4382" s="14" t="n"/>
      <c r="J4382" s="14" t="n"/>
      <c r="K4382" s="14" t="n"/>
    </row>
    <row r="4383">
      <c r="A4383" s="19" t="n"/>
      <c r="B4383" s="14" t="n"/>
      <c r="C4383" s="12" t="str">
        <f>IF($B4383="","",IFERROR(INDEX(Items!$B$2:$B$501,MATCH($B4383,Items!$A$2:$A$501,0)),"Unknown SKU"))</f>
        <v/>
      </c>
      <c r="D4383" s="14" t="n"/>
      <c r="E4383" s="14" t="n"/>
      <c r="F4383" s="14" t="n"/>
      <c r="G4383" s="14" t="n"/>
      <c r="H4383" s="12" t="str">
        <f>IF(AND(F4383="",G4383=""),"",IF(F4383="",0,F4383)-IF(G4383="",0,G4383))</f>
        <v/>
      </c>
      <c r="I4383" s="14" t="n"/>
      <c r="J4383" s="14" t="n"/>
      <c r="K4383" s="14" t="n"/>
    </row>
    <row r="4384">
      <c r="A4384" s="19" t="n"/>
      <c r="B4384" s="14" t="n"/>
      <c r="C4384" s="12" t="str">
        <f>IF($B4384="","",IFERROR(INDEX(Items!$B$2:$B$501,MATCH($B4384,Items!$A$2:$A$501,0)),"Unknown SKU"))</f>
        <v/>
      </c>
      <c r="D4384" s="14" t="n"/>
      <c r="E4384" s="14" t="n"/>
      <c r="F4384" s="14" t="n"/>
      <c r="G4384" s="14" t="n"/>
      <c r="H4384" s="12" t="str">
        <f>IF(AND(F4384="",G4384=""),"",IF(F4384="",0,F4384)-IF(G4384="",0,G4384))</f>
        <v/>
      </c>
      <c r="I4384" s="14" t="n"/>
      <c r="J4384" s="14" t="n"/>
      <c r="K4384" s="14" t="n"/>
    </row>
    <row r="4385">
      <c r="A4385" s="19" t="n"/>
      <c r="B4385" s="14" t="n"/>
      <c r="C4385" s="12" t="str">
        <f>IF($B4385="","",IFERROR(INDEX(Items!$B$2:$B$501,MATCH($B4385,Items!$A$2:$A$501,0)),"Unknown SKU"))</f>
        <v/>
      </c>
      <c r="D4385" s="14" t="n"/>
      <c r="E4385" s="14" t="n"/>
      <c r="F4385" s="14" t="n"/>
      <c r="G4385" s="14" t="n"/>
      <c r="H4385" s="12" t="str">
        <f>IF(AND(F4385="",G4385=""),"",IF(F4385="",0,F4385)-IF(G4385="",0,G4385))</f>
        <v/>
      </c>
      <c r="I4385" s="14" t="n"/>
      <c r="J4385" s="14" t="n"/>
      <c r="K4385" s="14" t="n"/>
    </row>
    <row r="4386">
      <c r="A4386" s="19" t="n"/>
      <c r="B4386" s="14" t="n"/>
      <c r="C4386" s="12" t="str">
        <f>IF($B4386="","",IFERROR(INDEX(Items!$B$2:$B$501,MATCH($B4386,Items!$A$2:$A$501,0)),"Unknown SKU"))</f>
        <v/>
      </c>
      <c r="D4386" s="14" t="n"/>
      <c r="E4386" s="14" t="n"/>
      <c r="F4386" s="14" t="n"/>
      <c r="G4386" s="14" t="n"/>
      <c r="H4386" s="12" t="str">
        <f>IF(AND(F4386="",G4386=""),"",IF(F4386="",0,F4386)-IF(G4386="",0,G4386))</f>
        <v/>
      </c>
      <c r="I4386" s="14" t="n"/>
      <c r="J4386" s="14" t="n"/>
      <c r="K4386" s="14" t="n"/>
    </row>
    <row r="4387">
      <c r="A4387" s="19" t="n"/>
      <c r="B4387" s="14" t="n"/>
      <c r="C4387" s="12" t="str">
        <f>IF($B4387="","",IFERROR(INDEX(Items!$B$2:$B$501,MATCH($B4387,Items!$A$2:$A$501,0)),"Unknown SKU"))</f>
        <v/>
      </c>
      <c r="D4387" s="14" t="n"/>
      <c r="E4387" s="14" t="n"/>
      <c r="F4387" s="14" t="n"/>
      <c r="G4387" s="14" t="n"/>
      <c r="H4387" s="12" t="str">
        <f>IF(AND(F4387="",G4387=""),"",IF(F4387="",0,F4387)-IF(G4387="",0,G4387))</f>
        <v/>
      </c>
      <c r="I4387" s="14" t="n"/>
      <c r="J4387" s="14" t="n"/>
      <c r="K4387" s="14" t="n"/>
    </row>
    <row r="4388">
      <c r="A4388" s="19" t="n"/>
      <c r="B4388" s="14" t="n"/>
      <c r="C4388" s="12" t="str">
        <f>IF($B4388="","",IFERROR(INDEX(Items!$B$2:$B$501,MATCH($B4388,Items!$A$2:$A$501,0)),"Unknown SKU"))</f>
        <v/>
      </c>
      <c r="D4388" s="14" t="n"/>
      <c r="E4388" s="14" t="n"/>
      <c r="F4388" s="14" t="n"/>
      <c r="G4388" s="14" t="n"/>
      <c r="H4388" s="12" t="str">
        <f>IF(AND(F4388="",G4388=""),"",IF(F4388="",0,F4388)-IF(G4388="",0,G4388))</f>
        <v/>
      </c>
      <c r="I4388" s="14" t="n"/>
      <c r="J4388" s="14" t="n"/>
      <c r="K4388" s="14" t="n"/>
    </row>
    <row r="4389">
      <c r="A4389" s="19" t="n"/>
      <c r="B4389" s="14" t="n"/>
      <c r="C4389" s="12" t="str">
        <f>IF($B4389="","",IFERROR(INDEX(Items!$B$2:$B$501,MATCH($B4389,Items!$A$2:$A$501,0)),"Unknown SKU"))</f>
        <v/>
      </c>
      <c r="D4389" s="14" t="n"/>
      <c r="E4389" s="14" t="n"/>
      <c r="F4389" s="14" t="n"/>
      <c r="G4389" s="14" t="n"/>
      <c r="H4389" s="12" t="str">
        <f>IF(AND(F4389="",G4389=""),"",IF(F4389="",0,F4389)-IF(G4389="",0,G4389))</f>
        <v/>
      </c>
      <c r="I4389" s="14" t="n"/>
      <c r="J4389" s="14" t="n"/>
      <c r="K4389" s="14" t="n"/>
    </row>
    <row r="4390">
      <c r="A4390" s="19" t="n"/>
      <c r="B4390" s="14" t="n"/>
      <c r="C4390" s="12" t="str">
        <f>IF($B4390="","",IFERROR(INDEX(Items!$B$2:$B$501,MATCH($B4390,Items!$A$2:$A$501,0)),"Unknown SKU"))</f>
        <v/>
      </c>
      <c r="D4390" s="14" t="n"/>
      <c r="E4390" s="14" t="n"/>
      <c r="F4390" s="14" t="n"/>
      <c r="G4390" s="14" t="n"/>
      <c r="H4390" s="12" t="str">
        <f>IF(AND(F4390="",G4390=""),"",IF(F4390="",0,F4390)-IF(G4390="",0,G4390))</f>
        <v/>
      </c>
      <c r="I4390" s="14" t="n"/>
      <c r="J4390" s="14" t="n"/>
      <c r="K4390" s="14" t="n"/>
    </row>
    <row r="4391">
      <c r="A4391" s="19" t="n"/>
      <c r="B4391" s="14" t="n"/>
      <c r="C4391" s="12" t="str">
        <f>IF($B4391="","",IFERROR(INDEX(Items!$B$2:$B$501,MATCH($B4391,Items!$A$2:$A$501,0)),"Unknown SKU"))</f>
        <v/>
      </c>
      <c r="D4391" s="14" t="n"/>
      <c r="E4391" s="14" t="n"/>
      <c r="F4391" s="14" t="n"/>
      <c r="G4391" s="14" t="n"/>
      <c r="H4391" s="12" t="str">
        <f>IF(AND(F4391="",G4391=""),"",IF(F4391="",0,F4391)-IF(G4391="",0,G4391))</f>
        <v/>
      </c>
      <c r="I4391" s="14" t="n"/>
      <c r="J4391" s="14" t="n"/>
      <c r="K4391" s="14" t="n"/>
    </row>
    <row r="4392">
      <c r="A4392" s="19" t="n"/>
      <c r="B4392" s="14" t="n"/>
      <c r="C4392" s="12" t="str">
        <f>IF($B4392="","",IFERROR(INDEX(Items!$B$2:$B$501,MATCH($B4392,Items!$A$2:$A$501,0)),"Unknown SKU"))</f>
        <v/>
      </c>
      <c r="D4392" s="14" t="n"/>
      <c r="E4392" s="14" t="n"/>
      <c r="F4392" s="14" t="n"/>
      <c r="G4392" s="14" t="n"/>
      <c r="H4392" s="12" t="str">
        <f>IF(AND(F4392="",G4392=""),"",IF(F4392="",0,F4392)-IF(G4392="",0,G4392))</f>
        <v/>
      </c>
      <c r="I4392" s="14" t="n"/>
      <c r="J4392" s="14" t="n"/>
      <c r="K4392" s="14" t="n"/>
    </row>
    <row r="4393">
      <c r="A4393" s="19" t="n"/>
      <c r="B4393" s="14" t="n"/>
      <c r="C4393" s="12" t="str">
        <f>IF($B4393="","",IFERROR(INDEX(Items!$B$2:$B$501,MATCH($B4393,Items!$A$2:$A$501,0)),"Unknown SKU"))</f>
        <v/>
      </c>
      <c r="D4393" s="14" t="n"/>
      <c r="E4393" s="14" t="n"/>
      <c r="F4393" s="14" t="n"/>
      <c r="G4393" s="14" t="n"/>
      <c r="H4393" s="12" t="str">
        <f>IF(AND(F4393="",G4393=""),"",IF(F4393="",0,F4393)-IF(G4393="",0,G4393))</f>
        <v/>
      </c>
      <c r="I4393" s="14" t="n"/>
      <c r="J4393" s="14" t="n"/>
      <c r="K4393" s="14" t="n"/>
    </row>
    <row r="4394">
      <c r="A4394" s="19" t="n"/>
      <c r="B4394" s="14" t="n"/>
      <c r="C4394" s="12" t="str">
        <f>IF($B4394="","",IFERROR(INDEX(Items!$B$2:$B$501,MATCH($B4394,Items!$A$2:$A$501,0)),"Unknown SKU"))</f>
        <v/>
      </c>
      <c r="D4394" s="14" t="n"/>
      <c r="E4394" s="14" t="n"/>
      <c r="F4394" s="14" t="n"/>
      <c r="G4394" s="14" t="n"/>
      <c r="H4394" s="12" t="str">
        <f>IF(AND(F4394="",G4394=""),"",IF(F4394="",0,F4394)-IF(G4394="",0,G4394))</f>
        <v/>
      </c>
      <c r="I4394" s="14" t="n"/>
      <c r="J4394" s="14" t="n"/>
      <c r="K4394" s="14" t="n"/>
    </row>
    <row r="4395">
      <c r="A4395" s="19" t="n"/>
      <c r="B4395" s="14" t="n"/>
      <c r="C4395" s="12" t="str">
        <f>IF($B4395="","",IFERROR(INDEX(Items!$B$2:$B$501,MATCH($B4395,Items!$A$2:$A$501,0)),"Unknown SKU"))</f>
        <v/>
      </c>
      <c r="D4395" s="14" t="n"/>
      <c r="E4395" s="14" t="n"/>
      <c r="F4395" s="14" t="n"/>
      <c r="G4395" s="14" t="n"/>
      <c r="H4395" s="12" t="str">
        <f>IF(AND(F4395="",G4395=""),"",IF(F4395="",0,F4395)-IF(G4395="",0,G4395))</f>
        <v/>
      </c>
      <c r="I4395" s="14" t="n"/>
      <c r="J4395" s="14" t="n"/>
      <c r="K4395" s="14" t="n"/>
    </row>
    <row r="4396">
      <c r="A4396" s="19" t="n"/>
      <c r="B4396" s="14" t="n"/>
      <c r="C4396" s="12" t="str">
        <f>IF($B4396="","",IFERROR(INDEX(Items!$B$2:$B$501,MATCH($B4396,Items!$A$2:$A$501,0)),"Unknown SKU"))</f>
        <v/>
      </c>
      <c r="D4396" s="14" t="n"/>
      <c r="E4396" s="14" t="n"/>
      <c r="F4396" s="14" t="n"/>
      <c r="G4396" s="14" t="n"/>
      <c r="H4396" s="12" t="str">
        <f>IF(AND(F4396="",G4396=""),"",IF(F4396="",0,F4396)-IF(G4396="",0,G4396))</f>
        <v/>
      </c>
      <c r="I4396" s="14" t="n"/>
      <c r="J4396" s="14" t="n"/>
      <c r="K4396" s="14" t="n"/>
    </row>
    <row r="4397">
      <c r="A4397" s="19" t="n"/>
      <c r="B4397" s="14" t="n"/>
      <c r="C4397" s="12" t="str">
        <f>IF($B4397="","",IFERROR(INDEX(Items!$B$2:$B$501,MATCH($B4397,Items!$A$2:$A$501,0)),"Unknown SKU"))</f>
        <v/>
      </c>
      <c r="D4397" s="14" t="n"/>
      <c r="E4397" s="14" t="n"/>
      <c r="F4397" s="14" t="n"/>
      <c r="G4397" s="14" t="n"/>
      <c r="H4397" s="12" t="str">
        <f>IF(AND(F4397="",G4397=""),"",IF(F4397="",0,F4397)-IF(G4397="",0,G4397))</f>
        <v/>
      </c>
      <c r="I4397" s="14" t="n"/>
      <c r="J4397" s="14" t="n"/>
      <c r="K4397" s="14" t="n"/>
    </row>
    <row r="4398">
      <c r="A4398" s="19" t="n"/>
      <c r="B4398" s="14" t="n"/>
      <c r="C4398" s="12" t="str">
        <f>IF($B4398="","",IFERROR(INDEX(Items!$B$2:$B$501,MATCH($B4398,Items!$A$2:$A$501,0)),"Unknown SKU"))</f>
        <v/>
      </c>
      <c r="D4398" s="14" t="n"/>
      <c r="E4398" s="14" t="n"/>
      <c r="F4398" s="14" t="n"/>
      <c r="G4398" s="14" t="n"/>
      <c r="H4398" s="12" t="str">
        <f>IF(AND(F4398="",G4398=""),"",IF(F4398="",0,F4398)-IF(G4398="",0,G4398))</f>
        <v/>
      </c>
      <c r="I4398" s="14" t="n"/>
      <c r="J4398" s="14" t="n"/>
      <c r="K4398" s="14" t="n"/>
    </row>
    <row r="4399">
      <c r="A4399" s="19" t="n"/>
      <c r="B4399" s="14" t="n"/>
      <c r="C4399" s="12" t="str">
        <f>IF($B4399="","",IFERROR(INDEX(Items!$B$2:$B$501,MATCH($B4399,Items!$A$2:$A$501,0)),"Unknown SKU"))</f>
        <v/>
      </c>
      <c r="D4399" s="14" t="n"/>
      <c r="E4399" s="14" t="n"/>
      <c r="F4399" s="14" t="n"/>
      <c r="G4399" s="14" t="n"/>
      <c r="H4399" s="12" t="str">
        <f>IF(AND(F4399="",G4399=""),"",IF(F4399="",0,F4399)-IF(G4399="",0,G4399))</f>
        <v/>
      </c>
      <c r="I4399" s="14" t="n"/>
      <c r="J4399" s="14" t="n"/>
      <c r="K4399" s="14" t="n"/>
    </row>
    <row r="4400">
      <c r="A4400" s="19" t="n"/>
      <c r="B4400" s="14" t="n"/>
      <c r="C4400" s="12" t="str">
        <f>IF($B4400="","",IFERROR(INDEX(Items!$B$2:$B$501,MATCH($B4400,Items!$A$2:$A$501,0)),"Unknown SKU"))</f>
        <v/>
      </c>
      <c r="D4400" s="14" t="n"/>
      <c r="E4400" s="14" t="n"/>
      <c r="F4400" s="14" t="n"/>
      <c r="G4400" s="14" t="n"/>
      <c r="H4400" s="12" t="str">
        <f>IF(AND(F4400="",G4400=""),"",IF(F4400="",0,F4400)-IF(G4400="",0,G4400))</f>
        <v/>
      </c>
      <c r="I4400" s="14" t="n"/>
      <c r="J4400" s="14" t="n"/>
      <c r="K4400" s="14" t="n"/>
    </row>
    <row r="4401">
      <c r="A4401" s="19" t="n"/>
      <c r="B4401" s="14" t="n"/>
      <c r="C4401" s="12" t="str">
        <f>IF($B4401="","",IFERROR(INDEX(Items!$B$2:$B$501,MATCH($B4401,Items!$A$2:$A$501,0)),"Unknown SKU"))</f>
        <v/>
      </c>
      <c r="D4401" s="14" t="n"/>
      <c r="E4401" s="14" t="n"/>
      <c r="F4401" s="14" t="n"/>
      <c r="G4401" s="14" t="n"/>
      <c r="H4401" s="12" t="str">
        <f>IF(AND(F4401="",G4401=""),"",IF(F4401="",0,F4401)-IF(G4401="",0,G4401))</f>
        <v/>
      </c>
      <c r="I4401" s="14" t="n"/>
      <c r="J4401" s="14" t="n"/>
      <c r="K4401" s="14" t="n"/>
    </row>
    <row r="4402">
      <c r="A4402" s="19" t="n"/>
      <c r="B4402" s="14" t="n"/>
      <c r="C4402" s="12" t="str">
        <f>IF($B4402="","",IFERROR(INDEX(Items!$B$2:$B$501,MATCH($B4402,Items!$A$2:$A$501,0)),"Unknown SKU"))</f>
        <v/>
      </c>
      <c r="D4402" s="14" t="n"/>
      <c r="E4402" s="14" t="n"/>
      <c r="F4402" s="14" t="n"/>
      <c r="G4402" s="14" t="n"/>
      <c r="H4402" s="12" t="str">
        <f>IF(AND(F4402="",G4402=""),"",IF(F4402="",0,F4402)-IF(G4402="",0,G4402))</f>
        <v/>
      </c>
      <c r="I4402" s="14" t="n"/>
      <c r="J4402" s="14" t="n"/>
      <c r="K4402" s="14" t="n"/>
    </row>
    <row r="4403">
      <c r="A4403" s="19" t="n"/>
      <c r="B4403" s="14" t="n"/>
      <c r="C4403" s="12" t="str">
        <f>IF($B4403="","",IFERROR(INDEX(Items!$B$2:$B$501,MATCH($B4403,Items!$A$2:$A$501,0)),"Unknown SKU"))</f>
        <v/>
      </c>
      <c r="D4403" s="14" t="n"/>
      <c r="E4403" s="14" t="n"/>
      <c r="F4403" s="14" t="n"/>
      <c r="G4403" s="14" t="n"/>
      <c r="H4403" s="12" t="str">
        <f>IF(AND(F4403="",G4403=""),"",IF(F4403="",0,F4403)-IF(G4403="",0,G4403))</f>
        <v/>
      </c>
      <c r="I4403" s="14" t="n"/>
      <c r="J4403" s="14" t="n"/>
      <c r="K4403" s="14" t="n"/>
    </row>
    <row r="4404">
      <c r="A4404" s="19" t="n"/>
      <c r="B4404" s="14" t="n"/>
      <c r="C4404" s="12" t="str">
        <f>IF($B4404="","",IFERROR(INDEX(Items!$B$2:$B$501,MATCH($B4404,Items!$A$2:$A$501,0)),"Unknown SKU"))</f>
        <v/>
      </c>
      <c r="D4404" s="14" t="n"/>
      <c r="E4404" s="14" t="n"/>
      <c r="F4404" s="14" t="n"/>
      <c r="G4404" s="14" t="n"/>
      <c r="H4404" s="12" t="str">
        <f>IF(AND(F4404="",G4404=""),"",IF(F4404="",0,F4404)-IF(G4404="",0,G4404))</f>
        <v/>
      </c>
      <c r="I4404" s="14" t="n"/>
      <c r="J4404" s="14" t="n"/>
      <c r="K4404" s="14" t="n"/>
    </row>
    <row r="4405">
      <c r="A4405" s="19" t="n"/>
      <c r="B4405" s="14" t="n"/>
      <c r="C4405" s="12" t="str">
        <f>IF($B4405="","",IFERROR(INDEX(Items!$B$2:$B$501,MATCH($B4405,Items!$A$2:$A$501,0)),"Unknown SKU"))</f>
        <v/>
      </c>
      <c r="D4405" s="14" t="n"/>
      <c r="E4405" s="14" t="n"/>
      <c r="F4405" s="14" t="n"/>
      <c r="G4405" s="14" t="n"/>
      <c r="H4405" s="12" t="str">
        <f>IF(AND(F4405="",G4405=""),"",IF(F4405="",0,F4405)-IF(G4405="",0,G4405))</f>
        <v/>
      </c>
      <c r="I4405" s="14" t="n"/>
      <c r="J4405" s="14" t="n"/>
      <c r="K4405" s="14" t="n"/>
    </row>
    <row r="4406">
      <c r="A4406" s="19" t="n"/>
      <c r="B4406" s="14" t="n"/>
      <c r="C4406" s="12" t="str">
        <f>IF($B4406="","",IFERROR(INDEX(Items!$B$2:$B$501,MATCH($B4406,Items!$A$2:$A$501,0)),"Unknown SKU"))</f>
        <v/>
      </c>
      <c r="D4406" s="14" t="n"/>
      <c r="E4406" s="14" t="n"/>
      <c r="F4406" s="14" t="n"/>
      <c r="G4406" s="14" t="n"/>
      <c r="H4406" s="12" t="str">
        <f>IF(AND(F4406="",G4406=""),"",IF(F4406="",0,F4406)-IF(G4406="",0,G4406))</f>
        <v/>
      </c>
      <c r="I4406" s="14" t="n"/>
      <c r="J4406" s="14" t="n"/>
      <c r="K4406" s="14" t="n"/>
    </row>
    <row r="4407">
      <c r="A4407" s="19" t="n"/>
      <c r="B4407" s="14" t="n"/>
      <c r="C4407" s="12" t="str">
        <f>IF($B4407="","",IFERROR(INDEX(Items!$B$2:$B$501,MATCH($B4407,Items!$A$2:$A$501,0)),"Unknown SKU"))</f>
        <v/>
      </c>
      <c r="D4407" s="14" t="n"/>
      <c r="E4407" s="14" t="n"/>
      <c r="F4407" s="14" t="n"/>
      <c r="G4407" s="14" t="n"/>
      <c r="H4407" s="12" t="str">
        <f>IF(AND(F4407="",G4407=""),"",IF(F4407="",0,F4407)-IF(G4407="",0,G4407))</f>
        <v/>
      </c>
      <c r="I4407" s="14" t="n"/>
      <c r="J4407" s="14" t="n"/>
      <c r="K4407" s="14" t="n"/>
    </row>
    <row r="4408">
      <c r="A4408" s="19" t="n"/>
      <c r="B4408" s="14" t="n"/>
      <c r="C4408" s="12" t="str">
        <f>IF($B4408="","",IFERROR(INDEX(Items!$B$2:$B$501,MATCH($B4408,Items!$A$2:$A$501,0)),"Unknown SKU"))</f>
        <v/>
      </c>
      <c r="D4408" s="14" t="n"/>
      <c r="E4408" s="14" t="n"/>
      <c r="F4408" s="14" t="n"/>
      <c r="G4408" s="14" t="n"/>
      <c r="H4408" s="12" t="str">
        <f>IF(AND(F4408="",G4408=""),"",IF(F4408="",0,F4408)-IF(G4408="",0,G4408))</f>
        <v/>
      </c>
      <c r="I4408" s="14" t="n"/>
      <c r="J4408" s="14" t="n"/>
      <c r="K4408" s="14" t="n"/>
    </row>
    <row r="4409">
      <c r="A4409" s="19" t="n"/>
      <c r="B4409" s="14" t="n"/>
      <c r="C4409" s="12" t="str">
        <f>IF($B4409="","",IFERROR(INDEX(Items!$B$2:$B$501,MATCH($B4409,Items!$A$2:$A$501,0)),"Unknown SKU"))</f>
        <v/>
      </c>
      <c r="D4409" s="14" t="n"/>
      <c r="E4409" s="14" t="n"/>
      <c r="F4409" s="14" t="n"/>
      <c r="G4409" s="14" t="n"/>
      <c r="H4409" s="12" t="str">
        <f>IF(AND(F4409="",G4409=""),"",IF(F4409="",0,F4409)-IF(G4409="",0,G4409))</f>
        <v/>
      </c>
      <c r="I4409" s="14" t="n"/>
      <c r="J4409" s="14" t="n"/>
      <c r="K4409" s="14" t="n"/>
    </row>
    <row r="4410">
      <c r="A4410" s="19" t="n"/>
      <c r="B4410" s="14" t="n"/>
      <c r="C4410" s="12" t="str">
        <f>IF($B4410="","",IFERROR(INDEX(Items!$B$2:$B$501,MATCH($B4410,Items!$A$2:$A$501,0)),"Unknown SKU"))</f>
        <v/>
      </c>
      <c r="D4410" s="14" t="n"/>
      <c r="E4410" s="14" t="n"/>
      <c r="F4410" s="14" t="n"/>
      <c r="G4410" s="14" t="n"/>
      <c r="H4410" s="12" t="str">
        <f>IF(AND(F4410="",G4410=""),"",IF(F4410="",0,F4410)-IF(G4410="",0,G4410))</f>
        <v/>
      </c>
      <c r="I4410" s="14" t="n"/>
      <c r="J4410" s="14" t="n"/>
      <c r="K4410" s="14" t="n"/>
    </row>
    <row r="4411">
      <c r="A4411" s="19" t="n"/>
      <c r="B4411" s="14" t="n"/>
      <c r="C4411" s="12" t="str">
        <f>IF($B4411="","",IFERROR(INDEX(Items!$B$2:$B$501,MATCH($B4411,Items!$A$2:$A$501,0)),"Unknown SKU"))</f>
        <v/>
      </c>
      <c r="D4411" s="14" t="n"/>
      <c r="E4411" s="14" t="n"/>
      <c r="F4411" s="14" t="n"/>
      <c r="G4411" s="14" t="n"/>
      <c r="H4411" s="12" t="str">
        <f>IF(AND(F4411="",G4411=""),"",IF(F4411="",0,F4411)-IF(G4411="",0,G4411))</f>
        <v/>
      </c>
      <c r="I4411" s="14" t="n"/>
      <c r="J4411" s="14" t="n"/>
      <c r="K4411" s="14" t="n"/>
    </row>
    <row r="4412">
      <c r="A4412" s="19" t="n"/>
      <c r="B4412" s="14" t="n"/>
      <c r="C4412" s="12" t="str">
        <f>IF($B4412="","",IFERROR(INDEX(Items!$B$2:$B$501,MATCH($B4412,Items!$A$2:$A$501,0)),"Unknown SKU"))</f>
        <v/>
      </c>
      <c r="D4412" s="14" t="n"/>
      <c r="E4412" s="14" t="n"/>
      <c r="F4412" s="14" t="n"/>
      <c r="G4412" s="14" t="n"/>
      <c r="H4412" s="12" t="str">
        <f>IF(AND(F4412="",G4412=""),"",IF(F4412="",0,F4412)-IF(G4412="",0,G4412))</f>
        <v/>
      </c>
      <c r="I4412" s="14" t="n"/>
      <c r="J4412" s="14" t="n"/>
      <c r="K4412" s="14" t="n"/>
    </row>
    <row r="4413">
      <c r="A4413" s="19" t="n"/>
      <c r="B4413" s="14" t="n"/>
      <c r="C4413" s="12" t="str">
        <f>IF($B4413="","",IFERROR(INDEX(Items!$B$2:$B$501,MATCH($B4413,Items!$A$2:$A$501,0)),"Unknown SKU"))</f>
        <v/>
      </c>
      <c r="D4413" s="14" t="n"/>
      <c r="E4413" s="14" t="n"/>
      <c r="F4413" s="14" t="n"/>
      <c r="G4413" s="14" t="n"/>
      <c r="H4413" s="12" t="str">
        <f>IF(AND(F4413="",G4413=""),"",IF(F4413="",0,F4413)-IF(G4413="",0,G4413))</f>
        <v/>
      </c>
      <c r="I4413" s="14" t="n"/>
      <c r="J4413" s="14" t="n"/>
      <c r="K4413" s="14" t="n"/>
    </row>
    <row r="4414">
      <c r="A4414" s="19" t="n"/>
      <c r="B4414" s="14" t="n"/>
      <c r="C4414" s="12" t="str">
        <f>IF($B4414="","",IFERROR(INDEX(Items!$B$2:$B$501,MATCH($B4414,Items!$A$2:$A$501,0)),"Unknown SKU"))</f>
        <v/>
      </c>
      <c r="D4414" s="14" t="n"/>
      <c r="E4414" s="14" t="n"/>
      <c r="F4414" s="14" t="n"/>
      <c r="G4414" s="14" t="n"/>
      <c r="H4414" s="12" t="str">
        <f>IF(AND(F4414="",G4414=""),"",IF(F4414="",0,F4414)-IF(G4414="",0,G4414))</f>
        <v/>
      </c>
      <c r="I4414" s="14" t="n"/>
      <c r="J4414" s="14" t="n"/>
      <c r="K4414" s="14" t="n"/>
    </row>
    <row r="4415">
      <c r="A4415" s="19" t="n"/>
      <c r="B4415" s="14" t="n"/>
      <c r="C4415" s="12" t="str">
        <f>IF($B4415="","",IFERROR(INDEX(Items!$B$2:$B$501,MATCH($B4415,Items!$A$2:$A$501,0)),"Unknown SKU"))</f>
        <v/>
      </c>
      <c r="D4415" s="14" t="n"/>
      <c r="E4415" s="14" t="n"/>
      <c r="F4415" s="14" t="n"/>
      <c r="G4415" s="14" t="n"/>
      <c r="H4415" s="12" t="str">
        <f>IF(AND(F4415="",G4415=""),"",IF(F4415="",0,F4415)-IF(G4415="",0,G4415))</f>
        <v/>
      </c>
      <c r="I4415" s="14" t="n"/>
      <c r="J4415" s="14" t="n"/>
      <c r="K4415" s="14" t="n"/>
    </row>
    <row r="4416">
      <c r="A4416" s="19" t="n"/>
      <c r="B4416" s="14" t="n"/>
      <c r="C4416" s="12" t="str">
        <f>IF($B4416="","",IFERROR(INDEX(Items!$B$2:$B$501,MATCH($B4416,Items!$A$2:$A$501,0)),"Unknown SKU"))</f>
        <v/>
      </c>
      <c r="D4416" s="14" t="n"/>
      <c r="E4416" s="14" t="n"/>
      <c r="F4416" s="14" t="n"/>
      <c r="G4416" s="14" t="n"/>
      <c r="H4416" s="12" t="str">
        <f>IF(AND(F4416="",G4416=""),"",IF(F4416="",0,F4416)-IF(G4416="",0,G4416))</f>
        <v/>
      </c>
      <c r="I4416" s="14" t="n"/>
      <c r="J4416" s="14" t="n"/>
      <c r="K4416" s="14" t="n"/>
    </row>
    <row r="4417">
      <c r="A4417" s="19" t="n"/>
      <c r="B4417" s="14" t="n"/>
      <c r="C4417" s="12" t="str">
        <f>IF($B4417="","",IFERROR(INDEX(Items!$B$2:$B$501,MATCH($B4417,Items!$A$2:$A$501,0)),"Unknown SKU"))</f>
        <v/>
      </c>
      <c r="D4417" s="14" t="n"/>
      <c r="E4417" s="14" t="n"/>
      <c r="F4417" s="14" t="n"/>
      <c r="G4417" s="14" t="n"/>
      <c r="H4417" s="12" t="str">
        <f>IF(AND(F4417="",G4417=""),"",IF(F4417="",0,F4417)-IF(G4417="",0,G4417))</f>
        <v/>
      </c>
      <c r="I4417" s="14" t="n"/>
      <c r="J4417" s="14" t="n"/>
      <c r="K4417" s="14" t="n"/>
    </row>
    <row r="4418">
      <c r="A4418" s="19" t="n"/>
      <c r="B4418" s="14" t="n"/>
      <c r="C4418" s="12" t="str">
        <f>IF($B4418="","",IFERROR(INDEX(Items!$B$2:$B$501,MATCH($B4418,Items!$A$2:$A$501,0)),"Unknown SKU"))</f>
        <v/>
      </c>
      <c r="D4418" s="14" t="n"/>
      <c r="E4418" s="14" t="n"/>
      <c r="F4418" s="14" t="n"/>
      <c r="G4418" s="14" t="n"/>
      <c r="H4418" s="12" t="str">
        <f>IF(AND(F4418="",G4418=""),"",IF(F4418="",0,F4418)-IF(G4418="",0,G4418))</f>
        <v/>
      </c>
      <c r="I4418" s="14" t="n"/>
      <c r="J4418" s="14" t="n"/>
      <c r="K4418" s="14" t="n"/>
    </row>
    <row r="4419">
      <c r="A4419" s="19" t="n"/>
      <c r="B4419" s="14" t="n"/>
      <c r="C4419" s="12" t="str">
        <f>IF($B4419="","",IFERROR(INDEX(Items!$B$2:$B$501,MATCH($B4419,Items!$A$2:$A$501,0)),"Unknown SKU"))</f>
        <v/>
      </c>
      <c r="D4419" s="14" t="n"/>
      <c r="E4419" s="14" t="n"/>
      <c r="F4419" s="14" t="n"/>
      <c r="G4419" s="14" t="n"/>
      <c r="H4419" s="12" t="str">
        <f>IF(AND(F4419="",G4419=""),"",IF(F4419="",0,F4419)-IF(G4419="",0,G4419))</f>
        <v/>
      </c>
      <c r="I4419" s="14" t="n"/>
      <c r="J4419" s="14" t="n"/>
      <c r="K4419" s="14" t="n"/>
    </row>
    <row r="4420">
      <c r="A4420" s="19" t="n"/>
      <c r="B4420" s="14" t="n"/>
      <c r="C4420" s="12" t="str">
        <f>IF($B4420="","",IFERROR(INDEX(Items!$B$2:$B$501,MATCH($B4420,Items!$A$2:$A$501,0)),"Unknown SKU"))</f>
        <v/>
      </c>
      <c r="D4420" s="14" t="n"/>
      <c r="E4420" s="14" t="n"/>
      <c r="F4420" s="14" t="n"/>
      <c r="G4420" s="14" t="n"/>
      <c r="H4420" s="12" t="str">
        <f>IF(AND(F4420="",G4420=""),"",IF(F4420="",0,F4420)-IF(G4420="",0,G4420))</f>
        <v/>
      </c>
      <c r="I4420" s="14" t="n"/>
      <c r="J4420" s="14" t="n"/>
      <c r="K4420" s="14" t="n"/>
    </row>
    <row r="4421">
      <c r="A4421" s="19" t="n"/>
      <c r="B4421" s="14" t="n"/>
      <c r="C4421" s="12" t="str">
        <f>IF($B4421="","",IFERROR(INDEX(Items!$B$2:$B$501,MATCH($B4421,Items!$A$2:$A$501,0)),"Unknown SKU"))</f>
        <v/>
      </c>
      <c r="D4421" s="14" t="n"/>
      <c r="E4421" s="14" t="n"/>
      <c r="F4421" s="14" t="n"/>
      <c r="G4421" s="14" t="n"/>
      <c r="H4421" s="12" t="str">
        <f>IF(AND(F4421="",G4421=""),"",IF(F4421="",0,F4421)-IF(G4421="",0,G4421))</f>
        <v/>
      </c>
      <c r="I4421" s="14" t="n"/>
      <c r="J4421" s="14" t="n"/>
      <c r="K4421" s="14" t="n"/>
    </row>
    <row r="4422">
      <c r="A4422" s="19" t="n"/>
      <c r="B4422" s="14" t="n"/>
      <c r="C4422" s="12" t="str">
        <f>IF($B4422="","",IFERROR(INDEX(Items!$B$2:$B$501,MATCH($B4422,Items!$A$2:$A$501,0)),"Unknown SKU"))</f>
        <v/>
      </c>
      <c r="D4422" s="14" t="n"/>
      <c r="E4422" s="14" t="n"/>
      <c r="F4422" s="14" t="n"/>
      <c r="G4422" s="14" t="n"/>
      <c r="H4422" s="12" t="str">
        <f>IF(AND(F4422="",G4422=""),"",IF(F4422="",0,F4422)-IF(G4422="",0,G4422))</f>
        <v/>
      </c>
      <c r="I4422" s="14" t="n"/>
      <c r="J4422" s="14" t="n"/>
      <c r="K4422" s="14" t="n"/>
    </row>
    <row r="4423">
      <c r="A4423" s="19" t="n"/>
      <c r="B4423" s="14" t="n"/>
      <c r="C4423" s="12" t="str">
        <f>IF($B4423="","",IFERROR(INDEX(Items!$B$2:$B$501,MATCH($B4423,Items!$A$2:$A$501,0)),"Unknown SKU"))</f>
        <v/>
      </c>
      <c r="D4423" s="14" t="n"/>
      <c r="E4423" s="14" t="n"/>
      <c r="F4423" s="14" t="n"/>
      <c r="G4423" s="14" t="n"/>
      <c r="H4423" s="12" t="str">
        <f>IF(AND(F4423="",G4423=""),"",IF(F4423="",0,F4423)-IF(G4423="",0,G4423))</f>
        <v/>
      </c>
      <c r="I4423" s="14" t="n"/>
      <c r="J4423" s="14" t="n"/>
      <c r="K4423" s="14" t="n"/>
    </row>
    <row r="4424">
      <c r="A4424" s="19" t="n"/>
      <c r="B4424" s="14" t="n"/>
      <c r="C4424" s="12" t="str">
        <f>IF($B4424="","",IFERROR(INDEX(Items!$B$2:$B$501,MATCH($B4424,Items!$A$2:$A$501,0)),"Unknown SKU"))</f>
        <v/>
      </c>
      <c r="D4424" s="14" t="n"/>
      <c r="E4424" s="14" t="n"/>
      <c r="F4424" s="14" t="n"/>
      <c r="G4424" s="14" t="n"/>
      <c r="H4424" s="12" t="str">
        <f>IF(AND(F4424="",G4424=""),"",IF(F4424="",0,F4424)-IF(G4424="",0,G4424))</f>
        <v/>
      </c>
      <c r="I4424" s="14" t="n"/>
      <c r="J4424" s="14" t="n"/>
      <c r="K4424" s="14" t="n"/>
    </row>
    <row r="4425">
      <c r="A4425" s="19" t="n"/>
      <c r="B4425" s="14" t="n"/>
      <c r="C4425" s="12" t="str">
        <f>IF($B4425="","",IFERROR(INDEX(Items!$B$2:$B$501,MATCH($B4425,Items!$A$2:$A$501,0)),"Unknown SKU"))</f>
        <v/>
      </c>
      <c r="D4425" s="14" t="n"/>
      <c r="E4425" s="14" t="n"/>
      <c r="F4425" s="14" t="n"/>
      <c r="G4425" s="14" t="n"/>
      <c r="H4425" s="12" t="str">
        <f>IF(AND(F4425="",G4425=""),"",IF(F4425="",0,F4425)-IF(G4425="",0,G4425))</f>
        <v/>
      </c>
      <c r="I4425" s="14" t="n"/>
      <c r="J4425" s="14" t="n"/>
      <c r="K4425" s="14" t="n"/>
    </row>
    <row r="4426">
      <c r="A4426" s="19" t="n"/>
      <c r="B4426" s="14" t="n"/>
      <c r="C4426" s="12" t="str">
        <f>IF($B4426="","",IFERROR(INDEX(Items!$B$2:$B$501,MATCH($B4426,Items!$A$2:$A$501,0)),"Unknown SKU"))</f>
        <v/>
      </c>
      <c r="D4426" s="14" t="n"/>
      <c r="E4426" s="14" t="n"/>
      <c r="F4426" s="14" t="n"/>
      <c r="G4426" s="14" t="n"/>
      <c r="H4426" s="12" t="str">
        <f>IF(AND(F4426="",G4426=""),"",IF(F4426="",0,F4426)-IF(G4426="",0,G4426))</f>
        <v/>
      </c>
      <c r="I4426" s="14" t="n"/>
      <c r="J4426" s="14" t="n"/>
      <c r="K4426" s="14" t="n"/>
    </row>
    <row r="4427">
      <c r="A4427" s="19" t="n"/>
      <c r="B4427" s="14" t="n"/>
      <c r="C4427" s="12" t="str">
        <f>IF($B4427="","",IFERROR(INDEX(Items!$B$2:$B$501,MATCH($B4427,Items!$A$2:$A$501,0)),"Unknown SKU"))</f>
        <v/>
      </c>
      <c r="D4427" s="14" t="n"/>
      <c r="E4427" s="14" t="n"/>
      <c r="F4427" s="14" t="n"/>
      <c r="G4427" s="14" t="n"/>
      <c r="H4427" s="12" t="str">
        <f>IF(AND(F4427="",G4427=""),"",IF(F4427="",0,F4427)-IF(G4427="",0,G4427))</f>
        <v/>
      </c>
      <c r="I4427" s="14" t="n"/>
      <c r="J4427" s="14" t="n"/>
      <c r="K4427" s="14" t="n"/>
    </row>
    <row r="4428">
      <c r="A4428" s="19" t="n"/>
      <c r="B4428" s="14" t="n"/>
      <c r="C4428" s="12" t="str">
        <f>IF($B4428="","",IFERROR(INDEX(Items!$B$2:$B$501,MATCH($B4428,Items!$A$2:$A$501,0)),"Unknown SKU"))</f>
        <v/>
      </c>
      <c r="D4428" s="14" t="n"/>
      <c r="E4428" s="14" t="n"/>
      <c r="F4428" s="14" t="n"/>
      <c r="G4428" s="14" t="n"/>
      <c r="H4428" s="12" t="str">
        <f>IF(AND(F4428="",G4428=""),"",IF(F4428="",0,F4428)-IF(G4428="",0,G4428))</f>
        <v/>
      </c>
      <c r="I4428" s="14" t="n"/>
      <c r="J4428" s="14" t="n"/>
      <c r="K4428" s="14" t="n"/>
    </row>
    <row r="4429">
      <c r="A4429" s="19" t="n"/>
      <c r="B4429" s="14" t="n"/>
      <c r="C4429" s="12" t="str">
        <f>IF($B4429="","",IFERROR(INDEX(Items!$B$2:$B$501,MATCH($B4429,Items!$A$2:$A$501,0)),"Unknown SKU"))</f>
        <v/>
      </c>
      <c r="D4429" s="14" t="n"/>
      <c r="E4429" s="14" t="n"/>
      <c r="F4429" s="14" t="n"/>
      <c r="G4429" s="14" t="n"/>
      <c r="H4429" s="12" t="str">
        <f>IF(AND(F4429="",G4429=""),"",IF(F4429="",0,F4429)-IF(G4429="",0,G4429))</f>
        <v/>
      </c>
      <c r="I4429" s="14" t="n"/>
      <c r="J4429" s="14" t="n"/>
      <c r="K4429" s="14" t="n"/>
    </row>
    <row r="4430">
      <c r="A4430" s="19" t="n"/>
      <c r="B4430" s="14" t="n"/>
      <c r="C4430" s="12" t="str">
        <f>IF($B4430="","",IFERROR(INDEX(Items!$B$2:$B$501,MATCH($B4430,Items!$A$2:$A$501,0)),"Unknown SKU"))</f>
        <v/>
      </c>
      <c r="D4430" s="14" t="n"/>
      <c r="E4430" s="14" t="n"/>
      <c r="F4430" s="14" t="n"/>
      <c r="G4430" s="14" t="n"/>
      <c r="H4430" s="12" t="str">
        <f>IF(AND(F4430="",G4430=""),"",IF(F4430="",0,F4430)-IF(G4430="",0,G4430))</f>
        <v/>
      </c>
      <c r="I4430" s="14" t="n"/>
      <c r="J4430" s="14" t="n"/>
      <c r="K4430" s="14" t="n"/>
    </row>
    <row r="4431">
      <c r="A4431" s="19" t="n"/>
      <c r="B4431" s="14" t="n"/>
      <c r="C4431" s="12" t="str">
        <f>IF($B4431="","",IFERROR(INDEX(Items!$B$2:$B$501,MATCH($B4431,Items!$A$2:$A$501,0)),"Unknown SKU"))</f>
        <v/>
      </c>
      <c r="D4431" s="14" t="n"/>
      <c r="E4431" s="14" t="n"/>
      <c r="F4431" s="14" t="n"/>
      <c r="G4431" s="14" t="n"/>
      <c r="H4431" s="12" t="str">
        <f>IF(AND(F4431="",G4431=""),"",IF(F4431="",0,F4431)-IF(G4431="",0,G4431))</f>
        <v/>
      </c>
      <c r="I4431" s="14" t="n"/>
      <c r="J4431" s="14" t="n"/>
      <c r="K4431" s="14" t="n"/>
    </row>
    <row r="4432">
      <c r="A4432" s="19" t="n"/>
      <c r="B4432" s="14" t="n"/>
      <c r="C4432" s="12" t="str">
        <f>IF($B4432="","",IFERROR(INDEX(Items!$B$2:$B$501,MATCH($B4432,Items!$A$2:$A$501,0)),"Unknown SKU"))</f>
        <v/>
      </c>
      <c r="D4432" s="14" t="n"/>
      <c r="E4432" s="14" t="n"/>
      <c r="F4432" s="14" t="n"/>
      <c r="G4432" s="14" t="n"/>
      <c r="H4432" s="12" t="str">
        <f>IF(AND(F4432="",G4432=""),"",IF(F4432="",0,F4432)-IF(G4432="",0,G4432))</f>
        <v/>
      </c>
      <c r="I4432" s="14" t="n"/>
      <c r="J4432" s="14" t="n"/>
      <c r="K4432" s="14" t="n"/>
    </row>
    <row r="4433">
      <c r="A4433" s="19" t="n"/>
      <c r="B4433" s="14" t="n"/>
      <c r="C4433" s="12" t="str">
        <f>IF($B4433="","",IFERROR(INDEX(Items!$B$2:$B$501,MATCH($B4433,Items!$A$2:$A$501,0)),"Unknown SKU"))</f>
        <v/>
      </c>
      <c r="D4433" s="14" t="n"/>
      <c r="E4433" s="14" t="n"/>
      <c r="F4433" s="14" t="n"/>
      <c r="G4433" s="14" t="n"/>
      <c r="H4433" s="12" t="str">
        <f>IF(AND(F4433="",G4433=""),"",IF(F4433="",0,F4433)-IF(G4433="",0,G4433))</f>
        <v/>
      </c>
      <c r="I4433" s="14" t="n"/>
      <c r="J4433" s="14" t="n"/>
      <c r="K4433" s="14" t="n"/>
    </row>
    <row r="4434">
      <c r="A4434" s="19" t="n"/>
      <c r="B4434" s="14" t="n"/>
      <c r="C4434" s="12" t="str">
        <f>IF($B4434="","",IFERROR(INDEX(Items!$B$2:$B$501,MATCH($B4434,Items!$A$2:$A$501,0)),"Unknown SKU"))</f>
        <v/>
      </c>
      <c r="D4434" s="14" t="n"/>
      <c r="E4434" s="14" t="n"/>
      <c r="F4434" s="14" t="n"/>
      <c r="G4434" s="14" t="n"/>
      <c r="H4434" s="12" t="str">
        <f>IF(AND(F4434="",G4434=""),"",IF(F4434="",0,F4434)-IF(G4434="",0,G4434))</f>
        <v/>
      </c>
      <c r="I4434" s="14" t="n"/>
      <c r="J4434" s="14" t="n"/>
      <c r="K4434" s="14" t="n"/>
    </row>
    <row r="4435">
      <c r="A4435" s="19" t="n"/>
      <c r="B4435" s="14" t="n"/>
      <c r="C4435" s="12" t="str">
        <f>IF($B4435="","",IFERROR(INDEX(Items!$B$2:$B$501,MATCH($B4435,Items!$A$2:$A$501,0)),"Unknown SKU"))</f>
        <v/>
      </c>
      <c r="D4435" s="14" t="n"/>
      <c r="E4435" s="14" t="n"/>
      <c r="F4435" s="14" t="n"/>
      <c r="G4435" s="14" t="n"/>
      <c r="H4435" s="12" t="str">
        <f>IF(AND(F4435="",G4435=""),"",IF(F4435="",0,F4435)-IF(G4435="",0,G4435))</f>
        <v/>
      </c>
      <c r="I4435" s="14" t="n"/>
      <c r="J4435" s="14" t="n"/>
      <c r="K4435" s="14" t="n"/>
    </row>
    <row r="4436">
      <c r="A4436" s="19" t="n"/>
      <c r="B4436" s="14" t="n"/>
      <c r="C4436" s="12" t="str">
        <f>IF($B4436="","",IFERROR(INDEX(Items!$B$2:$B$501,MATCH($B4436,Items!$A$2:$A$501,0)),"Unknown SKU"))</f>
        <v/>
      </c>
      <c r="D4436" s="14" t="n"/>
      <c r="E4436" s="14" t="n"/>
      <c r="F4436" s="14" t="n"/>
      <c r="G4436" s="14" t="n"/>
      <c r="H4436" s="12" t="str">
        <f>IF(AND(F4436="",G4436=""),"",IF(F4436="",0,F4436)-IF(G4436="",0,G4436))</f>
        <v/>
      </c>
      <c r="I4436" s="14" t="n"/>
      <c r="J4436" s="14" t="n"/>
      <c r="K4436" s="14" t="n"/>
    </row>
    <row r="4437">
      <c r="A4437" s="19" t="n"/>
      <c r="B4437" s="14" t="n"/>
      <c r="C4437" s="12" t="str">
        <f>IF($B4437="","",IFERROR(INDEX(Items!$B$2:$B$501,MATCH($B4437,Items!$A$2:$A$501,0)),"Unknown SKU"))</f>
        <v/>
      </c>
      <c r="D4437" s="14" t="n"/>
      <c r="E4437" s="14" t="n"/>
      <c r="F4437" s="14" t="n"/>
      <c r="G4437" s="14" t="n"/>
      <c r="H4437" s="12" t="str">
        <f>IF(AND(F4437="",G4437=""),"",IF(F4437="",0,F4437)-IF(G4437="",0,G4437))</f>
        <v/>
      </c>
      <c r="I4437" s="14" t="n"/>
      <c r="J4437" s="14" t="n"/>
      <c r="K4437" s="14" t="n"/>
    </row>
    <row r="4438">
      <c r="A4438" s="19" t="n"/>
      <c r="B4438" s="14" t="n"/>
      <c r="C4438" s="12" t="str">
        <f>IF($B4438="","",IFERROR(INDEX(Items!$B$2:$B$501,MATCH($B4438,Items!$A$2:$A$501,0)),"Unknown SKU"))</f>
        <v/>
      </c>
      <c r="D4438" s="14" t="n"/>
      <c r="E4438" s="14" t="n"/>
      <c r="F4438" s="14" t="n"/>
      <c r="G4438" s="14" t="n"/>
      <c r="H4438" s="12" t="str">
        <f>IF(AND(F4438="",G4438=""),"",IF(F4438="",0,F4438)-IF(G4438="",0,G4438))</f>
        <v/>
      </c>
      <c r="I4438" s="14" t="n"/>
      <c r="J4438" s="14" t="n"/>
      <c r="K4438" s="14" t="n"/>
    </row>
    <row r="4439">
      <c r="A4439" s="19" t="n"/>
      <c r="B4439" s="14" t="n"/>
      <c r="C4439" s="12" t="str">
        <f>IF($B4439="","",IFERROR(INDEX(Items!$B$2:$B$501,MATCH($B4439,Items!$A$2:$A$501,0)),"Unknown SKU"))</f>
        <v/>
      </c>
      <c r="D4439" s="14" t="n"/>
      <c r="E4439" s="14" t="n"/>
      <c r="F4439" s="14" t="n"/>
      <c r="G4439" s="14" t="n"/>
      <c r="H4439" s="12" t="str">
        <f>IF(AND(F4439="",G4439=""),"",IF(F4439="",0,F4439)-IF(G4439="",0,G4439))</f>
        <v/>
      </c>
      <c r="I4439" s="14" t="n"/>
      <c r="J4439" s="14" t="n"/>
      <c r="K4439" s="14" t="n"/>
    </row>
    <row r="4440">
      <c r="A4440" s="19" t="n"/>
      <c r="B4440" s="14" t="n"/>
      <c r="C4440" s="12" t="str">
        <f>IF($B4440="","",IFERROR(INDEX(Items!$B$2:$B$501,MATCH($B4440,Items!$A$2:$A$501,0)),"Unknown SKU"))</f>
        <v/>
      </c>
      <c r="D4440" s="14" t="n"/>
      <c r="E4440" s="14" t="n"/>
      <c r="F4440" s="14" t="n"/>
      <c r="G4440" s="14" t="n"/>
      <c r="H4440" s="12" t="str">
        <f>IF(AND(F4440="",G4440=""),"",IF(F4440="",0,F4440)-IF(G4440="",0,G4440))</f>
        <v/>
      </c>
      <c r="I4440" s="14" t="n"/>
      <c r="J4440" s="14" t="n"/>
      <c r="K4440" s="14" t="n"/>
    </row>
    <row r="4441">
      <c r="A4441" s="19" t="n"/>
      <c r="B4441" s="14" t="n"/>
      <c r="C4441" s="12" t="str">
        <f>IF($B4441="","",IFERROR(INDEX(Items!$B$2:$B$501,MATCH($B4441,Items!$A$2:$A$501,0)),"Unknown SKU"))</f>
        <v/>
      </c>
      <c r="D4441" s="14" t="n"/>
      <c r="E4441" s="14" t="n"/>
      <c r="F4441" s="14" t="n"/>
      <c r="G4441" s="14" t="n"/>
      <c r="H4441" s="12" t="str">
        <f>IF(AND(F4441="",G4441=""),"",IF(F4441="",0,F4441)-IF(G4441="",0,G4441))</f>
        <v/>
      </c>
      <c r="I4441" s="14" t="n"/>
      <c r="J4441" s="14" t="n"/>
      <c r="K4441" s="14" t="n"/>
    </row>
    <row r="4442">
      <c r="A4442" s="19" t="n"/>
      <c r="B4442" s="14" t="n"/>
      <c r="C4442" s="12" t="str">
        <f>IF($B4442="","",IFERROR(INDEX(Items!$B$2:$B$501,MATCH($B4442,Items!$A$2:$A$501,0)),"Unknown SKU"))</f>
        <v/>
      </c>
      <c r="D4442" s="14" t="n"/>
      <c r="E4442" s="14" t="n"/>
      <c r="F4442" s="14" t="n"/>
      <c r="G4442" s="14" t="n"/>
      <c r="H4442" s="12" t="str">
        <f>IF(AND(F4442="",G4442=""),"",IF(F4442="",0,F4442)-IF(G4442="",0,G4442))</f>
        <v/>
      </c>
      <c r="I4442" s="14" t="n"/>
      <c r="J4442" s="14" t="n"/>
      <c r="K4442" s="14" t="n"/>
    </row>
    <row r="4443">
      <c r="A4443" s="19" t="n"/>
      <c r="B4443" s="14" t="n"/>
      <c r="C4443" s="12" t="str">
        <f>IF($B4443="","",IFERROR(INDEX(Items!$B$2:$B$501,MATCH($B4443,Items!$A$2:$A$501,0)),"Unknown SKU"))</f>
        <v/>
      </c>
      <c r="D4443" s="14" t="n"/>
      <c r="E4443" s="14" t="n"/>
      <c r="F4443" s="14" t="n"/>
      <c r="G4443" s="14" t="n"/>
      <c r="H4443" s="12" t="str">
        <f>IF(AND(F4443="",G4443=""),"",IF(F4443="",0,F4443)-IF(G4443="",0,G4443))</f>
        <v/>
      </c>
      <c r="I4443" s="14" t="n"/>
      <c r="J4443" s="14" t="n"/>
      <c r="K4443" s="14" t="n"/>
    </row>
    <row r="4444">
      <c r="A4444" s="19" t="n"/>
      <c r="B4444" s="14" t="n"/>
      <c r="C4444" s="12" t="str">
        <f>IF($B4444="","",IFERROR(INDEX(Items!$B$2:$B$501,MATCH($B4444,Items!$A$2:$A$501,0)),"Unknown SKU"))</f>
        <v/>
      </c>
      <c r="D4444" s="14" t="n"/>
      <c r="E4444" s="14" t="n"/>
      <c r="F4444" s="14" t="n"/>
      <c r="G4444" s="14" t="n"/>
      <c r="H4444" s="12" t="str">
        <f>IF(AND(F4444="",G4444=""),"",IF(F4444="",0,F4444)-IF(G4444="",0,G4444))</f>
        <v/>
      </c>
      <c r="I4444" s="14" t="n"/>
      <c r="J4444" s="14" t="n"/>
      <c r="K4444" s="14" t="n"/>
    </row>
    <row r="4445">
      <c r="A4445" s="19" t="n"/>
      <c r="B4445" s="14" t="n"/>
      <c r="C4445" s="12" t="str">
        <f>IF($B4445="","",IFERROR(INDEX(Items!$B$2:$B$501,MATCH($B4445,Items!$A$2:$A$501,0)),"Unknown SKU"))</f>
        <v/>
      </c>
      <c r="D4445" s="14" t="n"/>
      <c r="E4445" s="14" t="n"/>
      <c r="F4445" s="14" t="n"/>
      <c r="G4445" s="14" t="n"/>
      <c r="H4445" s="12" t="str">
        <f>IF(AND(F4445="",G4445=""),"",IF(F4445="",0,F4445)-IF(G4445="",0,G4445))</f>
        <v/>
      </c>
      <c r="I4445" s="14" t="n"/>
      <c r="J4445" s="14" t="n"/>
      <c r="K4445" s="14" t="n"/>
    </row>
    <row r="4446">
      <c r="A4446" s="19" t="n"/>
      <c r="B4446" s="14" t="n"/>
      <c r="C4446" s="12" t="str">
        <f>IF($B4446="","",IFERROR(INDEX(Items!$B$2:$B$501,MATCH($B4446,Items!$A$2:$A$501,0)),"Unknown SKU"))</f>
        <v/>
      </c>
      <c r="D4446" s="14" t="n"/>
      <c r="E4446" s="14" t="n"/>
      <c r="F4446" s="14" t="n"/>
      <c r="G4446" s="14" t="n"/>
      <c r="H4446" s="12" t="str">
        <f>IF(AND(F4446="",G4446=""),"",IF(F4446="",0,F4446)-IF(G4446="",0,G4446))</f>
        <v/>
      </c>
      <c r="I4446" s="14" t="n"/>
      <c r="J4446" s="14" t="n"/>
      <c r="K4446" s="14" t="n"/>
    </row>
    <row r="4447">
      <c r="A4447" s="19" t="n"/>
      <c r="B4447" s="14" t="n"/>
      <c r="C4447" s="12" t="str">
        <f>IF($B4447="","",IFERROR(INDEX(Items!$B$2:$B$501,MATCH($B4447,Items!$A$2:$A$501,0)),"Unknown SKU"))</f>
        <v/>
      </c>
      <c r="D4447" s="14" t="n"/>
      <c r="E4447" s="14" t="n"/>
      <c r="F4447" s="14" t="n"/>
      <c r="G4447" s="14" t="n"/>
      <c r="H4447" s="12" t="str">
        <f>IF(AND(F4447="",G4447=""),"",IF(F4447="",0,F4447)-IF(G4447="",0,G4447))</f>
        <v/>
      </c>
      <c r="I4447" s="14" t="n"/>
      <c r="J4447" s="14" t="n"/>
      <c r="K4447" s="14" t="n"/>
    </row>
    <row r="4448">
      <c r="A4448" s="19" t="n"/>
      <c r="B4448" s="14" t="n"/>
      <c r="C4448" s="12" t="str">
        <f>IF($B4448="","",IFERROR(INDEX(Items!$B$2:$B$501,MATCH($B4448,Items!$A$2:$A$501,0)),"Unknown SKU"))</f>
        <v/>
      </c>
      <c r="D4448" s="14" t="n"/>
      <c r="E4448" s="14" t="n"/>
      <c r="F4448" s="14" t="n"/>
      <c r="G4448" s="14" t="n"/>
      <c r="H4448" s="12" t="str">
        <f>IF(AND(F4448="",G4448=""),"",IF(F4448="",0,F4448)-IF(G4448="",0,G4448))</f>
        <v/>
      </c>
      <c r="I4448" s="14" t="n"/>
      <c r="J4448" s="14" t="n"/>
      <c r="K4448" s="14" t="n"/>
    </row>
    <row r="4449">
      <c r="A4449" s="19" t="n"/>
      <c r="B4449" s="14" t="n"/>
      <c r="C4449" s="12" t="str">
        <f>IF($B4449="","",IFERROR(INDEX(Items!$B$2:$B$501,MATCH($B4449,Items!$A$2:$A$501,0)),"Unknown SKU"))</f>
        <v/>
      </c>
      <c r="D4449" s="14" t="n"/>
      <c r="E4449" s="14" t="n"/>
      <c r="F4449" s="14" t="n"/>
      <c r="G4449" s="14" t="n"/>
      <c r="H4449" s="12" t="str">
        <f>IF(AND(F4449="",G4449=""),"",IF(F4449="",0,F4449)-IF(G4449="",0,G4449))</f>
        <v/>
      </c>
      <c r="I4449" s="14" t="n"/>
      <c r="J4449" s="14" t="n"/>
      <c r="K4449" s="14" t="n"/>
    </row>
    <row r="4450">
      <c r="A4450" s="19" t="n"/>
      <c r="B4450" s="14" t="n"/>
      <c r="C4450" s="12" t="str">
        <f>IF($B4450="","",IFERROR(INDEX(Items!$B$2:$B$501,MATCH($B4450,Items!$A$2:$A$501,0)),"Unknown SKU"))</f>
        <v/>
      </c>
      <c r="D4450" s="14" t="n"/>
      <c r="E4450" s="14" t="n"/>
      <c r="F4450" s="14" t="n"/>
      <c r="G4450" s="14" t="n"/>
      <c r="H4450" s="12" t="str">
        <f>IF(AND(F4450="",G4450=""),"",IF(F4450="",0,F4450)-IF(G4450="",0,G4450))</f>
        <v/>
      </c>
      <c r="I4450" s="14" t="n"/>
      <c r="J4450" s="14" t="n"/>
      <c r="K4450" s="14" t="n"/>
    </row>
    <row r="4451">
      <c r="A4451" s="19" t="n"/>
      <c r="B4451" s="14" t="n"/>
      <c r="C4451" s="12" t="str">
        <f>IF($B4451="","",IFERROR(INDEX(Items!$B$2:$B$501,MATCH($B4451,Items!$A$2:$A$501,0)),"Unknown SKU"))</f>
        <v/>
      </c>
      <c r="D4451" s="14" t="n"/>
      <c r="E4451" s="14" t="n"/>
      <c r="F4451" s="14" t="n"/>
      <c r="G4451" s="14" t="n"/>
      <c r="H4451" s="12" t="str">
        <f>IF(AND(F4451="",G4451=""),"",IF(F4451="",0,F4451)-IF(G4451="",0,G4451))</f>
        <v/>
      </c>
      <c r="I4451" s="14" t="n"/>
      <c r="J4451" s="14" t="n"/>
      <c r="K4451" s="14" t="n"/>
    </row>
    <row r="4452">
      <c r="A4452" s="19" t="n"/>
      <c r="B4452" s="14" t="n"/>
      <c r="C4452" s="12" t="str">
        <f>IF($B4452="","",IFERROR(INDEX(Items!$B$2:$B$501,MATCH($B4452,Items!$A$2:$A$501,0)),"Unknown SKU"))</f>
        <v/>
      </c>
      <c r="D4452" s="14" t="n"/>
      <c r="E4452" s="14" t="n"/>
      <c r="F4452" s="14" t="n"/>
      <c r="G4452" s="14" t="n"/>
      <c r="H4452" s="12" t="str">
        <f>IF(AND(F4452="",G4452=""),"",IF(F4452="",0,F4452)-IF(G4452="",0,G4452))</f>
        <v/>
      </c>
      <c r="I4452" s="14" t="n"/>
      <c r="J4452" s="14" t="n"/>
      <c r="K4452" s="14" t="n"/>
    </row>
    <row r="4453">
      <c r="A4453" s="19" t="n"/>
      <c r="B4453" s="14" t="n"/>
      <c r="C4453" s="12" t="str">
        <f>IF($B4453="","",IFERROR(INDEX(Items!$B$2:$B$501,MATCH($B4453,Items!$A$2:$A$501,0)),"Unknown SKU"))</f>
        <v/>
      </c>
      <c r="D4453" s="14" t="n"/>
      <c r="E4453" s="14" t="n"/>
      <c r="F4453" s="14" t="n"/>
      <c r="G4453" s="14" t="n"/>
      <c r="H4453" s="12" t="str">
        <f>IF(AND(F4453="",G4453=""),"",IF(F4453="",0,F4453)-IF(G4453="",0,G4453))</f>
        <v/>
      </c>
      <c r="I4453" s="14" t="n"/>
      <c r="J4453" s="14" t="n"/>
      <c r="K4453" s="14" t="n"/>
    </row>
    <row r="4454">
      <c r="A4454" s="19" t="n"/>
      <c r="B4454" s="14" t="n"/>
      <c r="C4454" s="12" t="str">
        <f>IF($B4454="","",IFERROR(INDEX(Items!$B$2:$B$501,MATCH($B4454,Items!$A$2:$A$501,0)),"Unknown SKU"))</f>
        <v/>
      </c>
      <c r="D4454" s="14" t="n"/>
      <c r="E4454" s="14" t="n"/>
      <c r="F4454" s="14" t="n"/>
      <c r="G4454" s="14" t="n"/>
      <c r="H4454" s="12" t="str">
        <f>IF(AND(F4454="",G4454=""),"",IF(F4454="",0,F4454)-IF(G4454="",0,G4454))</f>
        <v/>
      </c>
      <c r="I4454" s="14" t="n"/>
      <c r="J4454" s="14" t="n"/>
      <c r="K4454" s="14" t="n"/>
    </row>
    <row r="4455">
      <c r="A4455" s="19" t="n"/>
      <c r="B4455" s="14" t="n"/>
      <c r="C4455" s="12" t="str">
        <f>IF($B4455="","",IFERROR(INDEX(Items!$B$2:$B$501,MATCH($B4455,Items!$A$2:$A$501,0)),"Unknown SKU"))</f>
        <v/>
      </c>
      <c r="D4455" s="14" t="n"/>
      <c r="E4455" s="14" t="n"/>
      <c r="F4455" s="14" t="n"/>
      <c r="G4455" s="14" t="n"/>
      <c r="H4455" s="12" t="str">
        <f>IF(AND(F4455="",G4455=""),"",IF(F4455="",0,F4455)-IF(G4455="",0,G4455))</f>
        <v/>
      </c>
      <c r="I4455" s="14" t="n"/>
      <c r="J4455" s="14" t="n"/>
      <c r="K4455" s="14" t="n"/>
    </row>
    <row r="4456">
      <c r="A4456" s="19" t="n"/>
      <c r="B4456" s="14" t="n"/>
      <c r="C4456" s="12" t="str">
        <f>IF($B4456="","",IFERROR(INDEX(Items!$B$2:$B$501,MATCH($B4456,Items!$A$2:$A$501,0)),"Unknown SKU"))</f>
        <v/>
      </c>
      <c r="D4456" s="14" t="n"/>
      <c r="E4456" s="14" t="n"/>
      <c r="F4456" s="14" t="n"/>
      <c r="G4456" s="14" t="n"/>
      <c r="H4456" s="12" t="str">
        <f>IF(AND(F4456="",G4456=""),"",IF(F4456="",0,F4456)-IF(G4456="",0,G4456))</f>
        <v/>
      </c>
      <c r="I4456" s="14" t="n"/>
      <c r="J4456" s="14" t="n"/>
      <c r="K4456" s="14" t="n"/>
    </row>
    <row r="4457">
      <c r="A4457" s="19" t="n"/>
      <c r="B4457" s="14" t="n"/>
      <c r="C4457" s="12" t="str">
        <f>IF($B4457="","",IFERROR(INDEX(Items!$B$2:$B$501,MATCH($B4457,Items!$A$2:$A$501,0)),"Unknown SKU"))</f>
        <v/>
      </c>
      <c r="D4457" s="14" t="n"/>
      <c r="E4457" s="14" t="n"/>
      <c r="F4457" s="14" t="n"/>
      <c r="G4457" s="14" t="n"/>
      <c r="H4457" s="12" t="str">
        <f>IF(AND(F4457="",G4457=""),"",IF(F4457="",0,F4457)-IF(G4457="",0,G4457))</f>
        <v/>
      </c>
      <c r="I4457" s="14" t="n"/>
      <c r="J4457" s="14" t="n"/>
      <c r="K4457" s="14" t="n"/>
    </row>
    <row r="4458">
      <c r="A4458" s="19" t="n"/>
      <c r="B4458" s="14" t="n"/>
      <c r="C4458" s="12" t="str">
        <f>IF($B4458="","",IFERROR(INDEX(Items!$B$2:$B$501,MATCH($B4458,Items!$A$2:$A$501,0)),"Unknown SKU"))</f>
        <v/>
      </c>
      <c r="D4458" s="14" t="n"/>
      <c r="E4458" s="14" t="n"/>
      <c r="F4458" s="14" t="n"/>
      <c r="G4458" s="14" t="n"/>
      <c r="H4458" s="12" t="str">
        <f>IF(AND(F4458="",G4458=""),"",IF(F4458="",0,F4458)-IF(G4458="",0,G4458))</f>
        <v/>
      </c>
      <c r="I4458" s="14" t="n"/>
      <c r="J4458" s="14" t="n"/>
      <c r="K4458" s="14" t="n"/>
    </row>
    <row r="4459">
      <c r="A4459" s="19" t="n"/>
      <c r="B4459" s="14" t="n"/>
      <c r="C4459" s="12" t="str">
        <f>IF($B4459="","",IFERROR(INDEX(Items!$B$2:$B$501,MATCH($B4459,Items!$A$2:$A$501,0)),"Unknown SKU"))</f>
        <v/>
      </c>
      <c r="D4459" s="14" t="n"/>
      <c r="E4459" s="14" t="n"/>
      <c r="F4459" s="14" t="n"/>
      <c r="G4459" s="14" t="n"/>
      <c r="H4459" s="12" t="str">
        <f>IF(AND(F4459="",G4459=""),"",IF(F4459="",0,F4459)-IF(G4459="",0,G4459))</f>
        <v/>
      </c>
      <c r="I4459" s="14" t="n"/>
      <c r="J4459" s="14" t="n"/>
      <c r="K4459" s="14" t="n"/>
    </row>
    <row r="4460">
      <c r="A4460" s="19" t="n"/>
      <c r="B4460" s="14" t="n"/>
      <c r="C4460" s="12" t="str">
        <f>IF($B4460="","",IFERROR(INDEX(Items!$B$2:$B$501,MATCH($B4460,Items!$A$2:$A$501,0)),"Unknown SKU"))</f>
        <v/>
      </c>
      <c r="D4460" s="14" t="n"/>
      <c r="E4460" s="14" t="n"/>
      <c r="F4460" s="14" t="n"/>
      <c r="G4460" s="14" t="n"/>
      <c r="H4460" s="12" t="str">
        <f>IF(AND(F4460="",G4460=""),"",IF(F4460="",0,F4460)-IF(G4460="",0,G4460))</f>
        <v/>
      </c>
      <c r="I4460" s="14" t="n"/>
      <c r="J4460" s="14" t="n"/>
      <c r="K4460" s="14" t="n"/>
    </row>
    <row r="4461">
      <c r="A4461" s="19" t="n"/>
      <c r="B4461" s="14" t="n"/>
      <c r="C4461" s="12" t="str">
        <f>IF($B4461="","",IFERROR(INDEX(Items!$B$2:$B$501,MATCH($B4461,Items!$A$2:$A$501,0)),"Unknown SKU"))</f>
        <v/>
      </c>
      <c r="D4461" s="14" t="n"/>
      <c r="E4461" s="14" t="n"/>
      <c r="F4461" s="14" t="n"/>
      <c r="G4461" s="14" t="n"/>
      <c r="H4461" s="12" t="str">
        <f>IF(AND(F4461="",G4461=""),"",IF(F4461="",0,F4461)-IF(G4461="",0,G4461))</f>
        <v/>
      </c>
      <c r="I4461" s="14" t="n"/>
      <c r="J4461" s="14" t="n"/>
      <c r="K4461" s="14" t="n"/>
    </row>
    <row r="4462">
      <c r="A4462" s="19" t="n"/>
      <c r="B4462" s="14" t="n"/>
      <c r="C4462" s="12" t="str">
        <f>IF($B4462="","",IFERROR(INDEX(Items!$B$2:$B$501,MATCH($B4462,Items!$A$2:$A$501,0)),"Unknown SKU"))</f>
        <v/>
      </c>
      <c r="D4462" s="14" t="n"/>
      <c r="E4462" s="14" t="n"/>
      <c r="F4462" s="14" t="n"/>
      <c r="G4462" s="14" t="n"/>
      <c r="H4462" s="12" t="str">
        <f>IF(AND(F4462="",G4462=""),"",IF(F4462="",0,F4462)-IF(G4462="",0,G4462))</f>
        <v/>
      </c>
      <c r="I4462" s="14" t="n"/>
      <c r="J4462" s="14" t="n"/>
      <c r="K4462" s="14" t="n"/>
    </row>
    <row r="4463">
      <c r="A4463" s="19" t="n"/>
      <c r="B4463" s="14" t="n"/>
      <c r="C4463" s="12" t="str">
        <f>IF($B4463="","",IFERROR(INDEX(Items!$B$2:$B$501,MATCH($B4463,Items!$A$2:$A$501,0)),"Unknown SKU"))</f>
        <v/>
      </c>
      <c r="D4463" s="14" t="n"/>
      <c r="E4463" s="14" t="n"/>
      <c r="F4463" s="14" t="n"/>
      <c r="G4463" s="14" t="n"/>
      <c r="H4463" s="12" t="str">
        <f>IF(AND(F4463="",G4463=""),"",IF(F4463="",0,F4463)-IF(G4463="",0,G4463))</f>
        <v/>
      </c>
      <c r="I4463" s="14" t="n"/>
      <c r="J4463" s="14" t="n"/>
      <c r="K4463" s="14" t="n"/>
    </row>
    <row r="4464">
      <c r="A4464" s="19" t="n"/>
      <c r="B4464" s="14" t="n"/>
      <c r="C4464" s="12" t="str">
        <f>IF($B4464="","",IFERROR(INDEX(Items!$B$2:$B$501,MATCH($B4464,Items!$A$2:$A$501,0)),"Unknown SKU"))</f>
        <v/>
      </c>
      <c r="D4464" s="14" t="n"/>
      <c r="E4464" s="14" t="n"/>
      <c r="F4464" s="14" t="n"/>
      <c r="G4464" s="14" t="n"/>
      <c r="H4464" s="12" t="str">
        <f>IF(AND(F4464="",G4464=""),"",IF(F4464="",0,F4464)-IF(G4464="",0,G4464))</f>
        <v/>
      </c>
      <c r="I4464" s="14" t="n"/>
      <c r="J4464" s="14" t="n"/>
      <c r="K4464" s="14" t="n"/>
    </row>
    <row r="4465">
      <c r="A4465" s="19" t="n"/>
      <c r="B4465" s="14" t="n"/>
      <c r="C4465" s="12" t="str">
        <f>IF($B4465="","",IFERROR(INDEX(Items!$B$2:$B$501,MATCH($B4465,Items!$A$2:$A$501,0)),"Unknown SKU"))</f>
        <v/>
      </c>
      <c r="D4465" s="14" t="n"/>
      <c r="E4465" s="14" t="n"/>
      <c r="F4465" s="14" t="n"/>
      <c r="G4465" s="14" t="n"/>
      <c r="H4465" s="12" t="str">
        <f>IF(AND(F4465="",G4465=""),"",IF(F4465="",0,F4465)-IF(G4465="",0,G4465))</f>
        <v/>
      </c>
      <c r="I4465" s="14" t="n"/>
      <c r="J4465" s="14" t="n"/>
      <c r="K4465" s="14" t="n"/>
    </row>
    <row r="4466">
      <c r="A4466" s="19" t="n"/>
      <c r="B4466" s="14" t="n"/>
      <c r="C4466" s="12" t="str">
        <f>IF($B4466="","",IFERROR(INDEX(Items!$B$2:$B$501,MATCH($B4466,Items!$A$2:$A$501,0)),"Unknown SKU"))</f>
        <v/>
      </c>
      <c r="D4466" s="14" t="n"/>
      <c r="E4466" s="14" t="n"/>
      <c r="F4466" s="14" t="n"/>
      <c r="G4466" s="14" t="n"/>
      <c r="H4466" s="12" t="str">
        <f>IF(AND(F4466="",G4466=""),"",IF(F4466="",0,F4466)-IF(G4466="",0,G4466))</f>
        <v/>
      </c>
      <c r="I4466" s="14" t="n"/>
      <c r="J4466" s="14" t="n"/>
      <c r="K4466" s="14" t="n"/>
    </row>
    <row r="4467">
      <c r="A4467" s="19" t="n"/>
      <c r="B4467" s="14" t="n"/>
      <c r="C4467" s="12" t="str">
        <f>IF($B4467="","",IFERROR(INDEX(Items!$B$2:$B$501,MATCH($B4467,Items!$A$2:$A$501,0)),"Unknown SKU"))</f>
        <v/>
      </c>
      <c r="D4467" s="14" t="n"/>
      <c r="E4467" s="14" t="n"/>
      <c r="F4467" s="14" t="n"/>
      <c r="G4467" s="14" t="n"/>
      <c r="H4467" s="12" t="str">
        <f>IF(AND(F4467="",G4467=""),"",IF(F4467="",0,F4467)-IF(G4467="",0,G4467))</f>
        <v/>
      </c>
      <c r="I4467" s="14" t="n"/>
      <c r="J4467" s="14" t="n"/>
      <c r="K4467" s="14" t="n"/>
    </row>
    <row r="4468">
      <c r="A4468" s="19" t="n"/>
      <c r="B4468" s="14" t="n"/>
      <c r="C4468" s="12" t="str">
        <f>IF($B4468="","",IFERROR(INDEX(Items!$B$2:$B$501,MATCH($B4468,Items!$A$2:$A$501,0)),"Unknown SKU"))</f>
        <v/>
      </c>
      <c r="D4468" s="14" t="n"/>
      <c r="E4468" s="14" t="n"/>
      <c r="F4468" s="14" t="n"/>
      <c r="G4468" s="14" t="n"/>
      <c r="H4468" s="12" t="str">
        <f>IF(AND(F4468="",G4468=""),"",IF(F4468="",0,F4468)-IF(G4468="",0,G4468))</f>
        <v/>
      </c>
      <c r="I4468" s="14" t="n"/>
      <c r="J4468" s="14" t="n"/>
      <c r="K4468" s="14" t="n"/>
    </row>
    <row r="4469">
      <c r="A4469" s="19" t="n"/>
      <c r="B4469" s="14" t="n"/>
      <c r="C4469" s="12" t="str">
        <f>IF($B4469="","",IFERROR(INDEX(Items!$B$2:$B$501,MATCH($B4469,Items!$A$2:$A$501,0)),"Unknown SKU"))</f>
        <v/>
      </c>
      <c r="D4469" s="14" t="n"/>
      <c r="E4469" s="14" t="n"/>
      <c r="F4469" s="14" t="n"/>
      <c r="G4469" s="14" t="n"/>
      <c r="H4469" s="12" t="str">
        <f>IF(AND(F4469="",G4469=""),"",IF(F4469="",0,F4469)-IF(G4469="",0,G4469))</f>
        <v/>
      </c>
      <c r="I4469" s="14" t="n"/>
      <c r="J4469" s="14" t="n"/>
      <c r="K4469" s="14" t="n"/>
    </row>
    <row r="4470">
      <c r="A4470" s="19" t="n"/>
      <c r="B4470" s="14" t="n"/>
      <c r="C4470" s="12" t="str">
        <f>IF($B4470="","",IFERROR(INDEX(Items!$B$2:$B$501,MATCH($B4470,Items!$A$2:$A$501,0)),"Unknown SKU"))</f>
        <v/>
      </c>
      <c r="D4470" s="14" t="n"/>
      <c r="E4470" s="14" t="n"/>
      <c r="F4470" s="14" t="n"/>
      <c r="G4470" s="14" t="n"/>
      <c r="H4470" s="12" t="str">
        <f>IF(AND(F4470="",G4470=""),"",IF(F4470="",0,F4470)-IF(G4470="",0,G4470))</f>
        <v/>
      </c>
      <c r="I4470" s="14" t="n"/>
      <c r="J4470" s="14" t="n"/>
      <c r="K4470" s="14" t="n"/>
    </row>
    <row r="4471">
      <c r="A4471" s="19" t="n"/>
      <c r="B4471" s="14" t="n"/>
      <c r="C4471" s="12" t="str">
        <f>IF($B4471="","",IFERROR(INDEX(Items!$B$2:$B$501,MATCH($B4471,Items!$A$2:$A$501,0)),"Unknown SKU"))</f>
        <v/>
      </c>
      <c r="D4471" s="14" t="n"/>
      <c r="E4471" s="14" t="n"/>
      <c r="F4471" s="14" t="n"/>
      <c r="G4471" s="14" t="n"/>
      <c r="H4471" s="12" t="str">
        <f>IF(AND(F4471="",G4471=""),"",IF(F4471="",0,F4471)-IF(G4471="",0,G4471))</f>
        <v/>
      </c>
      <c r="I4471" s="14" t="n"/>
      <c r="J4471" s="14" t="n"/>
      <c r="K4471" s="14" t="n"/>
    </row>
    <row r="4472">
      <c r="A4472" s="19" t="n"/>
      <c r="B4472" s="14" t="n"/>
      <c r="C4472" s="12" t="str">
        <f>IF($B4472="","",IFERROR(INDEX(Items!$B$2:$B$501,MATCH($B4472,Items!$A$2:$A$501,0)),"Unknown SKU"))</f>
        <v/>
      </c>
      <c r="D4472" s="14" t="n"/>
      <c r="E4472" s="14" t="n"/>
      <c r="F4472" s="14" t="n"/>
      <c r="G4472" s="14" t="n"/>
      <c r="H4472" s="12" t="str">
        <f>IF(AND(F4472="",G4472=""),"",IF(F4472="",0,F4472)-IF(G4472="",0,G4472))</f>
        <v/>
      </c>
      <c r="I4472" s="14" t="n"/>
      <c r="J4472" s="14" t="n"/>
      <c r="K4472" s="14" t="n"/>
    </row>
    <row r="4473">
      <c r="A4473" s="19" t="n"/>
      <c r="B4473" s="14" t="n"/>
      <c r="C4473" s="12" t="str">
        <f>IF($B4473="","",IFERROR(INDEX(Items!$B$2:$B$501,MATCH($B4473,Items!$A$2:$A$501,0)),"Unknown SKU"))</f>
        <v/>
      </c>
      <c r="D4473" s="14" t="n"/>
      <c r="E4473" s="14" t="n"/>
      <c r="F4473" s="14" t="n"/>
      <c r="G4473" s="14" t="n"/>
      <c r="H4473" s="12" t="str">
        <f>IF(AND(F4473="",G4473=""),"",IF(F4473="",0,F4473)-IF(G4473="",0,G4473))</f>
        <v/>
      </c>
      <c r="I4473" s="14" t="n"/>
      <c r="J4473" s="14" t="n"/>
      <c r="K4473" s="14" t="n"/>
    </row>
    <row r="4474">
      <c r="A4474" s="19" t="n"/>
      <c r="B4474" s="14" t="n"/>
      <c r="C4474" s="12" t="str">
        <f>IF($B4474="","",IFERROR(INDEX(Items!$B$2:$B$501,MATCH($B4474,Items!$A$2:$A$501,0)),"Unknown SKU"))</f>
        <v/>
      </c>
      <c r="D4474" s="14" t="n"/>
      <c r="E4474" s="14" t="n"/>
      <c r="F4474" s="14" t="n"/>
      <c r="G4474" s="14" t="n"/>
      <c r="H4474" s="12" t="str">
        <f>IF(AND(F4474="",G4474=""),"",IF(F4474="",0,F4474)-IF(G4474="",0,G4474))</f>
        <v/>
      </c>
      <c r="I4474" s="14" t="n"/>
      <c r="J4474" s="14" t="n"/>
      <c r="K4474" s="14" t="n"/>
    </row>
    <row r="4475">
      <c r="A4475" s="19" t="n"/>
      <c r="B4475" s="14" t="n"/>
      <c r="C4475" s="12" t="str">
        <f>IF($B4475="","",IFERROR(INDEX(Items!$B$2:$B$501,MATCH($B4475,Items!$A$2:$A$501,0)),"Unknown SKU"))</f>
        <v/>
      </c>
      <c r="D4475" s="14" t="n"/>
      <c r="E4475" s="14" t="n"/>
      <c r="F4475" s="14" t="n"/>
      <c r="G4475" s="14" t="n"/>
      <c r="H4475" s="12" t="str">
        <f>IF(AND(F4475="",G4475=""),"",IF(F4475="",0,F4475)-IF(G4475="",0,G4475))</f>
        <v/>
      </c>
      <c r="I4475" s="14" t="n"/>
      <c r="J4475" s="14" t="n"/>
      <c r="K4475" s="14" t="n"/>
    </row>
    <row r="4476">
      <c r="A4476" s="19" t="n"/>
      <c r="B4476" s="14" t="n"/>
      <c r="C4476" s="12" t="str">
        <f>IF($B4476="","",IFERROR(INDEX(Items!$B$2:$B$501,MATCH($B4476,Items!$A$2:$A$501,0)),"Unknown SKU"))</f>
        <v/>
      </c>
      <c r="D4476" s="14" t="n"/>
      <c r="E4476" s="14" t="n"/>
      <c r="F4476" s="14" t="n"/>
      <c r="G4476" s="14" t="n"/>
      <c r="H4476" s="12" t="str">
        <f>IF(AND(F4476="",G4476=""),"",IF(F4476="",0,F4476)-IF(G4476="",0,G4476))</f>
        <v/>
      </c>
      <c r="I4476" s="14" t="n"/>
      <c r="J4476" s="14" t="n"/>
      <c r="K4476" s="14" t="n"/>
    </row>
    <row r="4477">
      <c r="A4477" s="19" t="n"/>
      <c r="B4477" s="14" t="n"/>
      <c r="C4477" s="12" t="str">
        <f>IF($B4477="","",IFERROR(INDEX(Items!$B$2:$B$501,MATCH($B4477,Items!$A$2:$A$501,0)),"Unknown SKU"))</f>
        <v/>
      </c>
      <c r="D4477" s="14" t="n"/>
      <c r="E4477" s="14" t="n"/>
      <c r="F4477" s="14" t="n"/>
      <c r="G4477" s="14" t="n"/>
      <c r="H4477" s="12" t="str">
        <f>IF(AND(F4477="",G4477=""),"",IF(F4477="",0,F4477)-IF(G4477="",0,G4477))</f>
        <v/>
      </c>
      <c r="I4477" s="14" t="n"/>
      <c r="J4477" s="14" t="n"/>
      <c r="K4477" s="14" t="n"/>
    </row>
    <row r="4478">
      <c r="A4478" s="19" t="n"/>
      <c r="B4478" s="14" t="n"/>
      <c r="C4478" s="12" t="str">
        <f>IF($B4478="","",IFERROR(INDEX(Items!$B$2:$B$501,MATCH($B4478,Items!$A$2:$A$501,0)),"Unknown SKU"))</f>
        <v/>
      </c>
      <c r="D4478" s="14" t="n"/>
      <c r="E4478" s="14" t="n"/>
      <c r="F4478" s="14" t="n"/>
      <c r="G4478" s="14" t="n"/>
      <c r="H4478" s="12" t="str">
        <f>IF(AND(F4478="",G4478=""),"",IF(F4478="",0,F4478)-IF(G4478="",0,G4478))</f>
        <v/>
      </c>
      <c r="I4478" s="14" t="n"/>
      <c r="J4478" s="14" t="n"/>
      <c r="K4478" s="14" t="n"/>
    </row>
    <row r="4479">
      <c r="A4479" s="19" t="n"/>
      <c r="B4479" s="14" t="n"/>
      <c r="C4479" s="12" t="str">
        <f>IF($B4479="","",IFERROR(INDEX(Items!$B$2:$B$501,MATCH($B4479,Items!$A$2:$A$501,0)),"Unknown SKU"))</f>
        <v/>
      </c>
      <c r="D4479" s="14" t="n"/>
      <c r="E4479" s="14" t="n"/>
      <c r="F4479" s="14" t="n"/>
      <c r="G4479" s="14" t="n"/>
      <c r="H4479" s="12" t="str">
        <f>IF(AND(F4479="",G4479=""),"",IF(F4479="",0,F4479)-IF(G4479="",0,G4479))</f>
        <v/>
      </c>
      <c r="I4479" s="14" t="n"/>
      <c r="J4479" s="14" t="n"/>
      <c r="K4479" s="14" t="n"/>
    </row>
    <row r="4480">
      <c r="A4480" s="19" t="n"/>
      <c r="B4480" s="14" t="n"/>
      <c r="C4480" s="12" t="str">
        <f>IF($B4480="","",IFERROR(INDEX(Items!$B$2:$B$501,MATCH($B4480,Items!$A$2:$A$501,0)),"Unknown SKU"))</f>
        <v/>
      </c>
      <c r="D4480" s="14" t="n"/>
      <c r="E4480" s="14" t="n"/>
      <c r="F4480" s="14" t="n"/>
      <c r="G4480" s="14" t="n"/>
      <c r="H4480" s="12" t="str">
        <f>IF(AND(F4480="",G4480=""),"",IF(F4480="",0,F4480)-IF(G4480="",0,G4480))</f>
        <v/>
      </c>
      <c r="I4480" s="14" t="n"/>
      <c r="J4480" s="14" t="n"/>
      <c r="K4480" s="14" t="n"/>
    </row>
    <row r="4481">
      <c r="A4481" s="19" t="n"/>
      <c r="B4481" s="14" t="n"/>
      <c r="C4481" s="12" t="str">
        <f>IF($B4481="","",IFERROR(INDEX(Items!$B$2:$B$501,MATCH($B4481,Items!$A$2:$A$501,0)),"Unknown SKU"))</f>
        <v/>
      </c>
      <c r="D4481" s="14" t="n"/>
      <c r="E4481" s="14" t="n"/>
      <c r="F4481" s="14" t="n"/>
      <c r="G4481" s="14" t="n"/>
      <c r="H4481" s="12" t="str">
        <f>IF(AND(F4481="",G4481=""),"",IF(F4481="",0,F4481)-IF(G4481="",0,G4481))</f>
        <v/>
      </c>
      <c r="I4481" s="14" t="n"/>
      <c r="J4481" s="14" t="n"/>
      <c r="K4481" s="14" t="n"/>
    </row>
    <row r="4482">
      <c r="A4482" s="19" t="n"/>
      <c r="B4482" s="14" t="n"/>
      <c r="C4482" s="12" t="str">
        <f>IF($B4482="","",IFERROR(INDEX(Items!$B$2:$B$501,MATCH($B4482,Items!$A$2:$A$501,0)),"Unknown SKU"))</f>
        <v/>
      </c>
      <c r="D4482" s="14" t="n"/>
      <c r="E4482" s="14" t="n"/>
      <c r="F4482" s="14" t="n"/>
      <c r="G4482" s="14" t="n"/>
      <c r="H4482" s="12" t="str">
        <f>IF(AND(F4482="",G4482=""),"",IF(F4482="",0,F4482)-IF(G4482="",0,G4482))</f>
        <v/>
      </c>
      <c r="I4482" s="14" t="n"/>
      <c r="J4482" s="14" t="n"/>
      <c r="K4482" s="14" t="n"/>
    </row>
    <row r="4483">
      <c r="A4483" s="19" t="n"/>
      <c r="B4483" s="14" t="n"/>
      <c r="C4483" s="12" t="str">
        <f>IF($B4483="","",IFERROR(INDEX(Items!$B$2:$B$501,MATCH($B4483,Items!$A$2:$A$501,0)),"Unknown SKU"))</f>
        <v/>
      </c>
      <c r="D4483" s="14" t="n"/>
      <c r="E4483" s="14" t="n"/>
      <c r="F4483" s="14" t="n"/>
      <c r="G4483" s="14" t="n"/>
      <c r="H4483" s="12" t="str">
        <f>IF(AND(F4483="",G4483=""),"",IF(F4483="",0,F4483)-IF(G4483="",0,G4483))</f>
        <v/>
      </c>
      <c r="I4483" s="14" t="n"/>
      <c r="J4483" s="14" t="n"/>
      <c r="K4483" s="14" t="n"/>
    </row>
    <row r="4484">
      <c r="A4484" s="19" t="n"/>
      <c r="B4484" s="14" t="n"/>
      <c r="C4484" s="12" t="str">
        <f>IF($B4484="","",IFERROR(INDEX(Items!$B$2:$B$501,MATCH($B4484,Items!$A$2:$A$501,0)),"Unknown SKU"))</f>
        <v/>
      </c>
      <c r="D4484" s="14" t="n"/>
      <c r="E4484" s="14" t="n"/>
      <c r="F4484" s="14" t="n"/>
      <c r="G4484" s="14" t="n"/>
      <c r="H4484" s="12" t="str">
        <f>IF(AND(F4484="",G4484=""),"",IF(F4484="",0,F4484)-IF(G4484="",0,G4484))</f>
        <v/>
      </c>
      <c r="I4484" s="14" t="n"/>
      <c r="J4484" s="14" t="n"/>
      <c r="K4484" s="14" t="n"/>
    </row>
    <row r="4485">
      <c r="A4485" s="19" t="n"/>
      <c r="B4485" s="14" t="n"/>
      <c r="C4485" s="12" t="str">
        <f>IF($B4485="","",IFERROR(INDEX(Items!$B$2:$B$501,MATCH($B4485,Items!$A$2:$A$501,0)),"Unknown SKU"))</f>
        <v/>
      </c>
      <c r="D4485" s="14" t="n"/>
      <c r="E4485" s="14" t="n"/>
      <c r="F4485" s="14" t="n"/>
      <c r="G4485" s="14" t="n"/>
      <c r="H4485" s="12" t="str">
        <f>IF(AND(F4485="",G4485=""),"",IF(F4485="",0,F4485)-IF(G4485="",0,G4485))</f>
        <v/>
      </c>
      <c r="I4485" s="14" t="n"/>
      <c r="J4485" s="14" t="n"/>
      <c r="K4485" s="14" t="n"/>
    </row>
    <row r="4486">
      <c r="A4486" s="19" t="n"/>
      <c r="B4486" s="14" t="n"/>
      <c r="C4486" s="12" t="str">
        <f>IF($B4486="","",IFERROR(INDEX(Items!$B$2:$B$501,MATCH($B4486,Items!$A$2:$A$501,0)),"Unknown SKU"))</f>
        <v/>
      </c>
      <c r="D4486" s="14" t="n"/>
      <c r="E4486" s="14" t="n"/>
      <c r="F4486" s="14" t="n"/>
      <c r="G4486" s="14" t="n"/>
      <c r="H4486" s="12" t="str">
        <f>IF(AND(F4486="",G4486=""),"",IF(F4486="",0,F4486)-IF(G4486="",0,G4486))</f>
        <v/>
      </c>
      <c r="I4486" s="14" t="n"/>
      <c r="J4486" s="14" t="n"/>
      <c r="K4486" s="14" t="n"/>
    </row>
    <row r="4487">
      <c r="A4487" s="19" t="n"/>
      <c r="B4487" s="14" t="n"/>
      <c r="C4487" s="12" t="str">
        <f>IF($B4487="","",IFERROR(INDEX(Items!$B$2:$B$501,MATCH($B4487,Items!$A$2:$A$501,0)),"Unknown SKU"))</f>
        <v/>
      </c>
      <c r="D4487" s="14" t="n"/>
      <c r="E4487" s="14" t="n"/>
      <c r="F4487" s="14" t="n"/>
      <c r="G4487" s="14" t="n"/>
      <c r="H4487" s="12" t="str">
        <f>IF(AND(F4487="",G4487=""),"",IF(F4487="",0,F4487)-IF(G4487="",0,G4487))</f>
        <v/>
      </c>
      <c r="I4487" s="14" t="n"/>
      <c r="J4487" s="14" t="n"/>
      <c r="K4487" s="14" t="n"/>
    </row>
    <row r="4488">
      <c r="A4488" s="19" t="n"/>
      <c r="B4488" s="14" t="n"/>
      <c r="C4488" s="12" t="str">
        <f>IF($B4488="","",IFERROR(INDEX(Items!$B$2:$B$501,MATCH($B4488,Items!$A$2:$A$501,0)),"Unknown SKU"))</f>
        <v/>
      </c>
      <c r="D4488" s="14" t="n"/>
      <c r="E4488" s="14" t="n"/>
      <c r="F4488" s="14" t="n"/>
      <c r="G4488" s="14" t="n"/>
      <c r="H4488" s="12" t="str">
        <f>IF(AND(F4488="",G4488=""),"",IF(F4488="",0,F4488)-IF(G4488="",0,G4488))</f>
        <v/>
      </c>
      <c r="I4488" s="14" t="n"/>
      <c r="J4488" s="14" t="n"/>
      <c r="K4488" s="14" t="n"/>
    </row>
    <row r="4489">
      <c r="A4489" s="19" t="n"/>
      <c r="B4489" s="14" t="n"/>
      <c r="C4489" s="12" t="str">
        <f>IF($B4489="","",IFERROR(INDEX(Items!$B$2:$B$501,MATCH($B4489,Items!$A$2:$A$501,0)),"Unknown SKU"))</f>
        <v/>
      </c>
      <c r="D4489" s="14" t="n"/>
      <c r="E4489" s="14" t="n"/>
      <c r="F4489" s="14" t="n"/>
      <c r="G4489" s="14" t="n"/>
      <c r="H4489" s="12" t="str">
        <f>IF(AND(F4489="",G4489=""),"",IF(F4489="",0,F4489)-IF(G4489="",0,G4489))</f>
        <v/>
      </c>
      <c r="I4489" s="14" t="n"/>
      <c r="J4489" s="14" t="n"/>
      <c r="K4489" s="14" t="n"/>
    </row>
    <row r="4490">
      <c r="A4490" s="19" t="n"/>
      <c r="B4490" s="14" t="n"/>
      <c r="C4490" s="12" t="str">
        <f>IF($B4490="","",IFERROR(INDEX(Items!$B$2:$B$501,MATCH($B4490,Items!$A$2:$A$501,0)),"Unknown SKU"))</f>
        <v/>
      </c>
      <c r="D4490" s="14" t="n"/>
      <c r="E4490" s="14" t="n"/>
      <c r="F4490" s="14" t="n"/>
      <c r="G4490" s="14" t="n"/>
      <c r="H4490" s="12" t="str">
        <f>IF(AND(F4490="",G4490=""),"",IF(F4490="",0,F4490)-IF(G4490="",0,G4490))</f>
        <v/>
      </c>
      <c r="I4490" s="14" t="n"/>
      <c r="J4490" s="14" t="n"/>
      <c r="K4490" s="14" t="n"/>
    </row>
    <row r="4491">
      <c r="A4491" s="19" t="n"/>
      <c r="B4491" s="14" t="n"/>
      <c r="C4491" s="12" t="str">
        <f>IF($B4491="","",IFERROR(INDEX(Items!$B$2:$B$501,MATCH($B4491,Items!$A$2:$A$501,0)),"Unknown SKU"))</f>
        <v/>
      </c>
      <c r="D4491" s="14" t="n"/>
      <c r="E4491" s="14" t="n"/>
      <c r="F4491" s="14" t="n"/>
      <c r="G4491" s="14" t="n"/>
      <c r="H4491" s="12" t="str">
        <f>IF(AND(F4491="",G4491=""),"",IF(F4491="",0,F4491)-IF(G4491="",0,G4491))</f>
        <v/>
      </c>
      <c r="I4491" s="14" t="n"/>
      <c r="J4491" s="14" t="n"/>
      <c r="K4491" s="14" t="n"/>
    </row>
    <row r="4492">
      <c r="A4492" s="19" t="n"/>
      <c r="B4492" s="14" t="n"/>
      <c r="C4492" s="12" t="str">
        <f>IF($B4492="","",IFERROR(INDEX(Items!$B$2:$B$501,MATCH($B4492,Items!$A$2:$A$501,0)),"Unknown SKU"))</f>
        <v/>
      </c>
      <c r="D4492" s="14" t="n"/>
      <c r="E4492" s="14" t="n"/>
      <c r="F4492" s="14" t="n"/>
      <c r="G4492" s="14" t="n"/>
      <c r="H4492" s="12" t="str">
        <f>IF(AND(F4492="",G4492=""),"",IF(F4492="",0,F4492)-IF(G4492="",0,G4492))</f>
        <v/>
      </c>
      <c r="I4492" s="14" t="n"/>
      <c r="J4492" s="14" t="n"/>
      <c r="K4492" s="14" t="n"/>
    </row>
    <row r="4493">
      <c r="A4493" s="19" t="n"/>
      <c r="B4493" s="14" t="n"/>
      <c r="C4493" s="12" t="str">
        <f>IF($B4493="","",IFERROR(INDEX(Items!$B$2:$B$501,MATCH($B4493,Items!$A$2:$A$501,0)),"Unknown SKU"))</f>
        <v/>
      </c>
      <c r="D4493" s="14" t="n"/>
      <c r="E4493" s="14" t="n"/>
      <c r="F4493" s="14" t="n"/>
      <c r="G4493" s="14" t="n"/>
      <c r="H4493" s="12" t="str">
        <f>IF(AND(F4493="",G4493=""),"",IF(F4493="",0,F4493)-IF(G4493="",0,G4493))</f>
        <v/>
      </c>
      <c r="I4493" s="14" t="n"/>
      <c r="J4493" s="14" t="n"/>
      <c r="K4493" s="14" t="n"/>
    </row>
    <row r="4494">
      <c r="A4494" s="19" t="n"/>
      <c r="B4494" s="14" t="n"/>
      <c r="C4494" s="12" t="str">
        <f>IF($B4494="","",IFERROR(INDEX(Items!$B$2:$B$501,MATCH($B4494,Items!$A$2:$A$501,0)),"Unknown SKU"))</f>
        <v/>
      </c>
      <c r="D4494" s="14" t="n"/>
      <c r="E4494" s="14" t="n"/>
      <c r="F4494" s="14" t="n"/>
      <c r="G4494" s="14" t="n"/>
      <c r="H4494" s="12" t="str">
        <f>IF(AND(F4494="",G4494=""),"",IF(F4494="",0,F4494)-IF(G4494="",0,G4494))</f>
        <v/>
      </c>
      <c r="I4494" s="14" t="n"/>
      <c r="J4494" s="14" t="n"/>
      <c r="K4494" s="14" t="n"/>
    </row>
    <row r="4495">
      <c r="A4495" s="19" t="n"/>
      <c r="B4495" s="14" t="n"/>
      <c r="C4495" s="12" t="str">
        <f>IF($B4495="","",IFERROR(INDEX(Items!$B$2:$B$501,MATCH($B4495,Items!$A$2:$A$501,0)),"Unknown SKU"))</f>
        <v/>
      </c>
      <c r="D4495" s="14" t="n"/>
      <c r="E4495" s="14" t="n"/>
      <c r="F4495" s="14" t="n"/>
      <c r="G4495" s="14" t="n"/>
      <c r="H4495" s="12" t="str">
        <f>IF(AND(F4495="",G4495=""),"",IF(F4495="",0,F4495)-IF(G4495="",0,G4495))</f>
        <v/>
      </c>
      <c r="I4495" s="14" t="n"/>
      <c r="J4495" s="14" t="n"/>
      <c r="K4495" s="14" t="n"/>
    </row>
    <row r="4496">
      <c r="A4496" s="19" t="n"/>
      <c r="B4496" s="14" t="n"/>
      <c r="C4496" s="12" t="str">
        <f>IF($B4496="","",IFERROR(INDEX(Items!$B$2:$B$501,MATCH($B4496,Items!$A$2:$A$501,0)),"Unknown SKU"))</f>
        <v/>
      </c>
      <c r="D4496" s="14" t="n"/>
      <c r="E4496" s="14" t="n"/>
      <c r="F4496" s="14" t="n"/>
      <c r="G4496" s="14" t="n"/>
      <c r="H4496" s="12" t="str">
        <f>IF(AND(F4496="",G4496=""),"",IF(F4496="",0,F4496)-IF(G4496="",0,G4496))</f>
        <v/>
      </c>
      <c r="I4496" s="14" t="n"/>
      <c r="J4496" s="14" t="n"/>
      <c r="K4496" s="14" t="n"/>
    </row>
    <row r="4497">
      <c r="A4497" s="19" t="n"/>
      <c r="B4497" s="14" t="n"/>
      <c r="C4497" s="12" t="str">
        <f>IF($B4497="","",IFERROR(INDEX(Items!$B$2:$B$501,MATCH($B4497,Items!$A$2:$A$501,0)),"Unknown SKU"))</f>
        <v/>
      </c>
      <c r="D4497" s="14" t="n"/>
      <c r="E4497" s="14" t="n"/>
      <c r="F4497" s="14" t="n"/>
      <c r="G4497" s="14" t="n"/>
      <c r="H4497" s="12" t="str">
        <f>IF(AND(F4497="",G4497=""),"",IF(F4497="",0,F4497)-IF(G4497="",0,G4497))</f>
        <v/>
      </c>
      <c r="I4497" s="14" t="n"/>
      <c r="J4497" s="14" t="n"/>
      <c r="K4497" s="14" t="n"/>
    </row>
    <row r="4498">
      <c r="A4498" s="19" t="n"/>
      <c r="B4498" s="14" t="n"/>
      <c r="C4498" s="12" t="str">
        <f>IF($B4498="","",IFERROR(INDEX(Items!$B$2:$B$501,MATCH($B4498,Items!$A$2:$A$501,0)),"Unknown SKU"))</f>
        <v/>
      </c>
      <c r="D4498" s="14" t="n"/>
      <c r="E4498" s="14" t="n"/>
      <c r="F4498" s="14" t="n"/>
      <c r="G4498" s="14" t="n"/>
      <c r="H4498" s="12" t="str">
        <f>IF(AND(F4498="",G4498=""),"",IF(F4498="",0,F4498)-IF(G4498="",0,G4498))</f>
        <v/>
      </c>
      <c r="I4498" s="14" t="n"/>
      <c r="J4498" s="14" t="n"/>
      <c r="K4498" s="14" t="n"/>
    </row>
    <row r="4499">
      <c r="A4499" s="19" t="n"/>
      <c r="B4499" s="14" t="n"/>
      <c r="C4499" s="12" t="str">
        <f>IF($B4499="","",IFERROR(INDEX(Items!$B$2:$B$501,MATCH($B4499,Items!$A$2:$A$501,0)),"Unknown SKU"))</f>
        <v/>
      </c>
      <c r="D4499" s="14" t="n"/>
      <c r="E4499" s="14" t="n"/>
      <c r="F4499" s="14" t="n"/>
      <c r="G4499" s="14" t="n"/>
      <c r="H4499" s="12" t="str">
        <f>IF(AND(F4499="",G4499=""),"",IF(F4499="",0,F4499)-IF(G4499="",0,G4499))</f>
        <v/>
      </c>
      <c r="I4499" s="14" t="n"/>
      <c r="J4499" s="14" t="n"/>
      <c r="K4499" s="14" t="n"/>
    </row>
    <row r="4500">
      <c r="A4500" s="19" t="n"/>
      <c r="B4500" s="14" t="n"/>
      <c r="C4500" s="12" t="str">
        <f>IF($B4500="","",IFERROR(INDEX(Items!$B$2:$B$501,MATCH($B4500,Items!$A$2:$A$501,0)),"Unknown SKU"))</f>
        <v/>
      </c>
      <c r="D4500" s="14" t="n"/>
      <c r="E4500" s="14" t="n"/>
      <c r="F4500" s="14" t="n"/>
      <c r="G4500" s="14" t="n"/>
      <c r="H4500" s="12" t="str">
        <f>IF(AND(F4500="",G4500=""),"",IF(F4500="",0,F4500)-IF(G4500="",0,G4500))</f>
        <v/>
      </c>
      <c r="I4500" s="14" t="n"/>
      <c r="J4500" s="14" t="n"/>
      <c r="K4500" s="14" t="n"/>
    </row>
    <row r="4501">
      <c r="A4501" s="19" t="n"/>
      <c r="B4501" s="14" t="n"/>
      <c r="C4501" s="12" t="str">
        <f>IF($B4501="","",IFERROR(INDEX(Items!$B$2:$B$501,MATCH($B4501,Items!$A$2:$A$501,0)),"Unknown SKU"))</f>
        <v/>
      </c>
      <c r="D4501" s="14" t="n"/>
      <c r="E4501" s="14" t="n"/>
      <c r="F4501" s="14" t="n"/>
      <c r="G4501" s="14" t="n"/>
      <c r="H4501" s="12" t="str">
        <f>IF(AND(F4501="",G4501=""),"",IF(F4501="",0,F4501)-IF(G4501="",0,G4501))</f>
        <v/>
      </c>
      <c r="I4501" s="14" t="n"/>
      <c r="J4501" s="14" t="n"/>
      <c r="K4501" s="14" t="n"/>
    </row>
    <row r="4502">
      <c r="A4502" s="19" t="n"/>
      <c r="B4502" s="14" t="n"/>
      <c r="C4502" s="12" t="str">
        <f>IF($B4502="","",IFERROR(INDEX(Items!$B$2:$B$501,MATCH($B4502,Items!$A$2:$A$501,0)),"Unknown SKU"))</f>
        <v/>
      </c>
      <c r="D4502" s="14" t="n"/>
      <c r="E4502" s="14" t="n"/>
      <c r="F4502" s="14" t="n"/>
      <c r="G4502" s="14" t="n"/>
      <c r="H4502" s="12" t="str">
        <f>IF(AND(F4502="",G4502=""),"",IF(F4502="",0,F4502)-IF(G4502="",0,G4502))</f>
        <v/>
      </c>
      <c r="I4502" s="14" t="n"/>
      <c r="J4502" s="14" t="n"/>
      <c r="K4502" s="14" t="n"/>
    </row>
    <row r="4503">
      <c r="A4503" s="19" t="n"/>
      <c r="B4503" s="14" t="n"/>
      <c r="C4503" s="12" t="str">
        <f>IF($B4503="","",IFERROR(INDEX(Items!$B$2:$B$501,MATCH($B4503,Items!$A$2:$A$501,0)),"Unknown SKU"))</f>
        <v/>
      </c>
      <c r="D4503" s="14" t="n"/>
      <c r="E4503" s="14" t="n"/>
      <c r="F4503" s="14" t="n"/>
      <c r="G4503" s="14" t="n"/>
      <c r="H4503" s="12" t="str">
        <f>IF(AND(F4503="",G4503=""),"",IF(F4503="",0,F4503)-IF(G4503="",0,G4503))</f>
        <v/>
      </c>
      <c r="I4503" s="14" t="n"/>
      <c r="J4503" s="14" t="n"/>
      <c r="K4503" s="14" t="n"/>
    </row>
    <row r="4504">
      <c r="A4504" s="19" t="n"/>
      <c r="B4504" s="14" t="n"/>
      <c r="C4504" s="12" t="str">
        <f>IF($B4504="","",IFERROR(INDEX(Items!$B$2:$B$501,MATCH($B4504,Items!$A$2:$A$501,0)),"Unknown SKU"))</f>
        <v/>
      </c>
      <c r="D4504" s="14" t="n"/>
      <c r="E4504" s="14" t="n"/>
      <c r="F4504" s="14" t="n"/>
      <c r="G4504" s="14" t="n"/>
      <c r="H4504" s="12" t="str">
        <f>IF(AND(F4504="",G4504=""),"",IF(F4504="",0,F4504)-IF(G4504="",0,G4504))</f>
        <v/>
      </c>
      <c r="I4504" s="14" t="n"/>
      <c r="J4504" s="14" t="n"/>
      <c r="K4504" s="14" t="n"/>
    </row>
    <row r="4505">
      <c r="A4505" s="19" t="n"/>
      <c r="B4505" s="14" t="n"/>
      <c r="C4505" s="12" t="str">
        <f>IF($B4505="","",IFERROR(INDEX(Items!$B$2:$B$501,MATCH($B4505,Items!$A$2:$A$501,0)),"Unknown SKU"))</f>
        <v/>
      </c>
      <c r="D4505" s="14" t="n"/>
      <c r="E4505" s="14" t="n"/>
      <c r="F4505" s="14" t="n"/>
      <c r="G4505" s="14" t="n"/>
      <c r="H4505" s="12" t="str">
        <f>IF(AND(F4505="",G4505=""),"",IF(F4505="",0,F4505)-IF(G4505="",0,G4505))</f>
        <v/>
      </c>
      <c r="I4505" s="14" t="n"/>
      <c r="J4505" s="14" t="n"/>
      <c r="K4505" s="14" t="n"/>
    </row>
    <row r="4506">
      <c r="A4506" s="19" t="n"/>
      <c r="B4506" s="14" t="n"/>
      <c r="C4506" s="12" t="str">
        <f>IF($B4506="","",IFERROR(INDEX(Items!$B$2:$B$501,MATCH($B4506,Items!$A$2:$A$501,0)),"Unknown SKU"))</f>
        <v/>
      </c>
      <c r="D4506" s="14" t="n"/>
      <c r="E4506" s="14" t="n"/>
      <c r="F4506" s="14" t="n"/>
      <c r="G4506" s="14" t="n"/>
      <c r="H4506" s="12" t="str">
        <f>IF(AND(F4506="",G4506=""),"",IF(F4506="",0,F4506)-IF(G4506="",0,G4506))</f>
        <v/>
      </c>
      <c r="I4506" s="14" t="n"/>
      <c r="J4506" s="14" t="n"/>
      <c r="K4506" s="14" t="n"/>
    </row>
    <row r="4507">
      <c r="A4507" s="19" t="n"/>
      <c r="B4507" s="14" t="n"/>
      <c r="C4507" s="12" t="str">
        <f>IF($B4507="","",IFERROR(INDEX(Items!$B$2:$B$501,MATCH($B4507,Items!$A$2:$A$501,0)),"Unknown SKU"))</f>
        <v/>
      </c>
      <c r="D4507" s="14" t="n"/>
      <c r="E4507" s="14" t="n"/>
      <c r="F4507" s="14" t="n"/>
      <c r="G4507" s="14" t="n"/>
      <c r="H4507" s="12" t="str">
        <f>IF(AND(F4507="",G4507=""),"",IF(F4507="",0,F4507)-IF(G4507="",0,G4507))</f>
        <v/>
      </c>
      <c r="I4507" s="14" t="n"/>
      <c r="J4507" s="14" t="n"/>
      <c r="K4507" s="14" t="n"/>
    </row>
    <row r="4508">
      <c r="A4508" s="19" t="n"/>
      <c r="B4508" s="14" t="n"/>
      <c r="C4508" s="12" t="str">
        <f>IF($B4508="","",IFERROR(INDEX(Items!$B$2:$B$501,MATCH($B4508,Items!$A$2:$A$501,0)),"Unknown SKU"))</f>
        <v/>
      </c>
      <c r="D4508" s="14" t="n"/>
      <c r="E4508" s="14" t="n"/>
      <c r="F4508" s="14" t="n"/>
      <c r="G4508" s="14" t="n"/>
      <c r="H4508" s="12" t="str">
        <f>IF(AND(F4508="",G4508=""),"",IF(F4508="",0,F4508)-IF(G4508="",0,G4508))</f>
        <v/>
      </c>
      <c r="I4508" s="14" t="n"/>
      <c r="J4508" s="14" t="n"/>
      <c r="K4508" s="14" t="n"/>
    </row>
    <row r="4509">
      <c r="A4509" s="19" t="n"/>
      <c r="B4509" s="14" t="n"/>
      <c r="C4509" s="12" t="str">
        <f>IF($B4509="","",IFERROR(INDEX(Items!$B$2:$B$501,MATCH($B4509,Items!$A$2:$A$501,0)),"Unknown SKU"))</f>
        <v/>
      </c>
      <c r="D4509" s="14" t="n"/>
      <c r="E4509" s="14" t="n"/>
      <c r="F4509" s="14" t="n"/>
      <c r="G4509" s="14" t="n"/>
      <c r="H4509" s="12" t="str">
        <f>IF(AND(F4509="",G4509=""),"",IF(F4509="",0,F4509)-IF(G4509="",0,G4509))</f>
        <v/>
      </c>
      <c r="I4509" s="14" t="n"/>
      <c r="J4509" s="14" t="n"/>
      <c r="K4509" s="14" t="n"/>
    </row>
    <row r="4510">
      <c r="A4510" s="19" t="n"/>
      <c r="B4510" s="14" t="n"/>
      <c r="C4510" s="12" t="str">
        <f>IF($B4510="","",IFERROR(INDEX(Items!$B$2:$B$501,MATCH($B4510,Items!$A$2:$A$501,0)),"Unknown SKU"))</f>
        <v/>
      </c>
      <c r="D4510" s="14" t="n"/>
      <c r="E4510" s="14" t="n"/>
      <c r="F4510" s="14" t="n"/>
      <c r="G4510" s="14" t="n"/>
      <c r="H4510" s="12" t="str">
        <f>IF(AND(F4510="",G4510=""),"",IF(F4510="",0,F4510)-IF(G4510="",0,G4510))</f>
        <v/>
      </c>
      <c r="I4510" s="14" t="n"/>
      <c r="J4510" s="14" t="n"/>
      <c r="K4510" s="14" t="n"/>
    </row>
    <row r="4511">
      <c r="A4511" s="19" t="n"/>
      <c r="B4511" s="14" t="n"/>
      <c r="C4511" s="12" t="str">
        <f>IF($B4511="","",IFERROR(INDEX(Items!$B$2:$B$501,MATCH($B4511,Items!$A$2:$A$501,0)),"Unknown SKU"))</f>
        <v/>
      </c>
      <c r="D4511" s="14" t="n"/>
      <c r="E4511" s="14" t="n"/>
      <c r="F4511" s="14" t="n"/>
      <c r="G4511" s="14" t="n"/>
      <c r="H4511" s="12" t="str">
        <f>IF(AND(F4511="",G4511=""),"",IF(F4511="",0,F4511)-IF(G4511="",0,G4511))</f>
        <v/>
      </c>
      <c r="I4511" s="14" t="n"/>
      <c r="J4511" s="14" t="n"/>
      <c r="K4511" s="14" t="n"/>
    </row>
    <row r="4512">
      <c r="A4512" s="19" t="n"/>
      <c r="B4512" s="14" t="n"/>
      <c r="C4512" s="12" t="str">
        <f>IF($B4512="","",IFERROR(INDEX(Items!$B$2:$B$501,MATCH($B4512,Items!$A$2:$A$501,0)),"Unknown SKU"))</f>
        <v/>
      </c>
      <c r="D4512" s="14" t="n"/>
      <c r="E4512" s="14" t="n"/>
      <c r="F4512" s="14" t="n"/>
      <c r="G4512" s="14" t="n"/>
      <c r="H4512" s="12" t="str">
        <f>IF(AND(F4512="",G4512=""),"",IF(F4512="",0,F4512)-IF(G4512="",0,G4512))</f>
        <v/>
      </c>
      <c r="I4512" s="14" t="n"/>
      <c r="J4512" s="14" t="n"/>
      <c r="K4512" s="14" t="n"/>
    </row>
    <row r="4513">
      <c r="A4513" s="19" t="n"/>
      <c r="B4513" s="14" t="n"/>
      <c r="C4513" s="12" t="str">
        <f>IF($B4513="","",IFERROR(INDEX(Items!$B$2:$B$501,MATCH($B4513,Items!$A$2:$A$501,0)),"Unknown SKU"))</f>
        <v/>
      </c>
      <c r="D4513" s="14" t="n"/>
      <c r="E4513" s="14" t="n"/>
      <c r="F4513" s="14" t="n"/>
      <c r="G4513" s="14" t="n"/>
      <c r="H4513" s="12" t="str">
        <f>IF(AND(F4513="",G4513=""),"",IF(F4513="",0,F4513)-IF(G4513="",0,G4513))</f>
        <v/>
      </c>
      <c r="I4513" s="14" t="n"/>
      <c r="J4513" s="14" t="n"/>
      <c r="K4513" s="14" t="n"/>
    </row>
    <row r="4514">
      <c r="A4514" s="19" t="n"/>
      <c r="B4514" s="14" t="n"/>
      <c r="C4514" s="12" t="str">
        <f>IF($B4514="","",IFERROR(INDEX(Items!$B$2:$B$501,MATCH($B4514,Items!$A$2:$A$501,0)),"Unknown SKU"))</f>
        <v/>
      </c>
      <c r="D4514" s="14" t="n"/>
      <c r="E4514" s="14" t="n"/>
      <c r="F4514" s="14" t="n"/>
      <c r="G4514" s="14" t="n"/>
      <c r="H4514" s="12" t="str">
        <f>IF(AND(F4514="",G4514=""),"",IF(F4514="",0,F4514)-IF(G4514="",0,G4514))</f>
        <v/>
      </c>
      <c r="I4514" s="14" t="n"/>
      <c r="J4514" s="14" t="n"/>
      <c r="K4514" s="14" t="n"/>
    </row>
    <row r="4515">
      <c r="A4515" s="19" t="n"/>
      <c r="B4515" s="14" t="n"/>
      <c r="C4515" s="12" t="str">
        <f>IF($B4515="","",IFERROR(INDEX(Items!$B$2:$B$501,MATCH($B4515,Items!$A$2:$A$501,0)),"Unknown SKU"))</f>
        <v/>
      </c>
      <c r="D4515" s="14" t="n"/>
      <c r="E4515" s="14" t="n"/>
      <c r="F4515" s="14" t="n"/>
      <c r="G4515" s="14" t="n"/>
      <c r="H4515" s="12" t="str">
        <f>IF(AND(F4515="",G4515=""),"",IF(F4515="",0,F4515)-IF(G4515="",0,G4515))</f>
        <v/>
      </c>
      <c r="I4515" s="14" t="n"/>
      <c r="J4515" s="14" t="n"/>
      <c r="K4515" s="14" t="n"/>
    </row>
    <row r="4516">
      <c r="A4516" s="19" t="n"/>
      <c r="B4516" s="14" t="n"/>
      <c r="C4516" s="12" t="str">
        <f>IF($B4516="","",IFERROR(INDEX(Items!$B$2:$B$501,MATCH($B4516,Items!$A$2:$A$501,0)),"Unknown SKU"))</f>
        <v/>
      </c>
      <c r="D4516" s="14" t="n"/>
      <c r="E4516" s="14" t="n"/>
      <c r="F4516" s="14" t="n"/>
      <c r="G4516" s="14" t="n"/>
      <c r="H4516" s="12" t="str">
        <f>IF(AND(F4516="",G4516=""),"",IF(F4516="",0,F4516)-IF(G4516="",0,G4516))</f>
        <v/>
      </c>
      <c r="I4516" s="14" t="n"/>
      <c r="J4516" s="14" t="n"/>
      <c r="K4516" s="14" t="n"/>
    </row>
    <row r="4517">
      <c r="A4517" s="19" t="n"/>
      <c r="B4517" s="14" t="n"/>
      <c r="C4517" s="12" t="str">
        <f>IF($B4517="","",IFERROR(INDEX(Items!$B$2:$B$501,MATCH($B4517,Items!$A$2:$A$501,0)),"Unknown SKU"))</f>
        <v/>
      </c>
      <c r="D4517" s="14" t="n"/>
      <c r="E4517" s="14" t="n"/>
      <c r="F4517" s="14" t="n"/>
      <c r="G4517" s="14" t="n"/>
      <c r="H4517" s="12" t="str">
        <f>IF(AND(F4517="",G4517=""),"",IF(F4517="",0,F4517)-IF(G4517="",0,G4517))</f>
        <v/>
      </c>
      <c r="I4517" s="14" t="n"/>
      <c r="J4517" s="14" t="n"/>
      <c r="K4517" s="14" t="n"/>
    </row>
    <row r="4518">
      <c r="A4518" s="19" t="n"/>
      <c r="B4518" s="14" t="n"/>
      <c r="C4518" s="12" t="str">
        <f>IF($B4518="","",IFERROR(INDEX(Items!$B$2:$B$501,MATCH($B4518,Items!$A$2:$A$501,0)),"Unknown SKU"))</f>
        <v/>
      </c>
      <c r="D4518" s="14" t="n"/>
      <c r="E4518" s="14" t="n"/>
      <c r="F4518" s="14" t="n"/>
      <c r="G4518" s="14" t="n"/>
      <c r="H4518" s="12" t="str">
        <f>IF(AND(F4518="",G4518=""),"",IF(F4518="",0,F4518)-IF(G4518="",0,G4518))</f>
        <v/>
      </c>
      <c r="I4518" s="14" t="n"/>
      <c r="J4518" s="14" t="n"/>
      <c r="K4518" s="14" t="n"/>
    </row>
    <row r="4519">
      <c r="A4519" s="19" t="n"/>
      <c r="B4519" s="14" t="n"/>
      <c r="C4519" s="12" t="str">
        <f>IF($B4519="","",IFERROR(INDEX(Items!$B$2:$B$501,MATCH($B4519,Items!$A$2:$A$501,0)),"Unknown SKU"))</f>
        <v/>
      </c>
      <c r="D4519" s="14" t="n"/>
      <c r="E4519" s="14" t="n"/>
      <c r="F4519" s="14" t="n"/>
      <c r="G4519" s="14" t="n"/>
      <c r="H4519" s="12" t="str">
        <f>IF(AND(F4519="",G4519=""),"",IF(F4519="",0,F4519)-IF(G4519="",0,G4519))</f>
        <v/>
      </c>
      <c r="I4519" s="14" t="n"/>
      <c r="J4519" s="14" t="n"/>
      <c r="K4519" s="14" t="n"/>
    </row>
    <row r="4520">
      <c r="A4520" s="19" t="n"/>
      <c r="B4520" s="14" t="n"/>
      <c r="C4520" s="12" t="str">
        <f>IF($B4520="","",IFERROR(INDEX(Items!$B$2:$B$501,MATCH($B4520,Items!$A$2:$A$501,0)),"Unknown SKU"))</f>
        <v/>
      </c>
      <c r="D4520" s="14" t="n"/>
      <c r="E4520" s="14" t="n"/>
      <c r="F4520" s="14" t="n"/>
      <c r="G4520" s="14" t="n"/>
      <c r="H4520" s="12" t="str">
        <f>IF(AND(F4520="",G4520=""),"",IF(F4520="",0,F4520)-IF(G4520="",0,G4520))</f>
        <v/>
      </c>
      <c r="I4520" s="14" t="n"/>
      <c r="J4520" s="14" t="n"/>
      <c r="K4520" s="14" t="n"/>
    </row>
    <row r="4521">
      <c r="A4521" s="19" t="n"/>
      <c r="B4521" s="14" t="n"/>
      <c r="C4521" s="12" t="str">
        <f>IF($B4521="","",IFERROR(INDEX(Items!$B$2:$B$501,MATCH($B4521,Items!$A$2:$A$501,0)),"Unknown SKU"))</f>
        <v/>
      </c>
      <c r="D4521" s="14" t="n"/>
      <c r="E4521" s="14" t="n"/>
      <c r="F4521" s="14" t="n"/>
      <c r="G4521" s="14" t="n"/>
      <c r="H4521" s="12" t="str">
        <f>IF(AND(F4521="",G4521=""),"",IF(F4521="",0,F4521)-IF(G4521="",0,G4521))</f>
        <v/>
      </c>
      <c r="I4521" s="14" t="n"/>
      <c r="J4521" s="14" t="n"/>
      <c r="K4521" s="14" t="n"/>
    </row>
    <row r="4522">
      <c r="A4522" s="19" t="n"/>
      <c r="B4522" s="14" t="n"/>
      <c r="C4522" s="12" t="str">
        <f>IF($B4522="","",IFERROR(INDEX(Items!$B$2:$B$501,MATCH($B4522,Items!$A$2:$A$501,0)),"Unknown SKU"))</f>
        <v/>
      </c>
      <c r="D4522" s="14" t="n"/>
      <c r="E4522" s="14" t="n"/>
      <c r="F4522" s="14" t="n"/>
      <c r="G4522" s="14" t="n"/>
      <c r="H4522" s="12" t="str">
        <f>IF(AND(F4522="",G4522=""),"",IF(F4522="",0,F4522)-IF(G4522="",0,G4522))</f>
        <v/>
      </c>
      <c r="I4522" s="14" t="n"/>
      <c r="J4522" s="14" t="n"/>
      <c r="K4522" s="14" t="n"/>
    </row>
    <row r="4523">
      <c r="A4523" s="19" t="n"/>
      <c r="B4523" s="14" t="n"/>
      <c r="C4523" s="12" t="str">
        <f>IF($B4523="","",IFERROR(INDEX(Items!$B$2:$B$501,MATCH($B4523,Items!$A$2:$A$501,0)),"Unknown SKU"))</f>
        <v/>
      </c>
      <c r="D4523" s="14" t="n"/>
      <c r="E4523" s="14" t="n"/>
      <c r="F4523" s="14" t="n"/>
      <c r="G4523" s="14" t="n"/>
      <c r="H4523" s="12" t="str">
        <f>IF(AND(F4523="",G4523=""),"",IF(F4523="",0,F4523)-IF(G4523="",0,G4523))</f>
        <v/>
      </c>
      <c r="I4523" s="14" t="n"/>
      <c r="J4523" s="14" t="n"/>
      <c r="K4523" s="14" t="n"/>
    </row>
    <row r="4524">
      <c r="A4524" s="19" t="n"/>
      <c r="B4524" s="14" t="n"/>
      <c r="C4524" s="12" t="str">
        <f>IF($B4524="","",IFERROR(INDEX(Items!$B$2:$B$501,MATCH($B4524,Items!$A$2:$A$501,0)),"Unknown SKU"))</f>
        <v/>
      </c>
      <c r="D4524" s="14" t="n"/>
      <c r="E4524" s="14" t="n"/>
      <c r="F4524" s="14" t="n"/>
      <c r="G4524" s="14" t="n"/>
      <c r="H4524" s="12" t="str">
        <f>IF(AND(F4524="",G4524=""),"",IF(F4524="",0,F4524)-IF(G4524="",0,G4524))</f>
        <v/>
      </c>
      <c r="I4524" s="14" t="n"/>
      <c r="J4524" s="14" t="n"/>
      <c r="K4524" s="14" t="n"/>
    </row>
    <row r="4525">
      <c r="A4525" s="19" t="n"/>
      <c r="B4525" s="14" t="n"/>
      <c r="C4525" s="12" t="str">
        <f>IF($B4525="","",IFERROR(INDEX(Items!$B$2:$B$501,MATCH($B4525,Items!$A$2:$A$501,0)),"Unknown SKU"))</f>
        <v/>
      </c>
      <c r="D4525" s="14" t="n"/>
      <c r="E4525" s="14" t="n"/>
      <c r="F4525" s="14" t="n"/>
      <c r="G4525" s="14" t="n"/>
      <c r="H4525" s="12" t="str">
        <f>IF(AND(F4525="",G4525=""),"",IF(F4525="",0,F4525)-IF(G4525="",0,G4525))</f>
        <v/>
      </c>
      <c r="I4525" s="14" t="n"/>
      <c r="J4525" s="14" t="n"/>
      <c r="K4525" s="14" t="n"/>
    </row>
    <row r="4526">
      <c r="A4526" s="19" t="n"/>
      <c r="B4526" s="14" t="n"/>
      <c r="C4526" s="12" t="str">
        <f>IF($B4526="","",IFERROR(INDEX(Items!$B$2:$B$501,MATCH($B4526,Items!$A$2:$A$501,0)),"Unknown SKU"))</f>
        <v/>
      </c>
      <c r="D4526" s="14" t="n"/>
      <c r="E4526" s="14" t="n"/>
      <c r="F4526" s="14" t="n"/>
      <c r="G4526" s="14" t="n"/>
      <c r="H4526" s="12" t="str">
        <f>IF(AND(F4526="",G4526=""),"",IF(F4526="",0,F4526)-IF(G4526="",0,G4526))</f>
        <v/>
      </c>
      <c r="I4526" s="14" t="n"/>
      <c r="J4526" s="14" t="n"/>
      <c r="K4526" s="14" t="n"/>
    </row>
    <row r="4527">
      <c r="A4527" s="19" t="n"/>
      <c r="B4527" s="14" t="n"/>
      <c r="C4527" s="12" t="str">
        <f>IF($B4527="","",IFERROR(INDEX(Items!$B$2:$B$501,MATCH($B4527,Items!$A$2:$A$501,0)),"Unknown SKU"))</f>
        <v/>
      </c>
      <c r="D4527" s="14" t="n"/>
      <c r="E4527" s="14" t="n"/>
      <c r="F4527" s="14" t="n"/>
      <c r="G4527" s="14" t="n"/>
      <c r="H4527" s="12" t="str">
        <f>IF(AND(F4527="",G4527=""),"",IF(F4527="",0,F4527)-IF(G4527="",0,G4527))</f>
        <v/>
      </c>
      <c r="I4527" s="14" t="n"/>
      <c r="J4527" s="14" t="n"/>
      <c r="K4527" s="14" t="n"/>
    </row>
    <row r="4528">
      <c r="A4528" s="19" t="n"/>
      <c r="B4528" s="14" t="n"/>
      <c r="C4528" s="12" t="str">
        <f>IF($B4528="","",IFERROR(INDEX(Items!$B$2:$B$501,MATCH($B4528,Items!$A$2:$A$501,0)),"Unknown SKU"))</f>
        <v/>
      </c>
      <c r="D4528" s="14" t="n"/>
      <c r="E4528" s="14" t="n"/>
      <c r="F4528" s="14" t="n"/>
      <c r="G4528" s="14" t="n"/>
      <c r="H4528" s="12" t="str">
        <f>IF(AND(F4528="",G4528=""),"",IF(F4528="",0,F4528)-IF(G4528="",0,G4528))</f>
        <v/>
      </c>
      <c r="I4528" s="14" t="n"/>
      <c r="J4528" s="14" t="n"/>
      <c r="K4528" s="14" t="n"/>
    </row>
    <row r="4529">
      <c r="A4529" s="19" t="n"/>
      <c r="B4529" s="14" t="n"/>
      <c r="C4529" s="12" t="str">
        <f>IF($B4529="","",IFERROR(INDEX(Items!$B$2:$B$501,MATCH($B4529,Items!$A$2:$A$501,0)),"Unknown SKU"))</f>
        <v/>
      </c>
      <c r="D4529" s="14" t="n"/>
      <c r="E4529" s="14" t="n"/>
      <c r="F4529" s="14" t="n"/>
      <c r="G4529" s="14" t="n"/>
      <c r="H4529" s="12" t="str">
        <f>IF(AND(F4529="",G4529=""),"",IF(F4529="",0,F4529)-IF(G4529="",0,G4529))</f>
        <v/>
      </c>
      <c r="I4529" s="14" t="n"/>
      <c r="J4529" s="14" t="n"/>
      <c r="K4529" s="14" t="n"/>
    </row>
    <row r="4530">
      <c r="A4530" s="19" t="n"/>
      <c r="B4530" s="14" t="n"/>
      <c r="C4530" s="12" t="str">
        <f>IF($B4530="","",IFERROR(INDEX(Items!$B$2:$B$501,MATCH($B4530,Items!$A$2:$A$501,0)),"Unknown SKU"))</f>
        <v/>
      </c>
      <c r="D4530" s="14" t="n"/>
      <c r="E4530" s="14" t="n"/>
      <c r="F4530" s="14" t="n"/>
      <c r="G4530" s="14" t="n"/>
      <c r="H4530" s="12" t="str">
        <f>IF(AND(F4530="",G4530=""),"",IF(F4530="",0,F4530)-IF(G4530="",0,G4530))</f>
        <v/>
      </c>
      <c r="I4530" s="14" t="n"/>
      <c r="J4530" s="14" t="n"/>
      <c r="K4530" s="14" t="n"/>
    </row>
    <row r="4531">
      <c r="A4531" s="19" t="n"/>
      <c r="B4531" s="14" t="n"/>
      <c r="C4531" s="12" t="str">
        <f>IF($B4531="","",IFERROR(INDEX(Items!$B$2:$B$501,MATCH($B4531,Items!$A$2:$A$501,0)),"Unknown SKU"))</f>
        <v/>
      </c>
      <c r="D4531" s="14" t="n"/>
      <c r="E4531" s="14" t="n"/>
      <c r="F4531" s="14" t="n"/>
      <c r="G4531" s="14" t="n"/>
      <c r="H4531" s="12" t="str">
        <f>IF(AND(F4531="",G4531=""),"",IF(F4531="",0,F4531)-IF(G4531="",0,G4531))</f>
        <v/>
      </c>
      <c r="I4531" s="14" t="n"/>
      <c r="J4531" s="14" t="n"/>
      <c r="K4531" s="14" t="n"/>
    </row>
    <row r="4532">
      <c r="A4532" s="19" t="n"/>
      <c r="B4532" s="14" t="n"/>
      <c r="C4532" s="12" t="str">
        <f>IF($B4532="","",IFERROR(INDEX(Items!$B$2:$B$501,MATCH($B4532,Items!$A$2:$A$501,0)),"Unknown SKU"))</f>
        <v/>
      </c>
      <c r="D4532" s="14" t="n"/>
      <c r="E4532" s="14" t="n"/>
      <c r="F4532" s="14" t="n"/>
      <c r="G4532" s="14" t="n"/>
      <c r="H4532" s="12" t="str">
        <f>IF(AND(F4532="",G4532=""),"",IF(F4532="",0,F4532)-IF(G4532="",0,G4532))</f>
        <v/>
      </c>
      <c r="I4532" s="14" t="n"/>
      <c r="J4532" s="14" t="n"/>
      <c r="K4532" s="14" t="n"/>
    </row>
    <row r="4533">
      <c r="A4533" s="19" t="n"/>
      <c r="B4533" s="14" t="n"/>
      <c r="C4533" s="12" t="str">
        <f>IF($B4533="","",IFERROR(INDEX(Items!$B$2:$B$501,MATCH($B4533,Items!$A$2:$A$501,0)),"Unknown SKU"))</f>
        <v/>
      </c>
      <c r="D4533" s="14" t="n"/>
      <c r="E4533" s="14" t="n"/>
      <c r="F4533" s="14" t="n"/>
      <c r="G4533" s="14" t="n"/>
      <c r="H4533" s="12" t="str">
        <f>IF(AND(F4533="",G4533=""),"",IF(F4533="",0,F4533)-IF(G4533="",0,G4533))</f>
        <v/>
      </c>
      <c r="I4533" s="14" t="n"/>
      <c r="J4533" s="14" t="n"/>
      <c r="K4533" s="14" t="n"/>
    </row>
    <row r="4534">
      <c r="A4534" s="19" t="n"/>
      <c r="B4534" s="14" t="n"/>
      <c r="C4534" s="12" t="str">
        <f>IF($B4534="","",IFERROR(INDEX(Items!$B$2:$B$501,MATCH($B4534,Items!$A$2:$A$501,0)),"Unknown SKU"))</f>
        <v/>
      </c>
      <c r="D4534" s="14" t="n"/>
      <c r="E4534" s="14" t="n"/>
      <c r="F4534" s="14" t="n"/>
      <c r="G4534" s="14" t="n"/>
      <c r="H4534" s="12" t="str">
        <f>IF(AND(F4534="",G4534=""),"",IF(F4534="",0,F4534)-IF(G4534="",0,G4534))</f>
        <v/>
      </c>
      <c r="I4534" s="14" t="n"/>
      <c r="J4534" s="14" t="n"/>
      <c r="K4534" s="14" t="n"/>
    </row>
    <row r="4535">
      <c r="A4535" s="19" t="n"/>
      <c r="B4535" s="14" t="n"/>
      <c r="C4535" s="12" t="str">
        <f>IF($B4535="","",IFERROR(INDEX(Items!$B$2:$B$501,MATCH($B4535,Items!$A$2:$A$501,0)),"Unknown SKU"))</f>
        <v/>
      </c>
      <c r="D4535" s="14" t="n"/>
      <c r="E4535" s="14" t="n"/>
      <c r="F4535" s="14" t="n"/>
      <c r="G4535" s="14" t="n"/>
      <c r="H4535" s="12" t="str">
        <f>IF(AND(F4535="",G4535=""),"",IF(F4535="",0,F4535)-IF(G4535="",0,G4535))</f>
        <v/>
      </c>
      <c r="I4535" s="14" t="n"/>
      <c r="J4535" s="14" t="n"/>
      <c r="K4535" s="14" t="n"/>
    </row>
    <row r="4536">
      <c r="A4536" s="19" t="n"/>
      <c r="B4536" s="14" t="n"/>
      <c r="C4536" s="12" t="str">
        <f>IF($B4536="","",IFERROR(INDEX(Items!$B$2:$B$501,MATCH($B4536,Items!$A$2:$A$501,0)),"Unknown SKU"))</f>
        <v/>
      </c>
      <c r="D4536" s="14" t="n"/>
      <c r="E4536" s="14" t="n"/>
      <c r="F4536" s="14" t="n"/>
      <c r="G4536" s="14" t="n"/>
      <c r="H4536" s="12" t="str">
        <f>IF(AND(F4536="",G4536=""),"",IF(F4536="",0,F4536)-IF(G4536="",0,G4536))</f>
        <v/>
      </c>
      <c r="I4536" s="14" t="n"/>
      <c r="J4536" s="14" t="n"/>
      <c r="K4536" s="14" t="n"/>
    </row>
    <row r="4537">
      <c r="A4537" s="19" t="n"/>
      <c r="B4537" s="14" t="n"/>
      <c r="C4537" s="12" t="str">
        <f>IF($B4537="","",IFERROR(INDEX(Items!$B$2:$B$501,MATCH($B4537,Items!$A$2:$A$501,0)),"Unknown SKU"))</f>
        <v/>
      </c>
      <c r="D4537" s="14" t="n"/>
      <c r="E4537" s="14" t="n"/>
      <c r="F4537" s="14" t="n"/>
      <c r="G4537" s="14" t="n"/>
      <c r="H4537" s="12" t="str">
        <f>IF(AND(F4537="",G4537=""),"",IF(F4537="",0,F4537)-IF(G4537="",0,G4537))</f>
        <v/>
      </c>
      <c r="I4537" s="14" t="n"/>
      <c r="J4537" s="14" t="n"/>
      <c r="K4537" s="14" t="n"/>
    </row>
    <row r="4538">
      <c r="A4538" s="19" t="n"/>
      <c r="B4538" s="14" t="n"/>
      <c r="C4538" s="12" t="str">
        <f>IF($B4538="","",IFERROR(INDEX(Items!$B$2:$B$501,MATCH($B4538,Items!$A$2:$A$501,0)),"Unknown SKU"))</f>
        <v/>
      </c>
      <c r="D4538" s="14" t="n"/>
      <c r="E4538" s="14" t="n"/>
      <c r="F4538" s="14" t="n"/>
      <c r="G4538" s="14" t="n"/>
      <c r="H4538" s="12" t="str">
        <f>IF(AND(F4538="",G4538=""),"",IF(F4538="",0,F4538)-IF(G4538="",0,G4538))</f>
        <v/>
      </c>
      <c r="I4538" s="14" t="n"/>
      <c r="J4538" s="14" t="n"/>
      <c r="K4538" s="14" t="n"/>
    </row>
    <row r="4539">
      <c r="A4539" s="19" t="n"/>
      <c r="B4539" s="14" t="n"/>
      <c r="C4539" s="12" t="str">
        <f>IF($B4539="","",IFERROR(INDEX(Items!$B$2:$B$501,MATCH($B4539,Items!$A$2:$A$501,0)),"Unknown SKU"))</f>
        <v/>
      </c>
      <c r="D4539" s="14" t="n"/>
      <c r="E4539" s="14" t="n"/>
      <c r="F4539" s="14" t="n"/>
      <c r="G4539" s="14" t="n"/>
      <c r="H4539" s="12" t="str">
        <f>IF(AND(F4539="",G4539=""),"",IF(F4539="",0,F4539)-IF(G4539="",0,G4539))</f>
        <v/>
      </c>
      <c r="I4539" s="14" t="n"/>
      <c r="J4539" s="14" t="n"/>
      <c r="K4539" s="14" t="n"/>
    </row>
    <row r="4540">
      <c r="A4540" s="19" t="n"/>
      <c r="B4540" s="14" t="n"/>
      <c r="C4540" s="12" t="str">
        <f>IF($B4540="","",IFERROR(INDEX(Items!$B$2:$B$501,MATCH($B4540,Items!$A$2:$A$501,0)),"Unknown SKU"))</f>
        <v/>
      </c>
      <c r="D4540" s="14" t="n"/>
      <c r="E4540" s="14" t="n"/>
      <c r="F4540" s="14" t="n"/>
      <c r="G4540" s="14" t="n"/>
      <c r="H4540" s="12" t="str">
        <f>IF(AND(F4540="",G4540=""),"",IF(F4540="",0,F4540)-IF(G4540="",0,G4540))</f>
        <v/>
      </c>
      <c r="I4540" s="14" t="n"/>
      <c r="J4540" s="14" t="n"/>
      <c r="K4540" s="14" t="n"/>
    </row>
    <row r="4541">
      <c r="A4541" s="19" t="n"/>
      <c r="B4541" s="14" t="n"/>
      <c r="C4541" s="12" t="str">
        <f>IF($B4541="","",IFERROR(INDEX(Items!$B$2:$B$501,MATCH($B4541,Items!$A$2:$A$501,0)),"Unknown SKU"))</f>
        <v/>
      </c>
      <c r="D4541" s="14" t="n"/>
      <c r="E4541" s="14" t="n"/>
      <c r="F4541" s="14" t="n"/>
      <c r="G4541" s="14" t="n"/>
      <c r="H4541" s="12" t="str">
        <f>IF(AND(F4541="",G4541=""),"",IF(F4541="",0,F4541)-IF(G4541="",0,G4541))</f>
        <v/>
      </c>
      <c r="I4541" s="14" t="n"/>
      <c r="J4541" s="14" t="n"/>
      <c r="K4541" s="14" t="n"/>
    </row>
    <row r="4542">
      <c r="A4542" s="19" t="n"/>
      <c r="B4542" s="14" t="n"/>
      <c r="C4542" s="12" t="str">
        <f>IF($B4542="","",IFERROR(INDEX(Items!$B$2:$B$501,MATCH($B4542,Items!$A$2:$A$501,0)),"Unknown SKU"))</f>
        <v/>
      </c>
      <c r="D4542" s="14" t="n"/>
      <c r="E4542" s="14" t="n"/>
      <c r="F4542" s="14" t="n"/>
      <c r="G4542" s="14" t="n"/>
      <c r="H4542" s="12" t="str">
        <f>IF(AND(F4542="",G4542=""),"",IF(F4542="",0,F4542)-IF(G4542="",0,G4542))</f>
        <v/>
      </c>
      <c r="I4542" s="14" t="n"/>
      <c r="J4542" s="14" t="n"/>
      <c r="K4542" s="14" t="n"/>
    </row>
    <row r="4543">
      <c r="A4543" s="19" t="n"/>
      <c r="B4543" s="14" t="n"/>
      <c r="C4543" s="12" t="str">
        <f>IF($B4543="","",IFERROR(INDEX(Items!$B$2:$B$501,MATCH($B4543,Items!$A$2:$A$501,0)),"Unknown SKU"))</f>
        <v/>
      </c>
      <c r="D4543" s="14" t="n"/>
      <c r="E4543" s="14" t="n"/>
      <c r="F4543" s="14" t="n"/>
      <c r="G4543" s="14" t="n"/>
      <c r="H4543" s="12" t="str">
        <f>IF(AND(F4543="",G4543=""),"",IF(F4543="",0,F4543)-IF(G4543="",0,G4543))</f>
        <v/>
      </c>
      <c r="I4543" s="14" t="n"/>
      <c r="J4543" s="14" t="n"/>
      <c r="K4543" s="14" t="n"/>
    </row>
    <row r="4544">
      <c r="A4544" s="19" t="n"/>
      <c r="B4544" s="14" t="n"/>
      <c r="C4544" s="12" t="str">
        <f>IF($B4544="","",IFERROR(INDEX(Items!$B$2:$B$501,MATCH($B4544,Items!$A$2:$A$501,0)),"Unknown SKU"))</f>
        <v/>
      </c>
      <c r="D4544" s="14" t="n"/>
      <c r="E4544" s="14" t="n"/>
      <c r="F4544" s="14" t="n"/>
      <c r="G4544" s="14" t="n"/>
      <c r="H4544" s="12" t="str">
        <f>IF(AND(F4544="",G4544=""),"",IF(F4544="",0,F4544)-IF(G4544="",0,G4544))</f>
        <v/>
      </c>
      <c r="I4544" s="14" t="n"/>
      <c r="J4544" s="14" t="n"/>
      <c r="K4544" s="14" t="n"/>
    </row>
    <row r="4545">
      <c r="A4545" s="19" t="n"/>
      <c r="B4545" s="14" t="n"/>
      <c r="C4545" s="12" t="str">
        <f>IF($B4545="","",IFERROR(INDEX(Items!$B$2:$B$501,MATCH($B4545,Items!$A$2:$A$501,0)),"Unknown SKU"))</f>
        <v/>
      </c>
      <c r="D4545" s="14" t="n"/>
      <c r="E4545" s="14" t="n"/>
      <c r="F4545" s="14" t="n"/>
      <c r="G4545" s="14" t="n"/>
      <c r="H4545" s="12" t="str">
        <f>IF(AND(F4545="",G4545=""),"",IF(F4545="",0,F4545)-IF(G4545="",0,G4545))</f>
        <v/>
      </c>
      <c r="I4545" s="14" t="n"/>
      <c r="J4545" s="14" t="n"/>
      <c r="K4545" s="14" t="n"/>
    </row>
    <row r="4546">
      <c r="A4546" s="19" t="n"/>
      <c r="B4546" s="14" t="n"/>
      <c r="C4546" s="12" t="str">
        <f>IF($B4546="","",IFERROR(INDEX(Items!$B$2:$B$501,MATCH($B4546,Items!$A$2:$A$501,0)),"Unknown SKU"))</f>
        <v/>
      </c>
      <c r="D4546" s="14" t="n"/>
      <c r="E4546" s="14" t="n"/>
      <c r="F4546" s="14" t="n"/>
      <c r="G4546" s="14" t="n"/>
      <c r="H4546" s="12" t="str">
        <f>IF(AND(F4546="",G4546=""),"",IF(F4546="",0,F4546)-IF(G4546="",0,G4546))</f>
        <v/>
      </c>
      <c r="I4546" s="14" t="n"/>
      <c r="J4546" s="14" t="n"/>
      <c r="K4546" s="14" t="n"/>
    </row>
    <row r="4547">
      <c r="A4547" s="19" t="n"/>
      <c r="B4547" s="14" t="n"/>
      <c r="C4547" s="12" t="str">
        <f>IF($B4547="","",IFERROR(INDEX(Items!$B$2:$B$501,MATCH($B4547,Items!$A$2:$A$501,0)),"Unknown SKU"))</f>
        <v/>
      </c>
      <c r="D4547" s="14" t="n"/>
      <c r="E4547" s="14" t="n"/>
      <c r="F4547" s="14" t="n"/>
      <c r="G4547" s="14" t="n"/>
      <c r="H4547" s="12" t="str">
        <f>IF(AND(F4547="",G4547=""),"",IF(F4547="",0,F4547)-IF(G4547="",0,G4547))</f>
        <v/>
      </c>
      <c r="I4547" s="14" t="n"/>
      <c r="J4547" s="14" t="n"/>
      <c r="K4547" s="14" t="n"/>
    </row>
    <row r="4548">
      <c r="A4548" s="19" t="n"/>
      <c r="B4548" s="14" t="n"/>
      <c r="C4548" s="12" t="str">
        <f>IF($B4548="","",IFERROR(INDEX(Items!$B$2:$B$501,MATCH($B4548,Items!$A$2:$A$501,0)),"Unknown SKU"))</f>
        <v/>
      </c>
      <c r="D4548" s="14" t="n"/>
      <c r="E4548" s="14" t="n"/>
      <c r="F4548" s="14" t="n"/>
      <c r="G4548" s="14" t="n"/>
      <c r="H4548" s="12" t="str">
        <f>IF(AND(F4548="",G4548=""),"",IF(F4548="",0,F4548)-IF(G4548="",0,G4548))</f>
        <v/>
      </c>
      <c r="I4548" s="14" t="n"/>
      <c r="J4548" s="14" t="n"/>
      <c r="K4548" s="14" t="n"/>
    </row>
    <row r="4549">
      <c r="A4549" s="19" t="n"/>
      <c r="B4549" s="14" t="n"/>
      <c r="C4549" s="12" t="str">
        <f>IF($B4549="","",IFERROR(INDEX(Items!$B$2:$B$501,MATCH($B4549,Items!$A$2:$A$501,0)),"Unknown SKU"))</f>
        <v/>
      </c>
      <c r="D4549" s="14" t="n"/>
      <c r="E4549" s="14" t="n"/>
      <c r="F4549" s="14" t="n"/>
      <c r="G4549" s="14" t="n"/>
      <c r="H4549" s="12" t="str">
        <f>IF(AND(F4549="",G4549=""),"",IF(F4549="",0,F4549)-IF(G4549="",0,G4549))</f>
        <v/>
      </c>
      <c r="I4549" s="14" t="n"/>
      <c r="J4549" s="14" t="n"/>
      <c r="K4549" s="14" t="n"/>
    </row>
    <row r="4550">
      <c r="A4550" s="19" t="n"/>
      <c r="B4550" s="14" t="n"/>
      <c r="C4550" s="12" t="str">
        <f>IF($B4550="","",IFERROR(INDEX(Items!$B$2:$B$501,MATCH($B4550,Items!$A$2:$A$501,0)),"Unknown SKU"))</f>
        <v/>
      </c>
      <c r="D4550" s="14" t="n"/>
      <c r="E4550" s="14" t="n"/>
      <c r="F4550" s="14" t="n"/>
      <c r="G4550" s="14" t="n"/>
      <c r="H4550" s="12" t="str">
        <f>IF(AND(F4550="",G4550=""),"",IF(F4550="",0,F4550)-IF(G4550="",0,G4550))</f>
        <v/>
      </c>
      <c r="I4550" s="14" t="n"/>
      <c r="J4550" s="14" t="n"/>
      <c r="K4550" s="14" t="n"/>
    </row>
    <row r="4551">
      <c r="A4551" s="19" t="n"/>
      <c r="B4551" s="14" t="n"/>
      <c r="C4551" s="12" t="str">
        <f>IF($B4551="","",IFERROR(INDEX(Items!$B$2:$B$501,MATCH($B4551,Items!$A$2:$A$501,0)),"Unknown SKU"))</f>
        <v/>
      </c>
      <c r="D4551" s="14" t="n"/>
      <c r="E4551" s="14" t="n"/>
      <c r="F4551" s="14" t="n"/>
      <c r="G4551" s="14" t="n"/>
      <c r="H4551" s="12" t="str">
        <f>IF(AND(F4551="",G4551=""),"",IF(F4551="",0,F4551)-IF(G4551="",0,G4551))</f>
        <v/>
      </c>
      <c r="I4551" s="14" t="n"/>
      <c r="J4551" s="14" t="n"/>
      <c r="K4551" s="14" t="n"/>
    </row>
    <row r="4552">
      <c r="A4552" s="19" t="n"/>
      <c r="B4552" s="14" t="n"/>
      <c r="C4552" s="12" t="str">
        <f>IF($B4552="","",IFERROR(INDEX(Items!$B$2:$B$501,MATCH($B4552,Items!$A$2:$A$501,0)),"Unknown SKU"))</f>
        <v/>
      </c>
      <c r="D4552" s="14" t="n"/>
      <c r="E4552" s="14" t="n"/>
      <c r="F4552" s="14" t="n"/>
      <c r="G4552" s="14" t="n"/>
      <c r="H4552" s="12" t="str">
        <f>IF(AND(F4552="",G4552=""),"",IF(F4552="",0,F4552)-IF(G4552="",0,G4552))</f>
        <v/>
      </c>
      <c r="I4552" s="14" t="n"/>
      <c r="J4552" s="14" t="n"/>
      <c r="K4552" s="14" t="n"/>
    </row>
    <row r="4553">
      <c r="A4553" s="19" t="n"/>
      <c r="B4553" s="14" t="n"/>
      <c r="C4553" s="12" t="str">
        <f>IF($B4553="","",IFERROR(INDEX(Items!$B$2:$B$501,MATCH($B4553,Items!$A$2:$A$501,0)),"Unknown SKU"))</f>
        <v/>
      </c>
      <c r="D4553" s="14" t="n"/>
      <c r="E4553" s="14" t="n"/>
      <c r="F4553" s="14" t="n"/>
      <c r="G4553" s="14" t="n"/>
      <c r="H4553" s="12" t="str">
        <f>IF(AND(F4553="",G4553=""),"",IF(F4553="",0,F4553)-IF(G4553="",0,G4553))</f>
        <v/>
      </c>
      <c r="I4553" s="14" t="n"/>
      <c r="J4553" s="14" t="n"/>
      <c r="K4553" s="14" t="n"/>
    </row>
    <row r="4554">
      <c r="A4554" s="19" t="n"/>
      <c r="B4554" s="14" t="n"/>
      <c r="C4554" s="12" t="str">
        <f>IF($B4554="","",IFERROR(INDEX(Items!$B$2:$B$501,MATCH($B4554,Items!$A$2:$A$501,0)),"Unknown SKU"))</f>
        <v/>
      </c>
      <c r="D4554" s="14" t="n"/>
      <c r="E4554" s="14" t="n"/>
      <c r="F4554" s="14" t="n"/>
      <c r="G4554" s="14" t="n"/>
      <c r="H4554" s="12" t="str">
        <f>IF(AND(F4554="",G4554=""),"",IF(F4554="",0,F4554)-IF(G4554="",0,G4554))</f>
        <v/>
      </c>
      <c r="I4554" s="14" t="n"/>
      <c r="J4554" s="14" t="n"/>
      <c r="K4554" s="14" t="n"/>
    </row>
    <row r="4555">
      <c r="A4555" s="19" t="n"/>
      <c r="B4555" s="14" t="n"/>
      <c r="C4555" s="12" t="str">
        <f>IF($B4555="","",IFERROR(INDEX(Items!$B$2:$B$501,MATCH($B4555,Items!$A$2:$A$501,0)),"Unknown SKU"))</f>
        <v/>
      </c>
      <c r="D4555" s="14" t="n"/>
      <c r="E4555" s="14" t="n"/>
      <c r="F4555" s="14" t="n"/>
      <c r="G4555" s="14" t="n"/>
      <c r="H4555" s="12" t="str">
        <f>IF(AND(F4555="",G4555=""),"",IF(F4555="",0,F4555)-IF(G4555="",0,G4555))</f>
        <v/>
      </c>
      <c r="I4555" s="14" t="n"/>
      <c r="J4555" s="14" t="n"/>
      <c r="K4555" s="14" t="n"/>
    </row>
    <row r="4556">
      <c r="A4556" s="19" t="n"/>
      <c r="B4556" s="14" t="n"/>
      <c r="C4556" s="12" t="str">
        <f>IF($B4556="","",IFERROR(INDEX(Items!$B$2:$B$501,MATCH($B4556,Items!$A$2:$A$501,0)),"Unknown SKU"))</f>
        <v/>
      </c>
      <c r="D4556" s="14" t="n"/>
      <c r="E4556" s="14" t="n"/>
      <c r="F4556" s="14" t="n"/>
      <c r="G4556" s="14" t="n"/>
      <c r="H4556" s="12" t="str">
        <f>IF(AND(F4556="",G4556=""),"",IF(F4556="",0,F4556)-IF(G4556="",0,G4556))</f>
        <v/>
      </c>
      <c r="I4556" s="14" t="n"/>
      <c r="J4556" s="14" t="n"/>
      <c r="K4556" s="14" t="n"/>
    </row>
    <row r="4557">
      <c r="A4557" s="19" t="n"/>
      <c r="B4557" s="14" t="n"/>
      <c r="C4557" s="12" t="str">
        <f>IF($B4557="","",IFERROR(INDEX(Items!$B$2:$B$501,MATCH($B4557,Items!$A$2:$A$501,0)),"Unknown SKU"))</f>
        <v/>
      </c>
      <c r="D4557" s="14" t="n"/>
      <c r="E4557" s="14" t="n"/>
      <c r="F4557" s="14" t="n"/>
      <c r="G4557" s="14" t="n"/>
      <c r="H4557" s="12" t="str">
        <f>IF(AND(F4557="",G4557=""),"",IF(F4557="",0,F4557)-IF(G4557="",0,G4557))</f>
        <v/>
      </c>
      <c r="I4557" s="14" t="n"/>
      <c r="J4557" s="14" t="n"/>
      <c r="K4557" s="14" t="n"/>
    </row>
    <row r="4558">
      <c r="A4558" s="19" t="n"/>
      <c r="B4558" s="14" t="n"/>
      <c r="C4558" s="12" t="str">
        <f>IF($B4558="","",IFERROR(INDEX(Items!$B$2:$B$501,MATCH($B4558,Items!$A$2:$A$501,0)),"Unknown SKU"))</f>
        <v/>
      </c>
      <c r="D4558" s="14" t="n"/>
      <c r="E4558" s="14" t="n"/>
      <c r="F4558" s="14" t="n"/>
      <c r="G4558" s="14" t="n"/>
      <c r="H4558" s="12" t="str">
        <f>IF(AND(F4558="",G4558=""),"",IF(F4558="",0,F4558)-IF(G4558="",0,G4558))</f>
        <v/>
      </c>
      <c r="I4558" s="14" t="n"/>
      <c r="J4558" s="14" t="n"/>
      <c r="K4558" s="14" t="n"/>
    </row>
    <row r="4559">
      <c r="A4559" s="19" t="n"/>
      <c r="B4559" s="14" t="n"/>
      <c r="C4559" s="12" t="str">
        <f>IF($B4559="","",IFERROR(INDEX(Items!$B$2:$B$501,MATCH($B4559,Items!$A$2:$A$501,0)),"Unknown SKU"))</f>
        <v/>
      </c>
      <c r="D4559" s="14" t="n"/>
      <c r="E4559" s="14" t="n"/>
      <c r="F4559" s="14" t="n"/>
      <c r="G4559" s="14" t="n"/>
      <c r="H4559" s="12" t="str">
        <f>IF(AND(F4559="",G4559=""),"",IF(F4559="",0,F4559)-IF(G4559="",0,G4559))</f>
        <v/>
      </c>
      <c r="I4559" s="14" t="n"/>
      <c r="J4559" s="14" t="n"/>
      <c r="K4559" s="14" t="n"/>
    </row>
    <row r="4560">
      <c r="A4560" s="19" t="n"/>
      <c r="B4560" s="14" t="n"/>
      <c r="C4560" s="12" t="str">
        <f>IF($B4560="","",IFERROR(INDEX(Items!$B$2:$B$501,MATCH($B4560,Items!$A$2:$A$501,0)),"Unknown SKU"))</f>
        <v/>
      </c>
      <c r="D4560" s="14" t="n"/>
      <c r="E4560" s="14" t="n"/>
      <c r="F4560" s="14" t="n"/>
      <c r="G4560" s="14" t="n"/>
      <c r="H4560" s="12" t="str">
        <f>IF(AND(F4560="",G4560=""),"",IF(F4560="",0,F4560)-IF(G4560="",0,G4560))</f>
        <v/>
      </c>
      <c r="I4560" s="14" t="n"/>
      <c r="J4560" s="14" t="n"/>
      <c r="K4560" s="14" t="n"/>
    </row>
    <row r="4561">
      <c r="A4561" s="19" t="n"/>
      <c r="B4561" s="14" t="n"/>
      <c r="C4561" s="12" t="str">
        <f>IF($B4561="","",IFERROR(INDEX(Items!$B$2:$B$501,MATCH($B4561,Items!$A$2:$A$501,0)),"Unknown SKU"))</f>
        <v/>
      </c>
      <c r="D4561" s="14" t="n"/>
      <c r="E4561" s="14" t="n"/>
      <c r="F4561" s="14" t="n"/>
      <c r="G4561" s="14" t="n"/>
      <c r="H4561" s="12" t="str">
        <f>IF(AND(F4561="",G4561=""),"",IF(F4561="",0,F4561)-IF(G4561="",0,G4561))</f>
        <v/>
      </c>
      <c r="I4561" s="14" t="n"/>
      <c r="J4561" s="14" t="n"/>
      <c r="K4561" s="14" t="n"/>
    </row>
    <row r="4562">
      <c r="A4562" s="19" t="n"/>
      <c r="B4562" s="14" t="n"/>
      <c r="C4562" s="12" t="str">
        <f>IF($B4562="","",IFERROR(INDEX(Items!$B$2:$B$501,MATCH($B4562,Items!$A$2:$A$501,0)),"Unknown SKU"))</f>
        <v/>
      </c>
      <c r="D4562" s="14" t="n"/>
      <c r="E4562" s="14" t="n"/>
      <c r="F4562" s="14" t="n"/>
      <c r="G4562" s="14" t="n"/>
      <c r="H4562" s="12" t="str">
        <f>IF(AND(F4562="",G4562=""),"",IF(F4562="",0,F4562)-IF(G4562="",0,G4562))</f>
        <v/>
      </c>
      <c r="I4562" s="14" t="n"/>
      <c r="J4562" s="14" t="n"/>
      <c r="K4562" s="14" t="n"/>
    </row>
    <row r="4563">
      <c r="A4563" s="19" t="n"/>
      <c r="B4563" s="14" t="n"/>
      <c r="C4563" s="12" t="str">
        <f>IF($B4563="","",IFERROR(INDEX(Items!$B$2:$B$501,MATCH($B4563,Items!$A$2:$A$501,0)),"Unknown SKU"))</f>
        <v/>
      </c>
      <c r="D4563" s="14" t="n"/>
      <c r="E4563" s="14" t="n"/>
      <c r="F4563" s="14" t="n"/>
      <c r="G4563" s="14" t="n"/>
      <c r="H4563" s="12" t="str">
        <f>IF(AND(F4563="",G4563=""),"",IF(F4563="",0,F4563)-IF(G4563="",0,G4563))</f>
        <v/>
      </c>
      <c r="I4563" s="14" t="n"/>
      <c r="J4563" s="14" t="n"/>
      <c r="K4563" s="14" t="n"/>
    </row>
    <row r="4564">
      <c r="A4564" s="19" t="n"/>
      <c r="B4564" s="14" t="n"/>
      <c r="C4564" s="12" t="str">
        <f>IF($B4564="","",IFERROR(INDEX(Items!$B$2:$B$501,MATCH($B4564,Items!$A$2:$A$501,0)),"Unknown SKU"))</f>
        <v/>
      </c>
      <c r="D4564" s="14" t="n"/>
      <c r="E4564" s="14" t="n"/>
      <c r="F4564" s="14" t="n"/>
      <c r="G4564" s="14" t="n"/>
      <c r="H4564" s="12" t="str">
        <f>IF(AND(F4564="",G4564=""),"",IF(F4564="",0,F4564)-IF(G4564="",0,G4564))</f>
        <v/>
      </c>
      <c r="I4564" s="14" t="n"/>
      <c r="J4564" s="14" t="n"/>
      <c r="K4564" s="14" t="n"/>
    </row>
    <row r="4565">
      <c r="A4565" s="19" t="n"/>
      <c r="B4565" s="14" t="n"/>
      <c r="C4565" s="12" t="str">
        <f>IF($B4565="","",IFERROR(INDEX(Items!$B$2:$B$501,MATCH($B4565,Items!$A$2:$A$501,0)),"Unknown SKU"))</f>
        <v/>
      </c>
      <c r="D4565" s="14" t="n"/>
      <c r="E4565" s="14" t="n"/>
      <c r="F4565" s="14" t="n"/>
      <c r="G4565" s="14" t="n"/>
      <c r="H4565" s="12" t="str">
        <f>IF(AND(F4565="",G4565=""),"",IF(F4565="",0,F4565)-IF(G4565="",0,G4565))</f>
        <v/>
      </c>
      <c r="I4565" s="14" t="n"/>
      <c r="J4565" s="14" t="n"/>
      <c r="K4565" s="14" t="n"/>
    </row>
    <row r="4566">
      <c r="A4566" s="19" t="n"/>
      <c r="B4566" s="14" t="n"/>
      <c r="C4566" s="12" t="str">
        <f>IF($B4566="","",IFERROR(INDEX(Items!$B$2:$B$501,MATCH($B4566,Items!$A$2:$A$501,0)),"Unknown SKU"))</f>
        <v/>
      </c>
      <c r="D4566" s="14" t="n"/>
      <c r="E4566" s="14" t="n"/>
      <c r="F4566" s="14" t="n"/>
      <c r="G4566" s="14" t="n"/>
      <c r="H4566" s="12" t="str">
        <f>IF(AND(F4566="",G4566=""),"",IF(F4566="",0,F4566)-IF(G4566="",0,G4566))</f>
        <v/>
      </c>
      <c r="I4566" s="14" t="n"/>
      <c r="J4566" s="14" t="n"/>
      <c r="K4566" s="14" t="n"/>
    </row>
    <row r="4567">
      <c r="A4567" s="19" t="n"/>
      <c r="B4567" s="14" t="n"/>
      <c r="C4567" s="12" t="str">
        <f>IF($B4567="","",IFERROR(INDEX(Items!$B$2:$B$501,MATCH($B4567,Items!$A$2:$A$501,0)),"Unknown SKU"))</f>
        <v/>
      </c>
      <c r="D4567" s="14" t="n"/>
      <c r="E4567" s="14" t="n"/>
      <c r="F4567" s="14" t="n"/>
      <c r="G4567" s="14" t="n"/>
      <c r="H4567" s="12" t="str">
        <f>IF(AND(F4567="",G4567=""),"",IF(F4567="",0,F4567)-IF(G4567="",0,G4567))</f>
        <v/>
      </c>
      <c r="I4567" s="14" t="n"/>
      <c r="J4567" s="14" t="n"/>
      <c r="K4567" s="14" t="n"/>
    </row>
    <row r="4568">
      <c r="A4568" s="19" t="n"/>
      <c r="B4568" s="14" t="n"/>
      <c r="C4568" s="12" t="str">
        <f>IF($B4568="","",IFERROR(INDEX(Items!$B$2:$B$501,MATCH($B4568,Items!$A$2:$A$501,0)),"Unknown SKU"))</f>
        <v/>
      </c>
      <c r="D4568" s="14" t="n"/>
      <c r="E4568" s="14" t="n"/>
      <c r="F4568" s="14" t="n"/>
      <c r="G4568" s="14" t="n"/>
      <c r="H4568" s="12" t="str">
        <f>IF(AND(F4568="",G4568=""),"",IF(F4568="",0,F4568)-IF(G4568="",0,G4568))</f>
        <v/>
      </c>
      <c r="I4568" s="14" t="n"/>
      <c r="J4568" s="14" t="n"/>
      <c r="K4568" s="14" t="n"/>
    </row>
    <row r="4569">
      <c r="A4569" s="19" t="n"/>
      <c r="B4569" s="14" t="n"/>
      <c r="C4569" s="12" t="str">
        <f>IF($B4569="","",IFERROR(INDEX(Items!$B$2:$B$501,MATCH($B4569,Items!$A$2:$A$501,0)),"Unknown SKU"))</f>
        <v/>
      </c>
      <c r="D4569" s="14" t="n"/>
      <c r="E4569" s="14" t="n"/>
      <c r="F4569" s="14" t="n"/>
      <c r="G4569" s="14" t="n"/>
      <c r="H4569" s="12" t="str">
        <f>IF(AND(F4569="",G4569=""),"",IF(F4569="",0,F4569)-IF(G4569="",0,G4569))</f>
        <v/>
      </c>
      <c r="I4569" s="14" t="n"/>
      <c r="J4569" s="14" t="n"/>
      <c r="K4569" s="14" t="n"/>
    </row>
    <row r="4570">
      <c r="A4570" s="19" t="n"/>
      <c r="B4570" s="14" t="n"/>
      <c r="C4570" s="12" t="str">
        <f>IF($B4570="","",IFERROR(INDEX(Items!$B$2:$B$501,MATCH($B4570,Items!$A$2:$A$501,0)),"Unknown SKU"))</f>
        <v/>
      </c>
      <c r="D4570" s="14" t="n"/>
      <c r="E4570" s="14" t="n"/>
      <c r="F4570" s="14" t="n"/>
      <c r="G4570" s="14" t="n"/>
      <c r="H4570" s="12" t="str">
        <f>IF(AND(F4570="",G4570=""),"",IF(F4570="",0,F4570)-IF(G4570="",0,G4570))</f>
        <v/>
      </c>
      <c r="I4570" s="14" t="n"/>
      <c r="J4570" s="14" t="n"/>
      <c r="K4570" s="14" t="n"/>
    </row>
    <row r="4571">
      <c r="A4571" s="19" t="n"/>
      <c r="B4571" s="14" t="n"/>
      <c r="C4571" s="12" t="str">
        <f>IF($B4571="","",IFERROR(INDEX(Items!$B$2:$B$501,MATCH($B4571,Items!$A$2:$A$501,0)),"Unknown SKU"))</f>
        <v/>
      </c>
      <c r="D4571" s="14" t="n"/>
      <c r="E4571" s="14" t="n"/>
      <c r="F4571" s="14" t="n"/>
      <c r="G4571" s="14" t="n"/>
      <c r="H4571" s="12" t="str">
        <f>IF(AND(F4571="",G4571=""),"",IF(F4571="",0,F4571)-IF(G4571="",0,G4571))</f>
        <v/>
      </c>
      <c r="I4571" s="14" t="n"/>
      <c r="J4571" s="14" t="n"/>
      <c r="K4571" s="14" t="n"/>
    </row>
    <row r="4572">
      <c r="A4572" s="19" t="n"/>
      <c r="B4572" s="14" t="n"/>
      <c r="C4572" s="12" t="str">
        <f>IF($B4572="","",IFERROR(INDEX(Items!$B$2:$B$501,MATCH($B4572,Items!$A$2:$A$501,0)),"Unknown SKU"))</f>
        <v/>
      </c>
      <c r="D4572" s="14" t="n"/>
      <c r="E4572" s="14" t="n"/>
      <c r="F4572" s="14" t="n"/>
      <c r="G4572" s="14" t="n"/>
      <c r="H4572" s="12" t="str">
        <f>IF(AND(F4572="",G4572=""),"",IF(F4572="",0,F4572)-IF(G4572="",0,G4572))</f>
        <v/>
      </c>
      <c r="I4572" s="14" t="n"/>
      <c r="J4572" s="14" t="n"/>
      <c r="K4572" s="14" t="n"/>
    </row>
    <row r="4573">
      <c r="A4573" s="19" t="n"/>
      <c r="B4573" s="14" t="n"/>
      <c r="C4573" s="12" t="str">
        <f>IF($B4573="","",IFERROR(INDEX(Items!$B$2:$B$501,MATCH($B4573,Items!$A$2:$A$501,0)),"Unknown SKU"))</f>
        <v/>
      </c>
      <c r="D4573" s="14" t="n"/>
      <c r="E4573" s="14" t="n"/>
      <c r="F4573" s="14" t="n"/>
      <c r="G4573" s="14" t="n"/>
      <c r="H4573" s="12" t="str">
        <f>IF(AND(F4573="",G4573=""),"",IF(F4573="",0,F4573)-IF(G4573="",0,G4573))</f>
        <v/>
      </c>
      <c r="I4573" s="14" t="n"/>
      <c r="J4573" s="14" t="n"/>
      <c r="K4573" s="14" t="n"/>
    </row>
    <row r="4574">
      <c r="A4574" s="19" t="n"/>
      <c r="B4574" s="14" t="n"/>
      <c r="C4574" s="12" t="str">
        <f>IF($B4574="","",IFERROR(INDEX(Items!$B$2:$B$501,MATCH($B4574,Items!$A$2:$A$501,0)),"Unknown SKU"))</f>
        <v/>
      </c>
      <c r="D4574" s="14" t="n"/>
      <c r="E4574" s="14" t="n"/>
      <c r="F4574" s="14" t="n"/>
      <c r="G4574" s="14" t="n"/>
      <c r="H4574" s="12" t="str">
        <f>IF(AND(F4574="",G4574=""),"",IF(F4574="",0,F4574)-IF(G4574="",0,G4574))</f>
        <v/>
      </c>
      <c r="I4574" s="14" t="n"/>
      <c r="J4574" s="14" t="n"/>
      <c r="K4574" s="14" t="n"/>
    </row>
    <row r="4575">
      <c r="A4575" s="19" t="n"/>
      <c r="B4575" s="14" t="n"/>
      <c r="C4575" s="12" t="str">
        <f>IF($B4575="","",IFERROR(INDEX(Items!$B$2:$B$501,MATCH($B4575,Items!$A$2:$A$501,0)),"Unknown SKU"))</f>
        <v/>
      </c>
      <c r="D4575" s="14" t="n"/>
      <c r="E4575" s="14" t="n"/>
      <c r="F4575" s="14" t="n"/>
      <c r="G4575" s="14" t="n"/>
      <c r="H4575" s="12" t="str">
        <f>IF(AND(F4575="",G4575=""),"",IF(F4575="",0,F4575)-IF(G4575="",0,G4575))</f>
        <v/>
      </c>
      <c r="I4575" s="14" t="n"/>
      <c r="J4575" s="14" t="n"/>
      <c r="K4575" s="14" t="n"/>
    </row>
    <row r="4576">
      <c r="A4576" s="19" t="n"/>
      <c r="B4576" s="14" t="n"/>
      <c r="C4576" s="12" t="str">
        <f>IF($B4576="","",IFERROR(INDEX(Items!$B$2:$B$501,MATCH($B4576,Items!$A$2:$A$501,0)),"Unknown SKU"))</f>
        <v/>
      </c>
      <c r="D4576" s="14" t="n"/>
      <c r="E4576" s="14" t="n"/>
      <c r="F4576" s="14" t="n"/>
      <c r="G4576" s="14" t="n"/>
      <c r="H4576" s="12" t="str">
        <f>IF(AND(F4576="",G4576=""),"",IF(F4576="",0,F4576)-IF(G4576="",0,G4576))</f>
        <v/>
      </c>
      <c r="I4576" s="14" t="n"/>
      <c r="J4576" s="14" t="n"/>
      <c r="K4576" s="14" t="n"/>
    </row>
    <row r="4577">
      <c r="A4577" s="19" t="n"/>
      <c r="B4577" s="14" t="n"/>
      <c r="C4577" s="12" t="str">
        <f>IF($B4577="","",IFERROR(INDEX(Items!$B$2:$B$501,MATCH($B4577,Items!$A$2:$A$501,0)),"Unknown SKU"))</f>
        <v/>
      </c>
      <c r="D4577" s="14" t="n"/>
      <c r="E4577" s="14" t="n"/>
      <c r="F4577" s="14" t="n"/>
      <c r="G4577" s="14" t="n"/>
      <c r="H4577" s="12" t="str">
        <f>IF(AND(F4577="",G4577=""),"",IF(F4577="",0,F4577)-IF(G4577="",0,G4577))</f>
        <v/>
      </c>
      <c r="I4577" s="14" t="n"/>
      <c r="J4577" s="14" t="n"/>
      <c r="K4577" s="14" t="n"/>
    </row>
    <row r="4578">
      <c r="A4578" s="19" t="n"/>
      <c r="B4578" s="14" t="n"/>
      <c r="C4578" s="12" t="str">
        <f>IF($B4578="","",IFERROR(INDEX(Items!$B$2:$B$501,MATCH($B4578,Items!$A$2:$A$501,0)),"Unknown SKU"))</f>
        <v/>
      </c>
      <c r="D4578" s="14" t="n"/>
      <c r="E4578" s="14" t="n"/>
      <c r="F4578" s="14" t="n"/>
      <c r="G4578" s="14" t="n"/>
      <c r="H4578" s="12" t="str">
        <f>IF(AND(F4578="",G4578=""),"",IF(F4578="",0,F4578)-IF(G4578="",0,G4578))</f>
        <v/>
      </c>
      <c r="I4578" s="14" t="n"/>
      <c r="J4578" s="14" t="n"/>
      <c r="K4578" s="14" t="n"/>
    </row>
    <row r="4579">
      <c r="A4579" s="19" t="n"/>
      <c r="B4579" s="14" t="n"/>
      <c r="C4579" s="12" t="str">
        <f>IF($B4579="","",IFERROR(INDEX(Items!$B$2:$B$501,MATCH($B4579,Items!$A$2:$A$501,0)),"Unknown SKU"))</f>
        <v/>
      </c>
      <c r="D4579" s="14" t="n"/>
      <c r="E4579" s="14" t="n"/>
      <c r="F4579" s="14" t="n"/>
      <c r="G4579" s="14" t="n"/>
      <c r="H4579" s="12" t="str">
        <f>IF(AND(F4579="",G4579=""),"",IF(F4579="",0,F4579)-IF(G4579="",0,G4579))</f>
        <v/>
      </c>
      <c r="I4579" s="14" t="n"/>
      <c r="J4579" s="14" t="n"/>
      <c r="K4579" s="14" t="n"/>
    </row>
    <row r="4580">
      <c r="A4580" s="19" t="n"/>
      <c r="B4580" s="14" t="n"/>
      <c r="C4580" s="12" t="str">
        <f>IF($B4580="","",IFERROR(INDEX(Items!$B$2:$B$501,MATCH($B4580,Items!$A$2:$A$501,0)),"Unknown SKU"))</f>
        <v/>
      </c>
      <c r="D4580" s="14" t="n"/>
      <c r="E4580" s="14" t="n"/>
      <c r="F4580" s="14" t="n"/>
      <c r="G4580" s="14" t="n"/>
      <c r="H4580" s="12" t="str">
        <f>IF(AND(F4580="",G4580=""),"",IF(F4580="",0,F4580)-IF(G4580="",0,G4580))</f>
        <v/>
      </c>
      <c r="I4580" s="14" t="n"/>
      <c r="J4580" s="14" t="n"/>
      <c r="K4580" s="14" t="n"/>
    </row>
    <row r="4581">
      <c r="A4581" s="19" t="n"/>
      <c r="B4581" s="14" t="n"/>
      <c r="C4581" s="12" t="str">
        <f>IF($B4581="","",IFERROR(INDEX(Items!$B$2:$B$501,MATCH($B4581,Items!$A$2:$A$501,0)),"Unknown SKU"))</f>
        <v/>
      </c>
      <c r="D4581" s="14" t="n"/>
      <c r="E4581" s="14" t="n"/>
      <c r="F4581" s="14" t="n"/>
      <c r="G4581" s="14" t="n"/>
      <c r="H4581" s="12" t="str">
        <f>IF(AND(F4581="",G4581=""),"",IF(F4581="",0,F4581)-IF(G4581="",0,G4581))</f>
        <v/>
      </c>
      <c r="I4581" s="14" t="n"/>
      <c r="J4581" s="14" t="n"/>
      <c r="K4581" s="14" t="n"/>
    </row>
    <row r="4582">
      <c r="A4582" s="19" t="n"/>
      <c r="B4582" s="14" t="n"/>
      <c r="C4582" s="12" t="str">
        <f>IF($B4582="","",IFERROR(INDEX(Items!$B$2:$B$501,MATCH($B4582,Items!$A$2:$A$501,0)),"Unknown SKU"))</f>
        <v/>
      </c>
      <c r="D4582" s="14" t="n"/>
      <c r="E4582" s="14" t="n"/>
      <c r="F4582" s="14" t="n"/>
      <c r="G4582" s="14" t="n"/>
      <c r="H4582" s="12" t="str">
        <f>IF(AND(F4582="",G4582=""),"",IF(F4582="",0,F4582)-IF(G4582="",0,G4582))</f>
        <v/>
      </c>
      <c r="I4582" s="14" t="n"/>
      <c r="J4582" s="14" t="n"/>
      <c r="K4582" s="14" t="n"/>
    </row>
    <row r="4583">
      <c r="A4583" s="19" t="n"/>
      <c r="B4583" s="14" t="n"/>
      <c r="C4583" s="12" t="str">
        <f>IF($B4583="","",IFERROR(INDEX(Items!$B$2:$B$501,MATCH($B4583,Items!$A$2:$A$501,0)),"Unknown SKU"))</f>
        <v/>
      </c>
      <c r="D4583" s="14" t="n"/>
      <c r="E4583" s="14" t="n"/>
      <c r="F4583" s="14" t="n"/>
      <c r="G4583" s="14" t="n"/>
      <c r="H4583" s="12" t="str">
        <f>IF(AND(F4583="",G4583=""),"",IF(F4583="",0,F4583)-IF(G4583="",0,G4583))</f>
        <v/>
      </c>
      <c r="I4583" s="14" t="n"/>
      <c r="J4583" s="14" t="n"/>
      <c r="K4583" s="14" t="n"/>
    </row>
    <row r="4584">
      <c r="A4584" s="19" t="n"/>
      <c r="B4584" s="14" t="n"/>
      <c r="C4584" s="12" t="str">
        <f>IF($B4584="","",IFERROR(INDEX(Items!$B$2:$B$501,MATCH($B4584,Items!$A$2:$A$501,0)),"Unknown SKU"))</f>
        <v/>
      </c>
      <c r="D4584" s="14" t="n"/>
      <c r="E4584" s="14" t="n"/>
      <c r="F4584" s="14" t="n"/>
      <c r="G4584" s="14" t="n"/>
      <c r="H4584" s="12" t="str">
        <f>IF(AND(F4584="",G4584=""),"",IF(F4584="",0,F4584)-IF(G4584="",0,G4584))</f>
        <v/>
      </c>
      <c r="I4584" s="14" t="n"/>
      <c r="J4584" s="14" t="n"/>
      <c r="K4584" s="14" t="n"/>
    </row>
    <row r="4585">
      <c r="A4585" s="19" t="n"/>
      <c r="B4585" s="14" t="n"/>
      <c r="C4585" s="12" t="str">
        <f>IF($B4585="","",IFERROR(INDEX(Items!$B$2:$B$501,MATCH($B4585,Items!$A$2:$A$501,0)),"Unknown SKU"))</f>
        <v/>
      </c>
      <c r="D4585" s="14" t="n"/>
      <c r="E4585" s="14" t="n"/>
      <c r="F4585" s="14" t="n"/>
      <c r="G4585" s="14" t="n"/>
      <c r="H4585" s="12" t="str">
        <f>IF(AND(F4585="",G4585=""),"",IF(F4585="",0,F4585)-IF(G4585="",0,G4585))</f>
        <v/>
      </c>
      <c r="I4585" s="14" t="n"/>
      <c r="J4585" s="14" t="n"/>
      <c r="K4585" s="14" t="n"/>
    </row>
    <row r="4586">
      <c r="A4586" s="19" t="n"/>
      <c r="B4586" s="14" t="n"/>
      <c r="C4586" s="12" t="str">
        <f>IF($B4586="","",IFERROR(INDEX(Items!$B$2:$B$501,MATCH($B4586,Items!$A$2:$A$501,0)),"Unknown SKU"))</f>
        <v/>
      </c>
      <c r="D4586" s="14" t="n"/>
      <c r="E4586" s="14" t="n"/>
      <c r="F4586" s="14" t="n"/>
      <c r="G4586" s="14" t="n"/>
      <c r="H4586" s="12" t="str">
        <f>IF(AND(F4586="",G4586=""),"",IF(F4586="",0,F4586)-IF(G4586="",0,G4586))</f>
        <v/>
      </c>
      <c r="I4586" s="14" t="n"/>
      <c r="J4586" s="14" t="n"/>
      <c r="K4586" s="14" t="n"/>
    </row>
    <row r="4587">
      <c r="A4587" s="19" t="n"/>
      <c r="B4587" s="14" t="n"/>
      <c r="C4587" s="12" t="str">
        <f>IF($B4587="","",IFERROR(INDEX(Items!$B$2:$B$501,MATCH($B4587,Items!$A$2:$A$501,0)),"Unknown SKU"))</f>
        <v/>
      </c>
      <c r="D4587" s="14" t="n"/>
      <c r="E4587" s="14" t="n"/>
      <c r="F4587" s="14" t="n"/>
      <c r="G4587" s="14" t="n"/>
      <c r="H4587" s="12" t="str">
        <f>IF(AND(F4587="",G4587=""),"",IF(F4587="",0,F4587)-IF(G4587="",0,G4587))</f>
        <v/>
      </c>
      <c r="I4587" s="14" t="n"/>
      <c r="J4587" s="14" t="n"/>
      <c r="K4587" s="14" t="n"/>
    </row>
    <row r="4588">
      <c r="A4588" s="19" t="n"/>
      <c r="B4588" s="14" t="n"/>
      <c r="C4588" s="12" t="str">
        <f>IF($B4588="","",IFERROR(INDEX(Items!$B$2:$B$501,MATCH($B4588,Items!$A$2:$A$501,0)),"Unknown SKU"))</f>
        <v/>
      </c>
      <c r="D4588" s="14" t="n"/>
      <c r="E4588" s="14" t="n"/>
      <c r="F4588" s="14" t="n"/>
      <c r="G4588" s="14" t="n"/>
      <c r="H4588" s="12" t="str">
        <f>IF(AND(F4588="",G4588=""),"",IF(F4588="",0,F4588)-IF(G4588="",0,G4588))</f>
        <v/>
      </c>
      <c r="I4588" s="14" t="n"/>
      <c r="J4588" s="14" t="n"/>
      <c r="K4588" s="14" t="n"/>
    </row>
    <row r="4589">
      <c r="A4589" s="19" t="n"/>
      <c r="B4589" s="14" t="n"/>
      <c r="C4589" s="12" t="str">
        <f>IF($B4589="","",IFERROR(INDEX(Items!$B$2:$B$501,MATCH($B4589,Items!$A$2:$A$501,0)),"Unknown SKU"))</f>
        <v/>
      </c>
      <c r="D4589" s="14" t="n"/>
      <c r="E4589" s="14" t="n"/>
      <c r="F4589" s="14" t="n"/>
      <c r="G4589" s="14" t="n"/>
      <c r="H4589" s="12" t="str">
        <f>IF(AND(F4589="",G4589=""),"",IF(F4589="",0,F4589)-IF(G4589="",0,G4589))</f>
        <v/>
      </c>
      <c r="I4589" s="14" t="n"/>
      <c r="J4589" s="14" t="n"/>
      <c r="K4589" s="14" t="n"/>
    </row>
    <row r="4590">
      <c r="A4590" s="19" t="n"/>
      <c r="B4590" s="14" t="n"/>
      <c r="C4590" s="12" t="str">
        <f>IF($B4590="","",IFERROR(INDEX(Items!$B$2:$B$501,MATCH($B4590,Items!$A$2:$A$501,0)),"Unknown SKU"))</f>
        <v/>
      </c>
      <c r="D4590" s="14" t="n"/>
      <c r="E4590" s="14" t="n"/>
      <c r="F4590" s="14" t="n"/>
      <c r="G4590" s="14" t="n"/>
      <c r="H4590" s="12" t="str">
        <f>IF(AND(F4590="",G4590=""),"",IF(F4590="",0,F4590)-IF(G4590="",0,G4590))</f>
        <v/>
      </c>
      <c r="I4590" s="14" t="n"/>
      <c r="J4590" s="14" t="n"/>
      <c r="K4590" s="14" t="n"/>
    </row>
    <row r="4591">
      <c r="A4591" s="19" t="n"/>
      <c r="B4591" s="14" t="n"/>
      <c r="C4591" s="12" t="str">
        <f>IF($B4591="","",IFERROR(INDEX(Items!$B$2:$B$501,MATCH($B4591,Items!$A$2:$A$501,0)),"Unknown SKU"))</f>
        <v/>
      </c>
      <c r="D4591" s="14" t="n"/>
      <c r="E4591" s="14" t="n"/>
      <c r="F4591" s="14" t="n"/>
      <c r="G4591" s="14" t="n"/>
      <c r="H4591" s="12" t="str">
        <f>IF(AND(F4591="",G4591=""),"",IF(F4591="",0,F4591)-IF(G4591="",0,G4591))</f>
        <v/>
      </c>
      <c r="I4591" s="14" t="n"/>
      <c r="J4591" s="14" t="n"/>
      <c r="K4591" s="14" t="n"/>
    </row>
    <row r="4592">
      <c r="A4592" s="19" t="n"/>
      <c r="B4592" s="14" t="n"/>
      <c r="C4592" s="12" t="str">
        <f>IF($B4592="","",IFERROR(INDEX(Items!$B$2:$B$501,MATCH($B4592,Items!$A$2:$A$501,0)),"Unknown SKU"))</f>
        <v/>
      </c>
      <c r="D4592" s="14" t="n"/>
      <c r="E4592" s="14" t="n"/>
      <c r="F4592" s="14" t="n"/>
      <c r="G4592" s="14" t="n"/>
      <c r="H4592" s="12" t="str">
        <f>IF(AND(F4592="",G4592=""),"",IF(F4592="",0,F4592)-IF(G4592="",0,G4592))</f>
        <v/>
      </c>
      <c r="I4592" s="14" t="n"/>
      <c r="J4592" s="14" t="n"/>
      <c r="K4592" s="14" t="n"/>
    </row>
    <row r="4593">
      <c r="A4593" s="19" t="n"/>
      <c r="B4593" s="14" t="n"/>
      <c r="C4593" s="12" t="str">
        <f>IF($B4593="","",IFERROR(INDEX(Items!$B$2:$B$501,MATCH($B4593,Items!$A$2:$A$501,0)),"Unknown SKU"))</f>
        <v/>
      </c>
      <c r="D4593" s="14" t="n"/>
      <c r="E4593" s="14" t="n"/>
      <c r="F4593" s="14" t="n"/>
      <c r="G4593" s="14" t="n"/>
      <c r="H4593" s="12" t="str">
        <f>IF(AND(F4593="",G4593=""),"",IF(F4593="",0,F4593)-IF(G4593="",0,G4593))</f>
        <v/>
      </c>
      <c r="I4593" s="14" t="n"/>
      <c r="J4593" s="14" t="n"/>
      <c r="K4593" s="14" t="n"/>
    </row>
    <row r="4594">
      <c r="A4594" s="19" t="n"/>
      <c r="B4594" s="14" t="n"/>
      <c r="C4594" s="12" t="str">
        <f>IF($B4594="","",IFERROR(INDEX(Items!$B$2:$B$501,MATCH($B4594,Items!$A$2:$A$501,0)),"Unknown SKU"))</f>
        <v/>
      </c>
      <c r="D4594" s="14" t="n"/>
      <c r="E4594" s="14" t="n"/>
      <c r="F4594" s="14" t="n"/>
      <c r="G4594" s="14" t="n"/>
      <c r="H4594" s="12" t="str">
        <f>IF(AND(F4594="",G4594=""),"",IF(F4594="",0,F4594)-IF(G4594="",0,G4594))</f>
        <v/>
      </c>
      <c r="I4594" s="14" t="n"/>
      <c r="J4594" s="14" t="n"/>
      <c r="K4594" s="14" t="n"/>
    </row>
    <row r="4595">
      <c r="A4595" s="19" t="n"/>
      <c r="B4595" s="14" t="n"/>
      <c r="C4595" s="12" t="str">
        <f>IF($B4595="","",IFERROR(INDEX(Items!$B$2:$B$501,MATCH($B4595,Items!$A$2:$A$501,0)),"Unknown SKU"))</f>
        <v/>
      </c>
      <c r="D4595" s="14" t="n"/>
      <c r="E4595" s="14" t="n"/>
      <c r="F4595" s="14" t="n"/>
      <c r="G4595" s="14" t="n"/>
      <c r="H4595" s="12" t="str">
        <f>IF(AND(F4595="",G4595=""),"",IF(F4595="",0,F4595)-IF(G4595="",0,G4595))</f>
        <v/>
      </c>
      <c r="I4595" s="14" t="n"/>
      <c r="J4595" s="14" t="n"/>
      <c r="K4595" s="14" t="n"/>
    </row>
    <row r="4596">
      <c r="A4596" s="19" t="n"/>
      <c r="B4596" s="14" t="n"/>
      <c r="C4596" s="12" t="str">
        <f>IF($B4596="","",IFERROR(INDEX(Items!$B$2:$B$501,MATCH($B4596,Items!$A$2:$A$501,0)),"Unknown SKU"))</f>
        <v/>
      </c>
      <c r="D4596" s="14" t="n"/>
      <c r="E4596" s="14" t="n"/>
      <c r="F4596" s="14" t="n"/>
      <c r="G4596" s="14" t="n"/>
      <c r="H4596" s="12" t="str">
        <f>IF(AND(F4596="",G4596=""),"",IF(F4596="",0,F4596)-IF(G4596="",0,G4596))</f>
        <v/>
      </c>
      <c r="I4596" s="14" t="n"/>
      <c r="J4596" s="14" t="n"/>
      <c r="K4596" s="14" t="n"/>
    </row>
    <row r="4597">
      <c r="A4597" s="19" t="n"/>
      <c r="B4597" s="14" t="n"/>
      <c r="C4597" s="12" t="str">
        <f>IF($B4597="","",IFERROR(INDEX(Items!$B$2:$B$501,MATCH($B4597,Items!$A$2:$A$501,0)),"Unknown SKU"))</f>
        <v/>
      </c>
      <c r="D4597" s="14" t="n"/>
      <c r="E4597" s="14" t="n"/>
      <c r="F4597" s="14" t="n"/>
      <c r="G4597" s="14" t="n"/>
      <c r="H4597" s="12" t="str">
        <f>IF(AND(F4597="",G4597=""),"",IF(F4597="",0,F4597)-IF(G4597="",0,G4597))</f>
        <v/>
      </c>
      <c r="I4597" s="14" t="n"/>
      <c r="J4597" s="14" t="n"/>
      <c r="K4597" s="14" t="n"/>
    </row>
    <row r="4598">
      <c r="A4598" s="19" t="n"/>
      <c r="B4598" s="14" t="n"/>
      <c r="C4598" s="12" t="str">
        <f>IF($B4598="","",IFERROR(INDEX(Items!$B$2:$B$501,MATCH($B4598,Items!$A$2:$A$501,0)),"Unknown SKU"))</f>
        <v/>
      </c>
      <c r="D4598" s="14" t="n"/>
      <c r="E4598" s="14" t="n"/>
      <c r="F4598" s="14" t="n"/>
      <c r="G4598" s="14" t="n"/>
      <c r="H4598" s="12" t="str">
        <f>IF(AND(F4598="",G4598=""),"",IF(F4598="",0,F4598)-IF(G4598="",0,G4598))</f>
        <v/>
      </c>
      <c r="I4598" s="14" t="n"/>
      <c r="J4598" s="14" t="n"/>
      <c r="K4598" s="14" t="n"/>
    </row>
    <row r="4599">
      <c r="A4599" s="19" t="n"/>
      <c r="B4599" s="14" t="n"/>
      <c r="C4599" s="12" t="str">
        <f>IF($B4599="","",IFERROR(INDEX(Items!$B$2:$B$501,MATCH($B4599,Items!$A$2:$A$501,0)),"Unknown SKU"))</f>
        <v/>
      </c>
      <c r="D4599" s="14" t="n"/>
      <c r="E4599" s="14" t="n"/>
      <c r="F4599" s="14" t="n"/>
      <c r="G4599" s="14" t="n"/>
      <c r="H4599" s="12" t="str">
        <f>IF(AND(F4599="",G4599=""),"",IF(F4599="",0,F4599)-IF(G4599="",0,G4599))</f>
        <v/>
      </c>
      <c r="I4599" s="14" t="n"/>
      <c r="J4599" s="14" t="n"/>
      <c r="K4599" s="14" t="n"/>
    </row>
    <row r="4600">
      <c r="A4600" s="19" t="n"/>
      <c r="B4600" s="14" t="n"/>
      <c r="C4600" s="12" t="str">
        <f>IF($B4600="","",IFERROR(INDEX(Items!$B$2:$B$501,MATCH($B4600,Items!$A$2:$A$501,0)),"Unknown SKU"))</f>
        <v/>
      </c>
      <c r="D4600" s="14" t="n"/>
      <c r="E4600" s="14" t="n"/>
      <c r="F4600" s="14" t="n"/>
      <c r="G4600" s="14" t="n"/>
      <c r="H4600" s="12" t="str">
        <f>IF(AND(F4600="",G4600=""),"",IF(F4600="",0,F4600)-IF(G4600="",0,G4600))</f>
        <v/>
      </c>
      <c r="I4600" s="14" t="n"/>
      <c r="J4600" s="14" t="n"/>
      <c r="K4600" s="14" t="n"/>
    </row>
    <row r="4601">
      <c r="A4601" s="19" t="n"/>
      <c r="B4601" s="14" t="n"/>
      <c r="C4601" s="12" t="str">
        <f>IF($B4601="","",IFERROR(INDEX(Items!$B$2:$B$501,MATCH($B4601,Items!$A$2:$A$501,0)),"Unknown SKU"))</f>
        <v/>
      </c>
      <c r="D4601" s="14" t="n"/>
      <c r="E4601" s="14" t="n"/>
      <c r="F4601" s="14" t="n"/>
      <c r="G4601" s="14" t="n"/>
      <c r="H4601" s="12" t="str">
        <f>IF(AND(F4601="",G4601=""),"",IF(F4601="",0,F4601)-IF(G4601="",0,G4601))</f>
        <v/>
      </c>
      <c r="I4601" s="14" t="n"/>
      <c r="J4601" s="14" t="n"/>
      <c r="K4601" s="14" t="n"/>
    </row>
    <row r="4602">
      <c r="A4602" s="19" t="n"/>
      <c r="B4602" s="14" t="n"/>
      <c r="C4602" s="12" t="str">
        <f>IF($B4602="","",IFERROR(INDEX(Items!$B$2:$B$501,MATCH($B4602,Items!$A$2:$A$501,0)),"Unknown SKU"))</f>
        <v/>
      </c>
      <c r="D4602" s="14" t="n"/>
      <c r="E4602" s="14" t="n"/>
      <c r="F4602" s="14" t="n"/>
      <c r="G4602" s="14" t="n"/>
      <c r="H4602" s="12" t="str">
        <f>IF(AND(F4602="",G4602=""),"",IF(F4602="",0,F4602)-IF(G4602="",0,G4602))</f>
        <v/>
      </c>
      <c r="I4602" s="14" t="n"/>
      <c r="J4602" s="14" t="n"/>
      <c r="K4602" s="14" t="n"/>
    </row>
    <row r="4603">
      <c r="A4603" s="19" t="n"/>
      <c r="B4603" s="14" t="n"/>
      <c r="C4603" s="12" t="str">
        <f>IF($B4603="","",IFERROR(INDEX(Items!$B$2:$B$501,MATCH($B4603,Items!$A$2:$A$501,0)),"Unknown SKU"))</f>
        <v/>
      </c>
      <c r="D4603" s="14" t="n"/>
      <c r="E4603" s="14" t="n"/>
      <c r="F4603" s="14" t="n"/>
      <c r="G4603" s="14" t="n"/>
      <c r="H4603" s="12" t="str">
        <f>IF(AND(F4603="",G4603=""),"",IF(F4603="",0,F4603)-IF(G4603="",0,G4603))</f>
        <v/>
      </c>
      <c r="I4603" s="14" t="n"/>
      <c r="J4603" s="14" t="n"/>
      <c r="K4603" s="14" t="n"/>
    </row>
    <row r="4604">
      <c r="A4604" s="19" t="n"/>
      <c r="B4604" s="14" t="n"/>
      <c r="C4604" s="12" t="str">
        <f>IF($B4604="","",IFERROR(INDEX(Items!$B$2:$B$501,MATCH($B4604,Items!$A$2:$A$501,0)),"Unknown SKU"))</f>
        <v/>
      </c>
      <c r="D4604" s="14" t="n"/>
      <c r="E4604" s="14" t="n"/>
      <c r="F4604" s="14" t="n"/>
      <c r="G4604" s="14" t="n"/>
      <c r="H4604" s="12" t="str">
        <f>IF(AND(F4604="",G4604=""),"",IF(F4604="",0,F4604)-IF(G4604="",0,G4604))</f>
        <v/>
      </c>
      <c r="I4604" s="14" t="n"/>
      <c r="J4604" s="14" t="n"/>
      <c r="K4604" s="14" t="n"/>
    </row>
    <row r="4605">
      <c r="A4605" s="19" t="n"/>
      <c r="B4605" s="14" t="n"/>
      <c r="C4605" s="12" t="str">
        <f>IF($B4605="","",IFERROR(INDEX(Items!$B$2:$B$501,MATCH($B4605,Items!$A$2:$A$501,0)),"Unknown SKU"))</f>
        <v/>
      </c>
      <c r="D4605" s="14" t="n"/>
      <c r="E4605" s="14" t="n"/>
      <c r="F4605" s="14" t="n"/>
      <c r="G4605" s="14" t="n"/>
      <c r="H4605" s="12" t="str">
        <f>IF(AND(F4605="",G4605=""),"",IF(F4605="",0,F4605)-IF(G4605="",0,G4605))</f>
        <v/>
      </c>
      <c r="I4605" s="14" t="n"/>
      <c r="J4605" s="14" t="n"/>
      <c r="K4605" s="14" t="n"/>
    </row>
    <row r="4606">
      <c r="A4606" s="19" t="n"/>
      <c r="B4606" s="14" t="n"/>
      <c r="C4606" s="12" t="str">
        <f>IF($B4606="","",IFERROR(INDEX(Items!$B$2:$B$501,MATCH($B4606,Items!$A$2:$A$501,0)),"Unknown SKU"))</f>
        <v/>
      </c>
      <c r="D4606" s="14" t="n"/>
      <c r="E4606" s="14" t="n"/>
      <c r="F4606" s="14" t="n"/>
      <c r="G4606" s="14" t="n"/>
      <c r="H4606" s="12" t="str">
        <f>IF(AND(F4606="",G4606=""),"",IF(F4606="",0,F4606)-IF(G4606="",0,G4606))</f>
        <v/>
      </c>
      <c r="I4606" s="14" t="n"/>
      <c r="J4606" s="14" t="n"/>
      <c r="K4606" s="14" t="n"/>
    </row>
    <row r="4607">
      <c r="A4607" s="19" t="n"/>
      <c r="B4607" s="14" t="n"/>
      <c r="C4607" s="12" t="str">
        <f>IF($B4607="","",IFERROR(INDEX(Items!$B$2:$B$501,MATCH($B4607,Items!$A$2:$A$501,0)),"Unknown SKU"))</f>
        <v/>
      </c>
      <c r="D4607" s="14" t="n"/>
      <c r="E4607" s="14" t="n"/>
      <c r="F4607" s="14" t="n"/>
      <c r="G4607" s="14" t="n"/>
      <c r="H4607" s="12" t="str">
        <f>IF(AND(F4607="",G4607=""),"",IF(F4607="",0,F4607)-IF(G4607="",0,G4607))</f>
        <v/>
      </c>
      <c r="I4607" s="14" t="n"/>
      <c r="J4607" s="14" t="n"/>
      <c r="K4607" s="14" t="n"/>
    </row>
    <row r="4608">
      <c r="A4608" s="19" t="n"/>
      <c r="B4608" s="14" t="n"/>
      <c r="C4608" s="12" t="str">
        <f>IF($B4608="","",IFERROR(INDEX(Items!$B$2:$B$501,MATCH($B4608,Items!$A$2:$A$501,0)),"Unknown SKU"))</f>
        <v/>
      </c>
      <c r="D4608" s="14" t="n"/>
      <c r="E4608" s="14" t="n"/>
      <c r="F4608" s="14" t="n"/>
      <c r="G4608" s="14" t="n"/>
      <c r="H4608" s="12" t="str">
        <f>IF(AND(F4608="",G4608=""),"",IF(F4608="",0,F4608)-IF(G4608="",0,G4608))</f>
        <v/>
      </c>
      <c r="I4608" s="14" t="n"/>
      <c r="J4608" s="14" t="n"/>
      <c r="K4608" s="14" t="n"/>
    </row>
    <row r="4609">
      <c r="A4609" s="19" t="n"/>
      <c r="B4609" s="14" t="n"/>
      <c r="C4609" s="12" t="str">
        <f>IF($B4609="","",IFERROR(INDEX(Items!$B$2:$B$501,MATCH($B4609,Items!$A$2:$A$501,0)),"Unknown SKU"))</f>
        <v/>
      </c>
      <c r="D4609" s="14" t="n"/>
      <c r="E4609" s="14" t="n"/>
      <c r="F4609" s="14" t="n"/>
      <c r="G4609" s="14" t="n"/>
      <c r="H4609" s="12" t="str">
        <f>IF(AND(F4609="",G4609=""),"",IF(F4609="",0,F4609)-IF(G4609="",0,G4609))</f>
        <v/>
      </c>
      <c r="I4609" s="14" t="n"/>
      <c r="J4609" s="14" t="n"/>
      <c r="K4609" s="14" t="n"/>
    </row>
    <row r="4610">
      <c r="A4610" s="19" t="n"/>
      <c r="B4610" s="14" t="n"/>
      <c r="C4610" s="12" t="str">
        <f>IF($B4610="","",IFERROR(INDEX(Items!$B$2:$B$501,MATCH($B4610,Items!$A$2:$A$501,0)),"Unknown SKU"))</f>
        <v/>
      </c>
      <c r="D4610" s="14" t="n"/>
      <c r="E4610" s="14" t="n"/>
      <c r="F4610" s="14" t="n"/>
      <c r="G4610" s="14" t="n"/>
      <c r="H4610" s="12" t="str">
        <f>IF(AND(F4610="",G4610=""),"",IF(F4610="",0,F4610)-IF(G4610="",0,G4610))</f>
        <v/>
      </c>
      <c r="I4610" s="14" t="n"/>
      <c r="J4610" s="14" t="n"/>
      <c r="K4610" s="14" t="n"/>
    </row>
    <row r="4611">
      <c r="A4611" s="19" t="n"/>
      <c r="B4611" s="14" t="n"/>
      <c r="C4611" s="12" t="str">
        <f>IF($B4611="","",IFERROR(INDEX(Items!$B$2:$B$501,MATCH($B4611,Items!$A$2:$A$501,0)),"Unknown SKU"))</f>
        <v/>
      </c>
      <c r="D4611" s="14" t="n"/>
      <c r="E4611" s="14" t="n"/>
      <c r="F4611" s="14" t="n"/>
      <c r="G4611" s="14" t="n"/>
      <c r="H4611" s="12" t="str">
        <f>IF(AND(F4611="",G4611=""),"",IF(F4611="",0,F4611)-IF(G4611="",0,G4611))</f>
        <v/>
      </c>
      <c r="I4611" s="14" t="n"/>
      <c r="J4611" s="14" t="n"/>
      <c r="K4611" s="14" t="n"/>
    </row>
    <row r="4612">
      <c r="A4612" s="19" t="n"/>
      <c r="B4612" s="14" t="n"/>
      <c r="C4612" s="12" t="str">
        <f>IF($B4612="","",IFERROR(INDEX(Items!$B$2:$B$501,MATCH($B4612,Items!$A$2:$A$501,0)),"Unknown SKU"))</f>
        <v/>
      </c>
      <c r="D4612" s="14" t="n"/>
      <c r="E4612" s="14" t="n"/>
      <c r="F4612" s="14" t="n"/>
      <c r="G4612" s="14" t="n"/>
      <c r="H4612" s="12" t="str">
        <f>IF(AND(F4612="",G4612=""),"",IF(F4612="",0,F4612)-IF(G4612="",0,G4612))</f>
        <v/>
      </c>
      <c r="I4612" s="14" t="n"/>
      <c r="J4612" s="14" t="n"/>
      <c r="K4612" s="14" t="n"/>
    </row>
    <row r="4613">
      <c r="A4613" s="19" t="n"/>
      <c r="B4613" s="14" t="n"/>
      <c r="C4613" s="12" t="str">
        <f>IF($B4613="","",IFERROR(INDEX(Items!$B$2:$B$501,MATCH($B4613,Items!$A$2:$A$501,0)),"Unknown SKU"))</f>
        <v/>
      </c>
      <c r="D4613" s="14" t="n"/>
      <c r="E4613" s="14" t="n"/>
      <c r="F4613" s="14" t="n"/>
      <c r="G4613" s="14" t="n"/>
      <c r="H4613" s="12" t="str">
        <f>IF(AND(F4613="",G4613=""),"",IF(F4613="",0,F4613)-IF(G4613="",0,G4613))</f>
        <v/>
      </c>
      <c r="I4613" s="14" t="n"/>
      <c r="J4613" s="14" t="n"/>
      <c r="K4613" s="14" t="n"/>
    </row>
    <row r="4614">
      <c r="A4614" s="19" t="n"/>
      <c r="B4614" s="14" t="n"/>
      <c r="C4614" s="12" t="str">
        <f>IF($B4614="","",IFERROR(INDEX(Items!$B$2:$B$501,MATCH($B4614,Items!$A$2:$A$501,0)),"Unknown SKU"))</f>
        <v/>
      </c>
      <c r="D4614" s="14" t="n"/>
      <c r="E4614" s="14" t="n"/>
      <c r="F4614" s="14" t="n"/>
      <c r="G4614" s="14" t="n"/>
      <c r="H4614" s="12" t="str">
        <f>IF(AND(F4614="",G4614=""),"",IF(F4614="",0,F4614)-IF(G4614="",0,G4614))</f>
        <v/>
      </c>
      <c r="I4614" s="14" t="n"/>
      <c r="J4614" s="14" t="n"/>
      <c r="K4614" s="14" t="n"/>
    </row>
    <row r="4615">
      <c r="A4615" s="19" t="n"/>
      <c r="B4615" s="14" t="n"/>
      <c r="C4615" s="12" t="str">
        <f>IF($B4615="","",IFERROR(INDEX(Items!$B$2:$B$501,MATCH($B4615,Items!$A$2:$A$501,0)),"Unknown SKU"))</f>
        <v/>
      </c>
      <c r="D4615" s="14" t="n"/>
      <c r="E4615" s="14" t="n"/>
      <c r="F4615" s="14" t="n"/>
      <c r="G4615" s="14" t="n"/>
      <c r="H4615" s="12" t="str">
        <f>IF(AND(F4615="",G4615=""),"",IF(F4615="",0,F4615)-IF(G4615="",0,G4615))</f>
        <v/>
      </c>
      <c r="I4615" s="14" t="n"/>
      <c r="J4615" s="14" t="n"/>
      <c r="K4615" s="14" t="n"/>
    </row>
    <row r="4616">
      <c r="A4616" s="19" t="n"/>
      <c r="B4616" s="14" t="n"/>
      <c r="C4616" s="12" t="str">
        <f>IF($B4616="","",IFERROR(INDEX(Items!$B$2:$B$501,MATCH($B4616,Items!$A$2:$A$501,0)),"Unknown SKU"))</f>
        <v/>
      </c>
      <c r="D4616" s="14" t="n"/>
      <c r="E4616" s="14" t="n"/>
      <c r="F4616" s="14" t="n"/>
      <c r="G4616" s="14" t="n"/>
      <c r="H4616" s="12" t="str">
        <f>IF(AND(F4616="",G4616=""),"",IF(F4616="",0,F4616)-IF(G4616="",0,G4616))</f>
        <v/>
      </c>
      <c r="I4616" s="14" t="n"/>
      <c r="J4616" s="14" t="n"/>
      <c r="K4616" s="14" t="n"/>
    </row>
    <row r="4617">
      <c r="A4617" s="19" t="n"/>
      <c r="B4617" s="14" t="n"/>
      <c r="C4617" s="12" t="str">
        <f>IF($B4617="","",IFERROR(INDEX(Items!$B$2:$B$501,MATCH($B4617,Items!$A$2:$A$501,0)),"Unknown SKU"))</f>
        <v/>
      </c>
      <c r="D4617" s="14" t="n"/>
      <c r="E4617" s="14" t="n"/>
      <c r="F4617" s="14" t="n"/>
      <c r="G4617" s="14" t="n"/>
      <c r="H4617" s="12" t="str">
        <f>IF(AND(F4617="",G4617=""),"",IF(F4617="",0,F4617)-IF(G4617="",0,G4617))</f>
        <v/>
      </c>
      <c r="I4617" s="14" t="n"/>
      <c r="J4617" s="14" t="n"/>
      <c r="K4617" s="14" t="n"/>
    </row>
    <row r="4618">
      <c r="A4618" s="19" t="n"/>
      <c r="B4618" s="14" t="n"/>
      <c r="C4618" s="12" t="str">
        <f>IF($B4618="","",IFERROR(INDEX(Items!$B$2:$B$501,MATCH($B4618,Items!$A$2:$A$501,0)),"Unknown SKU"))</f>
        <v/>
      </c>
      <c r="D4618" s="14" t="n"/>
      <c r="E4618" s="14" t="n"/>
      <c r="F4618" s="14" t="n"/>
      <c r="G4618" s="14" t="n"/>
      <c r="H4618" s="12" t="str">
        <f>IF(AND(F4618="",G4618=""),"",IF(F4618="",0,F4618)-IF(G4618="",0,G4618))</f>
        <v/>
      </c>
      <c r="I4618" s="14" t="n"/>
      <c r="J4618" s="14" t="n"/>
      <c r="K4618" s="14" t="n"/>
    </row>
    <row r="4619">
      <c r="A4619" s="19" t="n"/>
      <c r="B4619" s="14" t="n"/>
      <c r="C4619" s="12" t="str">
        <f>IF($B4619="","",IFERROR(INDEX(Items!$B$2:$B$501,MATCH($B4619,Items!$A$2:$A$501,0)),"Unknown SKU"))</f>
        <v/>
      </c>
      <c r="D4619" s="14" t="n"/>
      <c r="E4619" s="14" t="n"/>
      <c r="F4619" s="14" t="n"/>
      <c r="G4619" s="14" t="n"/>
      <c r="H4619" s="12" t="str">
        <f>IF(AND(F4619="",G4619=""),"",IF(F4619="",0,F4619)-IF(G4619="",0,G4619))</f>
        <v/>
      </c>
      <c r="I4619" s="14" t="n"/>
      <c r="J4619" s="14" t="n"/>
      <c r="K4619" s="14" t="n"/>
    </row>
    <row r="4620">
      <c r="A4620" s="19" t="n"/>
      <c r="B4620" s="14" t="n"/>
      <c r="C4620" s="12" t="str">
        <f>IF($B4620="","",IFERROR(INDEX(Items!$B$2:$B$501,MATCH($B4620,Items!$A$2:$A$501,0)),"Unknown SKU"))</f>
        <v/>
      </c>
      <c r="D4620" s="14" t="n"/>
      <c r="E4620" s="14" t="n"/>
      <c r="F4620" s="14" t="n"/>
      <c r="G4620" s="14" t="n"/>
      <c r="H4620" s="12" t="str">
        <f>IF(AND(F4620="",G4620=""),"",IF(F4620="",0,F4620)-IF(G4620="",0,G4620))</f>
        <v/>
      </c>
      <c r="I4620" s="14" t="n"/>
      <c r="J4620" s="14" t="n"/>
      <c r="K4620" s="14" t="n"/>
    </row>
    <row r="4621">
      <c r="A4621" s="19" t="n"/>
      <c r="B4621" s="14" t="n"/>
      <c r="C4621" s="12" t="str">
        <f>IF($B4621="","",IFERROR(INDEX(Items!$B$2:$B$501,MATCH($B4621,Items!$A$2:$A$501,0)),"Unknown SKU"))</f>
        <v/>
      </c>
      <c r="D4621" s="14" t="n"/>
      <c r="E4621" s="14" t="n"/>
      <c r="F4621" s="14" t="n"/>
      <c r="G4621" s="14" t="n"/>
      <c r="H4621" s="12" t="str">
        <f>IF(AND(F4621="",G4621=""),"",IF(F4621="",0,F4621)-IF(G4621="",0,G4621))</f>
        <v/>
      </c>
      <c r="I4621" s="14" t="n"/>
      <c r="J4621" s="14" t="n"/>
      <c r="K4621" s="14" t="n"/>
    </row>
    <row r="4622">
      <c r="A4622" s="19" t="n"/>
      <c r="B4622" s="14" t="n"/>
      <c r="C4622" s="12" t="str">
        <f>IF($B4622="","",IFERROR(INDEX(Items!$B$2:$B$501,MATCH($B4622,Items!$A$2:$A$501,0)),"Unknown SKU"))</f>
        <v/>
      </c>
      <c r="D4622" s="14" t="n"/>
      <c r="E4622" s="14" t="n"/>
      <c r="F4622" s="14" t="n"/>
      <c r="G4622" s="14" t="n"/>
      <c r="H4622" s="12" t="str">
        <f>IF(AND(F4622="",G4622=""),"",IF(F4622="",0,F4622)-IF(G4622="",0,G4622))</f>
        <v/>
      </c>
      <c r="I4622" s="14" t="n"/>
      <c r="J4622" s="14" t="n"/>
      <c r="K4622" s="14" t="n"/>
    </row>
    <row r="4623">
      <c r="A4623" s="19" t="n"/>
      <c r="B4623" s="14" t="n"/>
      <c r="C4623" s="12" t="str">
        <f>IF($B4623="","",IFERROR(INDEX(Items!$B$2:$B$501,MATCH($B4623,Items!$A$2:$A$501,0)),"Unknown SKU"))</f>
        <v/>
      </c>
      <c r="D4623" s="14" t="n"/>
      <c r="E4623" s="14" t="n"/>
      <c r="F4623" s="14" t="n"/>
      <c r="G4623" s="14" t="n"/>
      <c r="H4623" s="12" t="str">
        <f>IF(AND(F4623="",G4623=""),"",IF(F4623="",0,F4623)-IF(G4623="",0,G4623))</f>
        <v/>
      </c>
      <c r="I4623" s="14" t="n"/>
      <c r="J4623" s="14" t="n"/>
      <c r="K4623" s="14" t="n"/>
    </row>
    <row r="4624">
      <c r="A4624" s="19" t="n"/>
      <c r="B4624" s="14" t="n"/>
      <c r="C4624" s="12" t="str">
        <f>IF($B4624="","",IFERROR(INDEX(Items!$B$2:$B$501,MATCH($B4624,Items!$A$2:$A$501,0)),"Unknown SKU"))</f>
        <v/>
      </c>
      <c r="D4624" s="14" t="n"/>
      <c r="E4624" s="14" t="n"/>
      <c r="F4624" s="14" t="n"/>
      <c r="G4624" s="14" t="n"/>
      <c r="H4624" s="12" t="str">
        <f>IF(AND(F4624="",G4624=""),"",IF(F4624="",0,F4624)-IF(G4624="",0,G4624))</f>
        <v/>
      </c>
      <c r="I4624" s="14" t="n"/>
      <c r="J4624" s="14" t="n"/>
      <c r="K4624" s="14" t="n"/>
    </row>
    <row r="4625">
      <c r="A4625" s="19" t="n"/>
      <c r="B4625" s="14" t="n"/>
      <c r="C4625" s="12" t="str">
        <f>IF($B4625="","",IFERROR(INDEX(Items!$B$2:$B$501,MATCH($B4625,Items!$A$2:$A$501,0)),"Unknown SKU"))</f>
        <v/>
      </c>
      <c r="D4625" s="14" t="n"/>
      <c r="E4625" s="14" t="n"/>
      <c r="F4625" s="14" t="n"/>
      <c r="G4625" s="14" t="n"/>
      <c r="H4625" s="12" t="str">
        <f>IF(AND(F4625="",G4625=""),"",IF(F4625="",0,F4625)-IF(G4625="",0,G4625))</f>
        <v/>
      </c>
      <c r="I4625" s="14" t="n"/>
      <c r="J4625" s="14" t="n"/>
      <c r="K4625" s="14" t="n"/>
    </row>
    <row r="4626">
      <c r="A4626" s="19" t="n"/>
      <c r="B4626" s="14" t="n"/>
      <c r="C4626" s="12" t="str">
        <f>IF($B4626="","",IFERROR(INDEX(Items!$B$2:$B$501,MATCH($B4626,Items!$A$2:$A$501,0)),"Unknown SKU"))</f>
        <v/>
      </c>
      <c r="D4626" s="14" t="n"/>
      <c r="E4626" s="14" t="n"/>
      <c r="F4626" s="14" t="n"/>
      <c r="G4626" s="14" t="n"/>
      <c r="H4626" s="12" t="str">
        <f>IF(AND(F4626="",G4626=""),"",IF(F4626="",0,F4626)-IF(G4626="",0,G4626))</f>
        <v/>
      </c>
      <c r="I4626" s="14" t="n"/>
      <c r="J4626" s="14" t="n"/>
      <c r="K4626" s="14" t="n"/>
    </row>
    <row r="4627">
      <c r="A4627" s="19" t="n"/>
      <c r="B4627" s="14" t="n"/>
      <c r="C4627" s="12" t="str">
        <f>IF($B4627="","",IFERROR(INDEX(Items!$B$2:$B$501,MATCH($B4627,Items!$A$2:$A$501,0)),"Unknown SKU"))</f>
        <v/>
      </c>
      <c r="D4627" s="14" t="n"/>
      <c r="E4627" s="14" t="n"/>
      <c r="F4627" s="14" t="n"/>
      <c r="G4627" s="14" t="n"/>
      <c r="H4627" s="12" t="str">
        <f>IF(AND(F4627="",G4627=""),"",IF(F4627="",0,F4627)-IF(G4627="",0,G4627))</f>
        <v/>
      </c>
      <c r="I4627" s="14" t="n"/>
      <c r="J4627" s="14" t="n"/>
      <c r="K4627" s="14" t="n"/>
    </row>
    <row r="4628">
      <c r="A4628" s="19" t="n"/>
      <c r="B4628" s="14" t="n"/>
      <c r="C4628" s="12" t="str">
        <f>IF($B4628="","",IFERROR(INDEX(Items!$B$2:$B$501,MATCH($B4628,Items!$A$2:$A$501,0)),"Unknown SKU"))</f>
        <v/>
      </c>
      <c r="D4628" s="14" t="n"/>
      <c r="E4628" s="14" t="n"/>
      <c r="F4628" s="14" t="n"/>
      <c r="G4628" s="14" t="n"/>
      <c r="H4628" s="12" t="str">
        <f>IF(AND(F4628="",G4628=""),"",IF(F4628="",0,F4628)-IF(G4628="",0,G4628))</f>
        <v/>
      </c>
      <c r="I4628" s="14" t="n"/>
      <c r="J4628" s="14" t="n"/>
      <c r="K4628" s="14" t="n"/>
    </row>
    <row r="4629">
      <c r="A4629" s="19" t="n"/>
      <c r="B4629" s="14" t="n"/>
      <c r="C4629" s="12" t="str">
        <f>IF($B4629="","",IFERROR(INDEX(Items!$B$2:$B$501,MATCH($B4629,Items!$A$2:$A$501,0)),"Unknown SKU"))</f>
        <v/>
      </c>
      <c r="D4629" s="14" t="n"/>
      <c r="E4629" s="14" t="n"/>
      <c r="F4629" s="14" t="n"/>
      <c r="G4629" s="14" t="n"/>
      <c r="H4629" s="12" t="str">
        <f>IF(AND(F4629="",G4629=""),"",IF(F4629="",0,F4629)-IF(G4629="",0,G4629))</f>
        <v/>
      </c>
      <c r="I4629" s="14" t="n"/>
      <c r="J4629" s="14" t="n"/>
      <c r="K4629" s="14" t="n"/>
    </row>
    <row r="4630">
      <c r="A4630" s="19" t="n"/>
      <c r="B4630" s="14" t="n"/>
      <c r="C4630" s="12" t="str">
        <f>IF($B4630="","",IFERROR(INDEX(Items!$B$2:$B$501,MATCH($B4630,Items!$A$2:$A$501,0)),"Unknown SKU"))</f>
        <v/>
      </c>
      <c r="D4630" s="14" t="n"/>
      <c r="E4630" s="14" t="n"/>
      <c r="F4630" s="14" t="n"/>
      <c r="G4630" s="14" t="n"/>
      <c r="H4630" s="12" t="str">
        <f>IF(AND(F4630="",G4630=""),"",IF(F4630="",0,F4630)-IF(G4630="",0,G4630))</f>
        <v/>
      </c>
      <c r="I4630" s="14" t="n"/>
      <c r="J4630" s="14" t="n"/>
      <c r="K4630" s="14" t="n"/>
    </row>
    <row r="4631">
      <c r="A4631" s="19" t="n"/>
      <c r="B4631" s="14" t="n"/>
      <c r="C4631" s="12" t="str">
        <f>IF($B4631="","",IFERROR(INDEX(Items!$B$2:$B$501,MATCH($B4631,Items!$A$2:$A$501,0)),"Unknown SKU"))</f>
        <v/>
      </c>
      <c r="D4631" s="14" t="n"/>
      <c r="E4631" s="14" t="n"/>
      <c r="F4631" s="14" t="n"/>
      <c r="G4631" s="14" t="n"/>
      <c r="H4631" s="12" t="str">
        <f>IF(AND(F4631="",G4631=""),"",IF(F4631="",0,F4631)-IF(G4631="",0,G4631))</f>
        <v/>
      </c>
      <c r="I4631" s="14" t="n"/>
      <c r="J4631" s="14" t="n"/>
      <c r="K4631" s="14" t="n"/>
    </row>
    <row r="4632">
      <c r="A4632" s="19" t="n"/>
      <c r="B4632" s="14" t="n"/>
      <c r="C4632" s="12" t="str">
        <f>IF($B4632="","",IFERROR(INDEX(Items!$B$2:$B$501,MATCH($B4632,Items!$A$2:$A$501,0)),"Unknown SKU"))</f>
        <v/>
      </c>
      <c r="D4632" s="14" t="n"/>
      <c r="E4632" s="14" t="n"/>
      <c r="F4632" s="14" t="n"/>
      <c r="G4632" s="14" t="n"/>
      <c r="H4632" s="12" t="str">
        <f>IF(AND(F4632="",G4632=""),"",IF(F4632="",0,F4632)-IF(G4632="",0,G4632))</f>
        <v/>
      </c>
      <c r="I4632" s="14" t="n"/>
      <c r="J4632" s="14" t="n"/>
      <c r="K4632" s="14" t="n"/>
    </row>
    <row r="4633">
      <c r="A4633" s="19" t="n"/>
      <c r="B4633" s="14" t="n"/>
      <c r="C4633" s="12" t="str">
        <f>IF($B4633="","",IFERROR(INDEX(Items!$B$2:$B$501,MATCH($B4633,Items!$A$2:$A$501,0)),"Unknown SKU"))</f>
        <v/>
      </c>
      <c r="D4633" s="14" t="n"/>
      <c r="E4633" s="14" t="n"/>
      <c r="F4633" s="14" t="n"/>
      <c r="G4633" s="14" t="n"/>
      <c r="H4633" s="12" t="str">
        <f>IF(AND(F4633="",G4633=""),"",IF(F4633="",0,F4633)-IF(G4633="",0,G4633))</f>
        <v/>
      </c>
      <c r="I4633" s="14" t="n"/>
      <c r="J4633" s="14" t="n"/>
      <c r="K4633" s="14" t="n"/>
    </row>
    <row r="4634">
      <c r="A4634" s="19" t="n"/>
      <c r="B4634" s="14" t="n"/>
      <c r="C4634" s="12" t="str">
        <f>IF($B4634="","",IFERROR(INDEX(Items!$B$2:$B$501,MATCH($B4634,Items!$A$2:$A$501,0)),"Unknown SKU"))</f>
        <v/>
      </c>
      <c r="D4634" s="14" t="n"/>
      <c r="E4634" s="14" t="n"/>
      <c r="F4634" s="14" t="n"/>
      <c r="G4634" s="14" t="n"/>
      <c r="H4634" s="12" t="str">
        <f>IF(AND(F4634="",G4634=""),"",IF(F4634="",0,F4634)-IF(G4634="",0,G4634))</f>
        <v/>
      </c>
      <c r="I4634" s="14" t="n"/>
      <c r="J4634" s="14" t="n"/>
      <c r="K4634" s="14" t="n"/>
    </row>
    <row r="4635">
      <c r="A4635" s="19" t="n"/>
      <c r="B4635" s="14" t="n"/>
      <c r="C4635" s="12" t="str">
        <f>IF($B4635="","",IFERROR(INDEX(Items!$B$2:$B$501,MATCH($B4635,Items!$A$2:$A$501,0)),"Unknown SKU"))</f>
        <v/>
      </c>
      <c r="D4635" s="14" t="n"/>
      <c r="E4635" s="14" t="n"/>
      <c r="F4635" s="14" t="n"/>
      <c r="G4635" s="14" t="n"/>
      <c r="H4635" s="12" t="str">
        <f>IF(AND(F4635="",G4635=""),"",IF(F4635="",0,F4635)-IF(G4635="",0,G4635))</f>
        <v/>
      </c>
      <c r="I4635" s="14" t="n"/>
      <c r="J4635" s="14" t="n"/>
      <c r="K4635" s="14" t="n"/>
    </row>
    <row r="4636">
      <c r="A4636" s="19" t="n"/>
      <c r="B4636" s="14" t="n"/>
      <c r="C4636" s="12" t="str">
        <f>IF($B4636="","",IFERROR(INDEX(Items!$B$2:$B$501,MATCH($B4636,Items!$A$2:$A$501,0)),"Unknown SKU"))</f>
        <v/>
      </c>
      <c r="D4636" s="14" t="n"/>
      <c r="E4636" s="14" t="n"/>
      <c r="F4636" s="14" t="n"/>
      <c r="G4636" s="14" t="n"/>
      <c r="H4636" s="12" t="str">
        <f>IF(AND(F4636="",G4636=""),"",IF(F4636="",0,F4636)-IF(G4636="",0,G4636))</f>
        <v/>
      </c>
      <c r="I4636" s="14" t="n"/>
      <c r="J4636" s="14" t="n"/>
      <c r="K4636" s="14" t="n"/>
    </row>
    <row r="4637">
      <c r="A4637" s="19" t="n"/>
      <c r="B4637" s="14" t="n"/>
      <c r="C4637" s="12" t="str">
        <f>IF($B4637="","",IFERROR(INDEX(Items!$B$2:$B$501,MATCH($B4637,Items!$A$2:$A$501,0)),"Unknown SKU"))</f>
        <v/>
      </c>
      <c r="D4637" s="14" t="n"/>
      <c r="E4637" s="14" t="n"/>
      <c r="F4637" s="14" t="n"/>
      <c r="G4637" s="14" t="n"/>
      <c r="H4637" s="12" t="str">
        <f>IF(AND(F4637="",G4637=""),"",IF(F4637="",0,F4637)-IF(G4637="",0,G4637))</f>
        <v/>
      </c>
      <c r="I4637" s="14" t="n"/>
      <c r="J4637" s="14" t="n"/>
      <c r="K4637" s="14" t="n"/>
    </row>
    <row r="4638">
      <c r="A4638" s="19" t="n"/>
      <c r="B4638" s="14" t="n"/>
      <c r="C4638" s="12" t="str">
        <f>IF($B4638="","",IFERROR(INDEX(Items!$B$2:$B$501,MATCH($B4638,Items!$A$2:$A$501,0)),"Unknown SKU"))</f>
        <v/>
      </c>
      <c r="D4638" s="14" t="n"/>
      <c r="E4638" s="14" t="n"/>
      <c r="F4638" s="14" t="n"/>
      <c r="G4638" s="14" t="n"/>
      <c r="H4638" s="12" t="str">
        <f>IF(AND(F4638="",G4638=""),"",IF(F4638="",0,F4638)-IF(G4638="",0,G4638))</f>
        <v/>
      </c>
      <c r="I4638" s="14" t="n"/>
      <c r="J4638" s="14" t="n"/>
      <c r="K4638" s="14" t="n"/>
    </row>
    <row r="4639">
      <c r="A4639" s="19" t="n"/>
      <c r="B4639" s="14" t="n"/>
      <c r="C4639" s="12" t="str">
        <f>IF($B4639="","",IFERROR(INDEX(Items!$B$2:$B$501,MATCH($B4639,Items!$A$2:$A$501,0)),"Unknown SKU"))</f>
        <v/>
      </c>
      <c r="D4639" s="14" t="n"/>
      <c r="E4639" s="14" t="n"/>
      <c r="F4639" s="14" t="n"/>
      <c r="G4639" s="14" t="n"/>
      <c r="H4639" s="12" t="str">
        <f>IF(AND(F4639="",G4639=""),"",IF(F4639="",0,F4639)-IF(G4639="",0,G4639))</f>
        <v/>
      </c>
      <c r="I4639" s="14" t="n"/>
      <c r="J4639" s="14" t="n"/>
      <c r="K4639" s="14" t="n"/>
    </row>
    <row r="4640">
      <c r="A4640" s="19" t="n"/>
      <c r="B4640" s="14" t="n"/>
      <c r="C4640" s="12" t="str">
        <f>IF($B4640="","",IFERROR(INDEX(Items!$B$2:$B$501,MATCH($B4640,Items!$A$2:$A$501,0)),"Unknown SKU"))</f>
        <v/>
      </c>
      <c r="D4640" s="14" t="n"/>
      <c r="E4640" s="14" t="n"/>
      <c r="F4640" s="14" t="n"/>
      <c r="G4640" s="14" t="n"/>
      <c r="H4640" s="12" t="str">
        <f>IF(AND(F4640="",G4640=""),"",IF(F4640="",0,F4640)-IF(G4640="",0,G4640))</f>
        <v/>
      </c>
      <c r="I4640" s="14" t="n"/>
      <c r="J4640" s="14" t="n"/>
      <c r="K4640" s="14" t="n"/>
    </row>
    <row r="4641">
      <c r="A4641" s="19" t="n"/>
      <c r="B4641" s="14" t="n"/>
      <c r="C4641" s="12" t="str">
        <f>IF($B4641="","",IFERROR(INDEX(Items!$B$2:$B$501,MATCH($B4641,Items!$A$2:$A$501,0)),"Unknown SKU"))</f>
        <v/>
      </c>
      <c r="D4641" s="14" t="n"/>
      <c r="E4641" s="14" t="n"/>
      <c r="F4641" s="14" t="n"/>
      <c r="G4641" s="14" t="n"/>
      <c r="H4641" s="12" t="str">
        <f>IF(AND(F4641="",G4641=""),"",IF(F4641="",0,F4641)-IF(G4641="",0,G4641))</f>
        <v/>
      </c>
      <c r="I4641" s="14" t="n"/>
      <c r="J4641" s="14" t="n"/>
      <c r="K4641" s="14" t="n"/>
    </row>
    <row r="4642">
      <c r="A4642" s="19" t="n"/>
      <c r="B4642" s="14" t="n"/>
      <c r="C4642" s="12" t="str">
        <f>IF($B4642="","",IFERROR(INDEX(Items!$B$2:$B$501,MATCH($B4642,Items!$A$2:$A$501,0)),"Unknown SKU"))</f>
        <v/>
      </c>
      <c r="D4642" s="14" t="n"/>
      <c r="E4642" s="14" t="n"/>
      <c r="F4642" s="14" t="n"/>
      <c r="G4642" s="14" t="n"/>
      <c r="H4642" s="12" t="str">
        <f>IF(AND(F4642="",G4642=""),"",IF(F4642="",0,F4642)-IF(G4642="",0,G4642))</f>
        <v/>
      </c>
      <c r="I4642" s="14" t="n"/>
      <c r="J4642" s="14" t="n"/>
      <c r="K4642" s="14" t="n"/>
    </row>
    <row r="4643">
      <c r="A4643" s="19" t="n"/>
      <c r="B4643" s="14" t="n"/>
      <c r="C4643" s="12" t="str">
        <f>IF($B4643="","",IFERROR(INDEX(Items!$B$2:$B$501,MATCH($B4643,Items!$A$2:$A$501,0)),"Unknown SKU"))</f>
        <v/>
      </c>
      <c r="D4643" s="14" t="n"/>
      <c r="E4643" s="14" t="n"/>
      <c r="F4643" s="14" t="n"/>
      <c r="G4643" s="14" t="n"/>
      <c r="H4643" s="12" t="str">
        <f>IF(AND(F4643="",G4643=""),"",IF(F4643="",0,F4643)-IF(G4643="",0,G4643))</f>
        <v/>
      </c>
      <c r="I4643" s="14" t="n"/>
      <c r="J4643" s="14" t="n"/>
      <c r="K4643" s="14" t="n"/>
    </row>
    <row r="4644">
      <c r="A4644" s="19" t="n"/>
      <c r="B4644" s="14" t="n"/>
      <c r="C4644" s="12" t="str">
        <f>IF($B4644="","",IFERROR(INDEX(Items!$B$2:$B$501,MATCH($B4644,Items!$A$2:$A$501,0)),"Unknown SKU"))</f>
        <v/>
      </c>
      <c r="D4644" s="14" t="n"/>
      <c r="E4644" s="14" t="n"/>
      <c r="F4644" s="14" t="n"/>
      <c r="G4644" s="14" t="n"/>
      <c r="H4644" s="12" t="str">
        <f>IF(AND(F4644="",G4644=""),"",IF(F4644="",0,F4644)-IF(G4644="",0,G4644))</f>
        <v/>
      </c>
      <c r="I4644" s="14" t="n"/>
      <c r="J4644" s="14" t="n"/>
      <c r="K4644" s="14" t="n"/>
    </row>
    <row r="4645">
      <c r="A4645" s="19" t="n"/>
      <c r="B4645" s="14" t="n"/>
      <c r="C4645" s="12" t="str">
        <f>IF($B4645="","",IFERROR(INDEX(Items!$B$2:$B$501,MATCH($B4645,Items!$A$2:$A$501,0)),"Unknown SKU"))</f>
        <v/>
      </c>
      <c r="D4645" s="14" t="n"/>
      <c r="E4645" s="14" t="n"/>
      <c r="F4645" s="14" t="n"/>
      <c r="G4645" s="14" t="n"/>
      <c r="H4645" s="12" t="str">
        <f>IF(AND(F4645="",G4645=""),"",IF(F4645="",0,F4645)-IF(G4645="",0,G4645))</f>
        <v/>
      </c>
      <c r="I4645" s="14" t="n"/>
      <c r="J4645" s="14" t="n"/>
      <c r="K4645" s="14" t="n"/>
    </row>
    <row r="4646">
      <c r="A4646" s="19" t="n"/>
      <c r="B4646" s="14" t="n"/>
      <c r="C4646" s="12" t="str">
        <f>IF($B4646="","",IFERROR(INDEX(Items!$B$2:$B$501,MATCH($B4646,Items!$A$2:$A$501,0)),"Unknown SKU"))</f>
        <v/>
      </c>
      <c r="D4646" s="14" t="n"/>
      <c r="E4646" s="14" t="n"/>
      <c r="F4646" s="14" t="n"/>
      <c r="G4646" s="14" t="n"/>
      <c r="H4646" s="12" t="str">
        <f>IF(AND(F4646="",G4646=""),"",IF(F4646="",0,F4646)-IF(G4646="",0,G4646))</f>
        <v/>
      </c>
      <c r="I4646" s="14" t="n"/>
      <c r="J4646" s="14" t="n"/>
      <c r="K4646" s="14" t="n"/>
    </row>
    <row r="4647">
      <c r="A4647" s="19" t="n"/>
      <c r="B4647" s="14" t="n"/>
      <c r="C4647" s="12" t="str">
        <f>IF($B4647="","",IFERROR(INDEX(Items!$B$2:$B$501,MATCH($B4647,Items!$A$2:$A$501,0)),"Unknown SKU"))</f>
        <v/>
      </c>
      <c r="D4647" s="14" t="n"/>
      <c r="E4647" s="14" t="n"/>
      <c r="F4647" s="14" t="n"/>
      <c r="G4647" s="14" t="n"/>
      <c r="H4647" s="12" t="str">
        <f>IF(AND(F4647="",G4647=""),"",IF(F4647="",0,F4647)-IF(G4647="",0,G4647))</f>
        <v/>
      </c>
      <c r="I4647" s="14" t="n"/>
      <c r="J4647" s="14" t="n"/>
      <c r="K4647" s="14" t="n"/>
    </row>
    <row r="4648">
      <c r="A4648" s="19" t="n"/>
      <c r="B4648" s="14" t="n"/>
      <c r="C4648" s="12" t="str">
        <f>IF($B4648="","",IFERROR(INDEX(Items!$B$2:$B$501,MATCH($B4648,Items!$A$2:$A$501,0)),"Unknown SKU"))</f>
        <v/>
      </c>
      <c r="D4648" s="14" t="n"/>
      <c r="E4648" s="14" t="n"/>
      <c r="F4648" s="14" t="n"/>
      <c r="G4648" s="14" t="n"/>
      <c r="H4648" s="12" t="str">
        <f>IF(AND(F4648="",G4648=""),"",IF(F4648="",0,F4648)-IF(G4648="",0,G4648))</f>
        <v/>
      </c>
      <c r="I4648" s="14" t="n"/>
      <c r="J4648" s="14" t="n"/>
      <c r="K4648" s="14" t="n"/>
    </row>
    <row r="4649">
      <c r="A4649" s="19" t="n"/>
      <c r="B4649" s="14" t="n"/>
      <c r="C4649" s="12" t="str">
        <f>IF($B4649="","",IFERROR(INDEX(Items!$B$2:$B$501,MATCH($B4649,Items!$A$2:$A$501,0)),"Unknown SKU"))</f>
        <v/>
      </c>
      <c r="D4649" s="14" t="n"/>
      <c r="E4649" s="14" t="n"/>
      <c r="F4649" s="14" t="n"/>
      <c r="G4649" s="14" t="n"/>
      <c r="H4649" s="12" t="str">
        <f>IF(AND(F4649="",G4649=""),"",IF(F4649="",0,F4649)-IF(G4649="",0,G4649))</f>
        <v/>
      </c>
      <c r="I4649" s="14" t="n"/>
      <c r="J4649" s="14" t="n"/>
      <c r="K4649" s="14" t="n"/>
    </row>
    <row r="4650">
      <c r="A4650" s="19" t="n"/>
      <c r="B4650" s="14" t="n"/>
      <c r="C4650" s="12" t="str">
        <f>IF($B4650="","",IFERROR(INDEX(Items!$B$2:$B$501,MATCH($B4650,Items!$A$2:$A$501,0)),"Unknown SKU"))</f>
        <v/>
      </c>
      <c r="D4650" s="14" t="n"/>
      <c r="E4650" s="14" t="n"/>
      <c r="F4650" s="14" t="n"/>
      <c r="G4650" s="14" t="n"/>
      <c r="H4650" s="12" t="str">
        <f>IF(AND(F4650="",G4650=""),"",IF(F4650="",0,F4650)-IF(G4650="",0,G4650))</f>
        <v/>
      </c>
      <c r="I4650" s="14" t="n"/>
      <c r="J4650" s="14" t="n"/>
      <c r="K4650" s="14" t="n"/>
    </row>
    <row r="4651">
      <c r="A4651" s="19" t="n"/>
      <c r="B4651" s="14" t="n"/>
      <c r="C4651" s="12" t="str">
        <f>IF($B4651="","",IFERROR(INDEX(Items!$B$2:$B$501,MATCH($B4651,Items!$A$2:$A$501,0)),"Unknown SKU"))</f>
        <v/>
      </c>
      <c r="D4651" s="14" t="n"/>
      <c r="E4651" s="14" t="n"/>
      <c r="F4651" s="14" t="n"/>
      <c r="G4651" s="14" t="n"/>
      <c r="H4651" s="12" t="str">
        <f>IF(AND(F4651="",G4651=""),"",IF(F4651="",0,F4651)-IF(G4651="",0,G4651))</f>
        <v/>
      </c>
      <c r="I4651" s="14" t="n"/>
      <c r="J4651" s="14" t="n"/>
      <c r="K4651" s="14" t="n"/>
    </row>
    <row r="4652">
      <c r="A4652" s="19" t="n"/>
      <c r="B4652" s="14" t="n"/>
      <c r="C4652" s="12" t="str">
        <f>IF($B4652="","",IFERROR(INDEX(Items!$B$2:$B$501,MATCH($B4652,Items!$A$2:$A$501,0)),"Unknown SKU"))</f>
        <v/>
      </c>
      <c r="D4652" s="14" t="n"/>
      <c r="E4652" s="14" t="n"/>
      <c r="F4652" s="14" t="n"/>
      <c r="G4652" s="14" t="n"/>
      <c r="H4652" s="12" t="str">
        <f>IF(AND(F4652="",G4652=""),"",IF(F4652="",0,F4652)-IF(G4652="",0,G4652))</f>
        <v/>
      </c>
      <c r="I4652" s="14" t="n"/>
      <c r="J4652" s="14" t="n"/>
      <c r="K4652" s="14" t="n"/>
    </row>
    <row r="4653">
      <c r="A4653" s="19" t="n"/>
      <c r="B4653" s="14" t="n"/>
      <c r="C4653" s="12" t="str">
        <f>IF($B4653="","",IFERROR(INDEX(Items!$B$2:$B$501,MATCH($B4653,Items!$A$2:$A$501,0)),"Unknown SKU"))</f>
        <v/>
      </c>
      <c r="D4653" s="14" t="n"/>
      <c r="E4653" s="14" t="n"/>
      <c r="F4653" s="14" t="n"/>
      <c r="G4653" s="14" t="n"/>
      <c r="H4653" s="12" t="str">
        <f>IF(AND(F4653="",G4653=""),"",IF(F4653="",0,F4653)-IF(G4653="",0,G4653))</f>
        <v/>
      </c>
      <c r="I4653" s="14" t="n"/>
      <c r="J4653" s="14" t="n"/>
      <c r="K4653" s="14" t="n"/>
    </row>
    <row r="4654">
      <c r="A4654" s="19" t="n"/>
      <c r="B4654" s="14" t="n"/>
      <c r="C4654" s="12" t="str">
        <f>IF($B4654="","",IFERROR(INDEX(Items!$B$2:$B$501,MATCH($B4654,Items!$A$2:$A$501,0)),"Unknown SKU"))</f>
        <v/>
      </c>
      <c r="D4654" s="14" t="n"/>
      <c r="E4654" s="14" t="n"/>
      <c r="F4654" s="14" t="n"/>
      <c r="G4654" s="14" t="n"/>
      <c r="H4654" s="12" t="str">
        <f>IF(AND(F4654="",G4654=""),"",IF(F4654="",0,F4654)-IF(G4654="",0,G4654))</f>
        <v/>
      </c>
      <c r="I4654" s="14" t="n"/>
      <c r="J4654" s="14" t="n"/>
      <c r="K4654" s="14" t="n"/>
    </row>
    <row r="4655">
      <c r="A4655" s="19" t="n"/>
      <c r="B4655" s="14" t="n"/>
      <c r="C4655" s="12" t="str">
        <f>IF($B4655="","",IFERROR(INDEX(Items!$B$2:$B$501,MATCH($B4655,Items!$A$2:$A$501,0)),"Unknown SKU"))</f>
        <v/>
      </c>
      <c r="D4655" s="14" t="n"/>
      <c r="E4655" s="14" t="n"/>
      <c r="F4655" s="14" t="n"/>
      <c r="G4655" s="14" t="n"/>
      <c r="H4655" s="12" t="str">
        <f>IF(AND(F4655="",G4655=""),"",IF(F4655="",0,F4655)-IF(G4655="",0,G4655))</f>
        <v/>
      </c>
      <c r="I4655" s="14" t="n"/>
      <c r="J4655" s="14" t="n"/>
      <c r="K4655" s="14" t="n"/>
    </row>
    <row r="4656">
      <c r="A4656" s="19" t="n"/>
      <c r="B4656" s="14" t="n"/>
      <c r="C4656" s="12" t="str">
        <f>IF($B4656="","",IFERROR(INDEX(Items!$B$2:$B$501,MATCH($B4656,Items!$A$2:$A$501,0)),"Unknown SKU"))</f>
        <v/>
      </c>
      <c r="D4656" s="14" t="n"/>
      <c r="E4656" s="14" t="n"/>
      <c r="F4656" s="14" t="n"/>
      <c r="G4656" s="14" t="n"/>
      <c r="H4656" s="12" t="str">
        <f>IF(AND(F4656="",G4656=""),"",IF(F4656="",0,F4656)-IF(G4656="",0,G4656))</f>
        <v/>
      </c>
      <c r="I4656" s="14" t="n"/>
      <c r="J4656" s="14" t="n"/>
      <c r="K4656" s="14" t="n"/>
    </row>
    <row r="4657">
      <c r="A4657" s="19" t="n"/>
      <c r="B4657" s="14" t="n"/>
      <c r="C4657" s="12" t="str">
        <f>IF($B4657="","",IFERROR(INDEX(Items!$B$2:$B$501,MATCH($B4657,Items!$A$2:$A$501,0)),"Unknown SKU"))</f>
        <v/>
      </c>
      <c r="D4657" s="14" t="n"/>
      <c r="E4657" s="14" t="n"/>
      <c r="F4657" s="14" t="n"/>
      <c r="G4657" s="14" t="n"/>
      <c r="H4657" s="12" t="str">
        <f>IF(AND(F4657="",G4657=""),"",IF(F4657="",0,F4657)-IF(G4657="",0,G4657))</f>
        <v/>
      </c>
      <c r="I4657" s="14" t="n"/>
      <c r="J4657" s="14" t="n"/>
      <c r="K4657" s="14" t="n"/>
    </row>
    <row r="4658">
      <c r="A4658" s="19" t="n"/>
      <c r="B4658" s="14" t="n"/>
      <c r="C4658" s="12" t="str">
        <f>IF($B4658="","",IFERROR(INDEX(Items!$B$2:$B$501,MATCH($B4658,Items!$A$2:$A$501,0)),"Unknown SKU"))</f>
        <v/>
      </c>
      <c r="D4658" s="14" t="n"/>
      <c r="E4658" s="14" t="n"/>
      <c r="F4658" s="14" t="n"/>
      <c r="G4658" s="14" t="n"/>
      <c r="H4658" s="12" t="str">
        <f>IF(AND(F4658="",G4658=""),"",IF(F4658="",0,F4658)-IF(G4658="",0,G4658))</f>
        <v/>
      </c>
      <c r="I4658" s="14" t="n"/>
      <c r="J4658" s="14" t="n"/>
      <c r="K4658" s="14" t="n"/>
    </row>
    <row r="4659">
      <c r="A4659" s="19" t="n"/>
      <c r="B4659" s="14" t="n"/>
      <c r="C4659" s="12" t="str">
        <f>IF($B4659="","",IFERROR(INDEX(Items!$B$2:$B$501,MATCH($B4659,Items!$A$2:$A$501,0)),"Unknown SKU"))</f>
        <v/>
      </c>
      <c r="D4659" s="14" t="n"/>
      <c r="E4659" s="14" t="n"/>
      <c r="F4659" s="14" t="n"/>
      <c r="G4659" s="14" t="n"/>
      <c r="H4659" s="12" t="str">
        <f>IF(AND(F4659="",G4659=""),"",IF(F4659="",0,F4659)-IF(G4659="",0,G4659))</f>
        <v/>
      </c>
      <c r="I4659" s="14" t="n"/>
      <c r="J4659" s="14" t="n"/>
      <c r="K4659" s="14" t="n"/>
    </row>
    <row r="4660">
      <c r="A4660" s="19" t="n"/>
      <c r="B4660" s="14" t="n"/>
      <c r="C4660" s="12" t="str">
        <f>IF($B4660="","",IFERROR(INDEX(Items!$B$2:$B$501,MATCH($B4660,Items!$A$2:$A$501,0)),"Unknown SKU"))</f>
        <v/>
      </c>
      <c r="D4660" s="14" t="n"/>
      <c r="E4660" s="14" t="n"/>
      <c r="F4660" s="14" t="n"/>
      <c r="G4660" s="14" t="n"/>
      <c r="H4660" s="12" t="str">
        <f>IF(AND(F4660="",G4660=""),"",IF(F4660="",0,F4660)-IF(G4660="",0,G4660))</f>
        <v/>
      </c>
      <c r="I4660" s="14" t="n"/>
      <c r="J4660" s="14" t="n"/>
      <c r="K4660" s="14" t="n"/>
    </row>
    <row r="4661">
      <c r="A4661" s="19" t="n"/>
      <c r="B4661" s="14" t="n"/>
      <c r="C4661" s="12" t="str">
        <f>IF($B4661="","",IFERROR(INDEX(Items!$B$2:$B$501,MATCH($B4661,Items!$A$2:$A$501,0)),"Unknown SKU"))</f>
        <v/>
      </c>
      <c r="D4661" s="14" t="n"/>
      <c r="E4661" s="14" t="n"/>
      <c r="F4661" s="14" t="n"/>
      <c r="G4661" s="14" t="n"/>
      <c r="H4661" s="12" t="str">
        <f>IF(AND(F4661="",G4661=""),"",IF(F4661="",0,F4661)-IF(G4661="",0,G4661))</f>
        <v/>
      </c>
      <c r="I4661" s="14" t="n"/>
      <c r="J4661" s="14" t="n"/>
      <c r="K4661" s="14" t="n"/>
    </row>
    <row r="4662">
      <c r="A4662" s="19" t="n"/>
      <c r="B4662" s="14" t="n"/>
      <c r="C4662" s="12" t="str">
        <f>IF($B4662="","",IFERROR(INDEX(Items!$B$2:$B$501,MATCH($B4662,Items!$A$2:$A$501,0)),"Unknown SKU"))</f>
        <v/>
      </c>
      <c r="D4662" s="14" t="n"/>
      <c r="E4662" s="14" t="n"/>
      <c r="F4662" s="14" t="n"/>
      <c r="G4662" s="14" t="n"/>
      <c r="H4662" s="12" t="str">
        <f>IF(AND(F4662="",G4662=""),"",IF(F4662="",0,F4662)-IF(G4662="",0,G4662))</f>
        <v/>
      </c>
      <c r="I4662" s="14" t="n"/>
      <c r="J4662" s="14" t="n"/>
      <c r="K4662" s="14" t="n"/>
    </row>
    <row r="4663">
      <c r="A4663" s="19" t="n"/>
      <c r="B4663" s="14" t="n"/>
      <c r="C4663" s="12" t="str">
        <f>IF($B4663="","",IFERROR(INDEX(Items!$B$2:$B$501,MATCH($B4663,Items!$A$2:$A$501,0)),"Unknown SKU"))</f>
        <v/>
      </c>
      <c r="D4663" s="14" t="n"/>
      <c r="E4663" s="14" t="n"/>
      <c r="F4663" s="14" t="n"/>
      <c r="G4663" s="14" t="n"/>
      <c r="H4663" s="12" t="str">
        <f>IF(AND(F4663="",G4663=""),"",IF(F4663="",0,F4663)-IF(G4663="",0,G4663))</f>
        <v/>
      </c>
      <c r="I4663" s="14" t="n"/>
      <c r="J4663" s="14" t="n"/>
      <c r="K4663" s="14" t="n"/>
    </row>
    <row r="4664">
      <c r="A4664" s="19" t="n"/>
      <c r="B4664" s="14" t="n"/>
      <c r="C4664" s="12" t="str">
        <f>IF($B4664="","",IFERROR(INDEX(Items!$B$2:$B$501,MATCH($B4664,Items!$A$2:$A$501,0)),"Unknown SKU"))</f>
        <v/>
      </c>
      <c r="D4664" s="14" t="n"/>
      <c r="E4664" s="14" t="n"/>
      <c r="F4664" s="14" t="n"/>
      <c r="G4664" s="14" t="n"/>
      <c r="H4664" s="12" t="str">
        <f>IF(AND(F4664="",G4664=""),"",IF(F4664="",0,F4664)-IF(G4664="",0,G4664))</f>
        <v/>
      </c>
      <c r="I4664" s="14" t="n"/>
      <c r="J4664" s="14" t="n"/>
      <c r="K4664" s="14" t="n"/>
    </row>
    <row r="4665">
      <c r="A4665" s="19" t="n"/>
      <c r="B4665" s="14" t="n"/>
      <c r="C4665" s="12" t="str">
        <f>IF($B4665="","",IFERROR(INDEX(Items!$B$2:$B$501,MATCH($B4665,Items!$A$2:$A$501,0)),"Unknown SKU"))</f>
        <v/>
      </c>
      <c r="D4665" s="14" t="n"/>
      <c r="E4665" s="14" t="n"/>
      <c r="F4665" s="14" t="n"/>
      <c r="G4665" s="14" t="n"/>
      <c r="H4665" s="12" t="str">
        <f>IF(AND(F4665="",G4665=""),"",IF(F4665="",0,F4665)-IF(G4665="",0,G4665))</f>
        <v/>
      </c>
      <c r="I4665" s="14" t="n"/>
      <c r="J4665" s="14" t="n"/>
      <c r="K4665" s="14" t="n"/>
    </row>
    <row r="4666">
      <c r="A4666" s="19" t="n"/>
      <c r="B4666" s="14" t="n"/>
      <c r="C4666" s="12" t="str">
        <f>IF($B4666="","",IFERROR(INDEX(Items!$B$2:$B$501,MATCH($B4666,Items!$A$2:$A$501,0)),"Unknown SKU"))</f>
        <v/>
      </c>
      <c r="D4666" s="14" t="n"/>
      <c r="E4666" s="14" t="n"/>
      <c r="F4666" s="14" t="n"/>
      <c r="G4666" s="14" t="n"/>
      <c r="H4666" s="12" t="str">
        <f>IF(AND(F4666="",G4666=""),"",IF(F4666="",0,F4666)-IF(G4666="",0,G4666))</f>
        <v/>
      </c>
      <c r="I4666" s="14" t="n"/>
      <c r="J4666" s="14" t="n"/>
      <c r="K4666" s="14" t="n"/>
    </row>
    <row r="4667">
      <c r="A4667" s="19" t="n"/>
      <c r="B4667" s="14" t="n"/>
      <c r="C4667" s="12" t="str">
        <f>IF($B4667="","",IFERROR(INDEX(Items!$B$2:$B$501,MATCH($B4667,Items!$A$2:$A$501,0)),"Unknown SKU"))</f>
        <v/>
      </c>
      <c r="D4667" s="14" t="n"/>
      <c r="E4667" s="14" t="n"/>
      <c r="F4667" s="14" t="n"/>
      <c r="G4667" s="14" t="n"/>
      <c r="H4667" s="12" t="str">
        <f>IF(AND(F4667="",G4667=""),"",IF(F4667="",0,F4667)-IF(G4667="",0,G4667))</f>
        <v/>
      </c>
      <c r="I4667" s="14" t="n"/>
      <c r="J4667" s="14" t="n"/>
      <c r="K4667" s="14" t="n"/>
    </row>
    <row r="4668">
      <c r="A4668" s="19" t="n"/>
      <c r="B4668" s="14" t="n"/>
      <c r="C4668" s="12" t="str">
        <f>IF($B4668="","",IFERROR(INDEX(Items!$B$2:$B$501,MATCH($B4668,Items!$A$2:$A$501,0)),"Unknown SKU"))</f>
        <v/>
      </c>
      <c r="D4668" s="14" t="n"/>
      <c r="E4668" s="14" t="n"/>
      <c r="F4668" s="14" t="n"/>
      <c r="G4668" s="14" t="n"/>
      <c r="H4668" s="12" t="str">
        <f>IF(AND(F4668="",G4668=""),"",IF(F4668="",0,F4668)-IF(G4668="",0,G4668))</f>
        <v/>
      </c>
      <c r="I4668" s="14" t="n"/>
      <c r="J4668" s="14" t="n"/>
      <c r="K4668" s="14" t="n"/>
    </row>
    <row r="4669">
      <c r="A4669" s="19" t="n"/>
      <c r="B4669" s="14" t="n"/>
      <c r="C4669" s="12" t="str">
        <f>IF($B4669="","",IFERROR(INDEX(Items!$B$2:$B$501,MATCH($B4669,Items!$A$2:$A$501,0)),"Unknown SKU"))</f>
        <v/>
      </c>
      <c r="D4669" s="14" t="n"/>
      <c r="E4669" s="14" t="n"/>
      <c r="F4669" s="14" t="n"/>
      <c r="G4669" s="14" t="n"/>
      <c r="H4669" s="12" t="str">
        <f>IF(AND(F4669="",G4669=""),"",IF(F4669="",0,F4669)-IF(G4669="",0,G4669))</f>
        <v/>
      </c>
      <c r="I4669" s="14" t="n"/>
      <c r="J4669" s="14" t="n"/>
      <c r="K4669" s="14" t="n"/>
    </row>
    <row r="4670">
      <c r="A4670" s="19" t="n"/>
      <c r="B4670" s="14" t="n"/>
      <c r="C4670" s="12" t="str">
        <f>IF($B4670="","",IFERROR(INDEX(Items!$B$2:$B$501,MATCH($B4670,Items!$A$2:$A$501,0)),"Unknown SKU"))</f>
        <v/>
      </c>
      <c r="D4670" s="14" t="n"/>
      <c r="E4670" s="14" t="n"/>
      <c r="F4670" s="14" t="n"/>
      <c r="G4670" s="14" t="n"/>
      <c r="H4670" s="12" t="str">
        <f>IF(AND(F4670="",G4670=""),"",IF(F4670="",0,F4670)-IF(G4670="",0,G4670))</f>
        <v/>
      </c>
      <c r="I4670" s="14" t="n"/>
      <c r="J4670" s="14" t="n"/>
      <c r="K4670" s="14" t="n"/>
    </row>
    <row r="4671">
      <c r="A4671" s="19" t="n"/>
      <c r="B4671" s="14" t="n"/>
      <c r="C4671" s="12" t="str">
        <f>IF($B4671="","",IFERROR(INDEX(Items!$B$2:$B$501,MATCH($B4671,Items!$A$2:$A$501,0)),"Unknown SKU"))</f>
        <v/>
      </c>
      <c r="D4671" s="14" t="n"/>
      <c r="E4671" s="14" t="n"/>
      <c r="F4671" s="14" t="n"/>
      <c r="G4671" s="14" t="n"/>
      <c r="H4671" s="12" t="str">
        <f>IF(AND(F4671="",G4671=""),"",IF(F4671="",0,F4671)-IF(G4671="",0,G4671))</f>
        <v/>
      </c>
      <c r="I4671" s="14" t="n"/>
      <c r="J4671" s="14" t="n"/>
      <c r="K4671" s="14" t="n"/>
    </row>
    <row r="4672">
      <c r="A4672" s="19" t="n"/>
      <c r="B4672" s="14" t="n"/>
      <c r="C4672" s="12" t="str">
        <f>IF($B4672="","",IFERROR(INDEX(Items!$B$2:$B$501,MATCH($B4672,Items!$A$2:$A$501,0)),"Unknown SKU"))</f>
        <v/>
      </c>
      <c r="D4672" s="14" t="n"/>
      <c r="E4672" s="14" t="n"/>
      <c r="F4672" s="14" t="n"/>
      <c r="G4672" s="14" t="n"/>
      <c r="H4672" s="12" t="str">
        <f>IF(AND(F4672="",G4672=""),"",IF(F4672="",0,F4672)-IF(G4672="",0,G4672))</f>
        <v/>
      </c>
      <c r="I4672" s="14" t="n"/>
      <c r="J4672" s="14" t="n"/>
      <c r="K4672" s="14" t="n"/>
    </row>
    <row r="4673">
      <c r="A4673" s="19" t="n"/>
      <c r="B4673" s="14" t="n"/>
      <c r="C4673" s="12" t="str">
        <f>IF($B4673="","",IFERROR(INDEX(Items!$B$2:$B$501,MATCH($B4673,Items!$A$2:$A$501,0)),"Unknown SKU"))</f>
        <v/>
      </c>
      <c r="D4673" s="14" t="n"/>
      <c r="E4673" s="14" t="n"/>
      <c r="F4673" s="14" t="n"/>
      <c r="G4673" s="14" t="n"/>
      <c r="H4673" s="12" t="str">
        <f>IF(AND(F4673="",G4673=""),"",IF(F4673="",0,F4673)-IF(G4673="",0,G4673))</f>
        <v/>
      </c>
      <c r="I4673" s="14" t="n"/>
      <c r="J4673" s="14" t="n"/>
      <c r="K4673" s="14" t="n"/>
    </row>
    <row r="4674">
      <c r="A4674" s="19" t="n"/>
      <c r="B4674" s="14" t="n"/>
      <c r="C4674" s="12" t="str">
        <f>IF($B4674="","",IFERROR(INDEX(Items!$B$2:$B$501,MATCH($B4674,Items!$A$2:$A$501,0)),"Unknown SKU"))</f>
        <v/>
      </c>
      <c r="D4674" s="14" t="n"/>
      <c r="E4674" s="14" t="n"/>
      <c r="F4674" s="14" t="n"/>
      <c r="G4674" s="14" t="n"/>
      <c r="H4674" s="12" t="str">
        <f>IF(AND(F4674="",G4674=""),"",IF(F4674="",0,F4674)-IF(G4674="",0,G4674))</f>
        <v/>
      </c>
      <c r="I4674" s="14" t="n"/>
      <c r="J4674" s="14" t="n"/>
      <c r="K4674" s="14" t="n"/>
    </row>
    <row r="4675">
      <c r="A4675" s="19" t="n"/>
      <c r="B4675" s="14" t="n"/>
      <c r="C4675" s="12" t="str">
        <f>IF($B4675="","",IFERROR(INDEX(Items!$B$2:$B$501,MATCH($B4675,Items!$A$2:$A$501,0)),"Unknown SKU"))</f>
        <v/>
      </c>
      <c r="D4675" s="14" t="n"/>
      <c r="E4675" s="14" t="n"/>
      <c r="F4675" s="14" t="n"/>
      <c r="G4675" s="14" t="n"/>
      <c r="H4675" s="12" t="str">
        <f>IF(AND(F4675="",G4675=""),"",IF(F4675="",0,F4675)-IF(G4675="",0,G4675))</f>
        <v/>
      </c>
      <c r="I4675" s="14" t="n"/>
      <c r="J4675" s="14" t="n"/>
      <c r="K4675" s="14" t="n"/>
    </row>
    <row r="4676">
      <c r="A4676" s="19" t="n"/>
      <c r="B4676" s="14" t="n"/>
      <c r="C4676" s="12" t="str">
        <f>IF($B4676="","",IFERROR(INDEX(Items!$B$2:$B$501,MATCH($B4676,Items!$A$2:$A$501,0)),"Unknown SKU"))</f>
        <v/>
      </c>
      <c r="D4676" s="14" t="n"/>
      <c r="E4676" s="14" t="n"/>
      <c r="F4676" s="14" t="n"/>
      <c r="G4676" s="14" t="n"/>
      <c r="H4676" s="12" t="str">
        <f>IF(AND(F4676="",G4676=""),"",IF(F4676="",0,F4676)-IF(G4676="",0,G4676))</f>
        <v/>
      </c>
      <c r="I4676" s="14" t="n"/>
      <c r="J4676" s="14" t="n"/>
      <c r="K4676" s="14" t="n"/>
    </row>
    <row r="4677">
      <c r="A4677" s="19" t="n"/>
      <c r="B4677" s="14" t="n"/>
      <c r="C4677" s="12" t="str">
        <f>IF($B4677="","",IFERROR(INDEX(Items!$B$2:$B$501,MATCH($B4677,Items!$A$2:$A$501,0)),"Unknown SKU"))</f>
        <v/>
      </c>
      <c r="D4677" s="14" t="n"/>
      <c r="E4677" s="14" t="n"/>
      <c r="F4677" s="14" t="n"/>
      <c r="G4677" s="14" t="n"/>
      <c r="H4677" s="12" t="str">
        <f>IF(AND(F4677="",G4677=""),"",IF(F4677="",0,F4677)-IF(G4677="",0,G4677))</f>
        <v/>
      </c>
      <c r="I4677" s="14" t="n"/>
      <c r="J4677" s="14" t="n"/>
      <c r="K4677" s="14" t="n"/>
    </row>
    <row r="4678">
      <c r="A4678" s="19" t="n"/>
      <c r="B4678" s="14" t="n"/>
      <c r="C4678" s="12" t="str">
        <f>IF($B4678="","",IFERROR(INDEX(Items!$B$2:$B$501,MATCH($B4678,Items!$A$2:$A$501,0)),"Unknown SKU"))</f>
        <v/>
      </c>
      <c r="D4678" s="14" t="n"/>
      <c r="E4678" s="14" t="n"/>
      <c r="F4678" s="14" t="n"/>
      <c r="G4678" s="14" t="n"/>
      <c r="H4678" s="12" t="str">
        <f>IF(AND(F4678="",G4678=""),"",IF(F4678="",0,F4678)-IF(G4678="",0,G4678))</f>
        <v/>
      </c>
      <c r="I4678" s="14" t="n"/>
      <c r="J4678" s="14" t="n"/>
      <c r="K4678" s="14" t="n"/>
    </row>
    <row r="4679">
      <c r="A4679" s="19" t="n"/>
      <c r="B4679" s="14" t="n"/>
      <c r="C4679" s="12" t="str">
        <f>IF($B4679="","",IFERROR(INDEX(Items!$B$2:$B$501,MATCH($B4679,Items!$A$2:$A$501,0)),"Unknown SKU"))</f>
        <v/>
      </c>
      <c r="D4679" s="14" t="n"/>
      <c r="E4679" s="14" t="n"/>
      <c r="F4679" s="14" t="n"/>
      <c r="G4679" s="14" t="n"/>
      <c r="H4679" s="12" t="str">
        <f>IF(AND(F4679="",G4679=""),"",IF(F4679="",0,F4679)-IF(G4679="",0,G4679))</f>
        <v/>
      </c>
      <c r="I4679" s="14" t="n"/>
      <c r="J4679" s="14" t="n"/>
      <c r="K4679" s="14" t="n"/>
    </row>
    <row r="4680">
      <c r="A4680" s="19" t="n"/>
      <c r="B4680" s="14" t="n"/>
      <c r="C4680" s="12" t="str">
        <f>IF($B4680="","",IFERROR(INDEX(Items!$B$2:$B$501,MATCH($B4680,Items!$A$2:$A$501,0)),"Unknown SKU"))</f>
        <v/>
      </c>
      <c r="D4680" s="14" t="n"/>
      <c r="E4680" s="14" t="n"/>
      <c r="F4680" s="14" t="n"/>
      <c r="G4680" s="14" t="n"/>
      <c r="H4680" s="12" t="str">
        <f>IF(AND(F4680="",G4680=""),"",IF(F4680="",0,F4680)-IF(G4680="",0,G4680))</f>
        <v/>
      </c>
      <c r="I4680" s="14" t="n"/>
      <c r="J4680" s="14" t="n"/>
      <c r="K4680" s="14" t="n"/>
    </row>
    <row r="4681">
      <c r="A4681" s="19" t="n"/>
      <c r="B4681" s="14" t="n"/>
      <c r="C4681" s="12" t="str">
        <f>IF($B4681="","",IFERROR(INDEX(Items!$B$2:$B$501,MATCH($B4681,Items!$A$2:$A$501,0)),"Unknown SKU"))</f>
        <v/>
      </c>
      <c r="D4681" s="14" t="n"/>
      <c r="E4681" s="14" t="n"/>
      <c r="F4681" s="14" t="n"/>
      <c r="G4681" s="14" t="n"/>
      <c r="H4681" s="12" t="str">
        <f>IF(AND(F4681="",G4681=""),"",IF(F4681="",0,F4681)-IF(G4681="",0,G4681))</f>
        <v/>
      </c>
      <c r="I4681" s="14" t="n"/>
      <c r="J4681" s="14" t="n"/>
      <c r="K4681" s="14" t="n"/>
    </row>
    <row r="4682">
      <c r="A4682" s="19" t="n"/>
      <c r="B4682" s="14" t="n"/>
      <c r="C4682" s="12" t="str">
        <f>IF($B4682="","",IFERROR(INDEX(Items!$B$2:$B$501,MATCH($B4682,Items!$A$2:$A$501,0)),"Unknown SKU"))</f>
        <v/>
      </c>
      <c r="D4682" s="14" t="n"/>
      <c r="E4682" s="14" t="n"/>
      <c r="F4682" s="14" t="n"/>
      <c r="G4682" s="14" t="n"/>
      <c r="H4682" s="12" t="str">
        <f>IF(AND(F4682="",G4682=""),"",IF(F4682="",0,F4682)-IF(G4682="",0,G4682))</f>
        <v/>
      </c>
      <c r="I4682" s="14" t="n"/>
      <c r="J4682" s="14" t="n"/>
      <c r="K4682" s="14" t="n"/>
    </row>
    <row r="4683">
      <c r="A4683" s="19" t="n"/>
      <c r="B4683" s="14" t="n"/>
      <c r="C4683" s="12" t="str">
        <f>IF($B4683="","",IFERROR(INDEX(Items!$B$2:$B$501,MATCH($B4683,Items!$A$2:$A$501,0)),"Unknown SKU"))</f>
        <v/>
      </c>
      <c r="D4683" s="14" t="n"/>
      <c r="E4683" s="14" t="n"/>
      <c r="F4683" s="14" t="n"/>
      <c r="G4683" s="14" t="n"/>
      <c r="H4683" s="12" t="str">
        <f>IF(AND(F4683="",G4683=""),"",IF(F4683="",0,F4683)-IF(G4683="",0,G4683))</f>
        <v/>
      </c>
      <c r="I4683" s="14" t="n"/>
      <c r="J4683" s="14" t="n"/>
      <c r="K4683" s="14" t="n"/>
    </row>
    <row r="4684">
      <c r="A4684" s="19" t="n"/>
      <c r="B4684" s="14" t="n"/>
      <c r="C4684" s="12" t="str">
        <f>IF($B4684="","",IFERROR(INDEX(Items!$B$2:$B$501,MATCH($B4684,Items!$A$2:$A$501,0)),"Unknown SKU"))</f>
        <v/>
      </c>
      <c r="D4684" s="14" t="n"/>
      <c r="E4684" s="14" t="n"/>
      <c r="F4684" s="14" t="n"/>
      <c r="G4684" s="14" t="n"/>
      <c r="H4684" s="12" t="str">
        <f>IF(AND(F4684="",G4684=""),"",IF(F4684="",0,F4684)-IF(G4684="",0,G4684))</f>
        <v/>
      </c>
      <c r="I4684" s="14" t="n"/>
      <c r="J4684" s="14" t="n"/>
      <c r="K4684" s="14" t="n"/>
    </row>
    <row r="4685">
      <c r="A4685" s="19" t="n"/>
      <c r="B4685" s="14" t="n"/>
      <c r="C4685" s="12" t="str">
        <f>IF($B4685="","",IFERROR(INDEX(Items!$B$2:$B$501,MATCH($B4685,Items!$A$2:$A$501,0)),"Unknown SKU"))</f>
        <v/>
      </c>
      <c r="D4685" s="14" t="n"/>
      <c r="E4685" s="14" t="n"/>
      <c r="F4685" s="14" t="n"/>
      <c r="G4685" s="14" t="n"/>
      <c r="H4685" s="12" t="str">
        <f>IF(AND(F4685="",G4685=""),"",IF(F4685="",0,F4685)-IF(G4685="",0,G4685))</f>
        <v/>
      </c>
      <c r="I4685" s="14" t="n"/>
      <c r="J4685" s="14" t="n"/>
      <c r="K4685" s="14" t="n"/>
    </row>
    <row r="4686">
      <c r="A4686" s="19" t="n"/>
      <c r="B4686" s="14" t="n"/>
      <c r="C4686" s="12" t="str">
        <f>IF($B4686="","",IFERROR(INDEX(Items!$B$2:$B$501,MATCH($B4686,Items!$A$2:$A$501,0)),"Unknown SKU"))</f>
        <v/>
      </c>
      <c r="D4686" s="14" t="n"/>
      <c r="E4686" s="14" t="n"/>
      <c r="F4686" s="14" t="n"/>
      <c r="G4686" s="14" t="n"/>
      <c r="H4686" s="12" t="str">
        <f>IF(AND(F4686="",G4686=""),"",IF(F4686="",0,F4686)-IF(G4686="",0,G4686))</f>
        <v/>
      </c>
      <c r="I4686" s="14" t="n"/>
      <c r="J4686" s="14" t="n"/>
      <c r="K4686" s="14" t="n"/>
    </row>
    <row r="4687">
      <c r="A4687" s="19" t="n"/>
      <c r="B4687" s="14" t="n"/>
      <c r="C4687" s="12" t="str">
        <f>IF($B4687="","",IFERROR(INDEX(Items!$B$2:$B$501,MATCH($B4687,Items!$A$2:$A$501,0)),"Unknown SKU"))</f>
        <v/>
      </c>
      <c r="D4687" s="14" t="n"/>
      <c r="E4687" s="14" t="n"/>
      <c r="F4687" s="14" t="n"/>
      <c r="G4687" s="14" t="n"/>
      <c r="H4687" s="12" t="str">
        <f>IF(AND(F4687="",G4687=""),"",IF(F4687="",0,F4687)-IF(G4687="",0,G4687))</f>
        <v/>
      </c>
      <c r="I4687" s="14" t="n"/>
      <c r="J4687" s="14" t="n"/>
      <c r="K4687" s="14" t="n"/>
    </row>
    <row r="4688">
      <c r="A4688" s="19" t="n"/>
      <c r="B4688" s="14" t="n"/>
      <c r="C4688" s="12" t="str">
        <f>IF($B4688="","",IFERROR(INDEX(Items!$B$2:$B$501,MATCH($B4688,Items!$A$2:$A$501,0)),"Unknown SKU"))</f>
        <v/>
      </c>
      <c r="D4688" s="14" t="n"/>
      <c r="E4688" s="14" t="n"/>
      <c r="F4688" s="14" t="n"/>
      <c r="G4688" s="14" t="n"/>
      <c r="H4688" s="12" t="str">
        <f>IF(AND(F4688="",G4688=""),"",IF(F4688="",0,F4688)-IF(G4688="",0,G4688))</f>
        <v/>
      </c>
      <c r="I4688" s="14" t="n"/>
      <c r="J4688" s="14" t="n"/>
      <c r="K4688" s="14" t="n"/>
    </row>
    <row r="4689">
      <c r="A4689" s="19" t="n"/>
      <c r="B4689" s="14" t="n"/>
      <c r="C4689" s="12" t="str">
        <f>IF($B4689="","",IFERROR(INDEX(Items!$B$2:$B$501,MATCH($B4689,Items!$A$2:$A$501,0)),"Unknown SKU"))</f>
        <v/>
      </c>
      <c r="D4689" s="14" t="n"/>
      <c r="E4689" s="14" t="n"/>
      <c r="F4689" s="14" t="n"/>
      <c r="G4689" s="14" t="n"/>
      <c r="H4689" s="12" t="str">
        <f>IF(AND(F4689="",G4689=""),"",IF(F4689="",0,F4689)-IF(G4689="",0,G4689))</f>
        <v/>
      </c>
      <c r="I4689" s="14" t="n"/>
      <c r="J4689" s="14" t="n"/>
      <c r="K4689" s="14" t="n"/>
    </row>
    <row r="4690">
      <c r="A4690" s="19" t="n"/>
      <c r="B4690" s="14" t="n"/>
      <c r="C4690" s="12" t="str">
        <f>IF($B4690="","",IFERROR(INDEX(Items!$B$2:$B$501,MATCH($B4690,Items!$A$2:$A$501,0)),"Unknown SKU"))</f>
        <v/>
      </c>
      <c r="D4690" s="14" t="n"/>
      <c r="E4690" s="14" t="n"/>
      <c r="F4690" s="14" t="n"/>
      <c r="G4690" s="14" t="n"/>
      <c r="H4690" s="12" t="str">
        <f>IF(AND(F4690="",G4690=""),"",IF(F4690="",0,F4690)-IF(G4690="",0,G4690))</f>
        <v/>
      </c>
      <c r="I4690" s="14" t="n"/>
      <c r="J4690" s="14" t="n"/>
      <c r="K4690" s="14" t="n"/>
    </row>
    <row r="4691">
      <c r="A4691" s="19" t="n"/>
      <c r="B4691" s="14" t="n"/>
      <c r="C4691" s="12" t="str">
        <f>IF($B4691="","",IFERROR(INDEX(Items!$B$2:$B$501,MATCH($B4691,Items!$A$2:$A$501,0)),"Unknown SKU"))</f>
        <v/>
      </c>
      <c r="D4691" s="14" t="n"/>
      <c r="E4691" s="14" t="n"/>
      <c r="F4691" s="14" t="n"/>
      <c r="G4691" s="14" t="n"/>
      <c r="H4691" s="12" t="str">
        <f>IF(AND(F4691="",G4691=""),"",IF(F4691="",0,F4691)-IF(G4691="",0,G4691))</f>
        <v/>
      </c>
      <c r="I4691" s="14" t="n"/>
      <c r="J4691" s="14" t="n"/>
      <c r="K4691" s="14" t="n"/>
    </row>
    <row r="4692">
      <c r="A4692" s="19" t="n"/>
      <c r="B4692" s="14" t="n"/>
      <c r="C4692" s="12" t="str">
        <f>IF($B4692="","",IFERROR(INDEX(Items!$B$2:$B$501,MATCH($B4692,Items!$A$2:$A$501,0)),"Unknown SKU"))</f>
        <v/>
      </c>
      <c r="D4692" s="14" t="n"/>
      <c r="E4692" s="14" t="n"/>
      <c r="F4692" s="14" t="n"/>
      <c r="G4692" s="14" t="n"/>
      <c r="H4692" s="12" t="str">
        <f>IF(AND(F4692="",G4692=""),"",IF(F4692="",0,F4692)-IF(G4692="",0,G4692))</f>
        <v/>
      </c>
      <c r="I4692" s="14" t="n"/>
      <c r="J4692" s="14" t="n"/>
      <c r="K4692" s="14" t="n"/>
    </row>
    <row r="4693">
      <c r="A4693" s="19" t="n"/>
      <c r="B4693" s="14" t="n"/>
      <c r="C4693" s="12" t="str">
        <f>IF($B4693="","",IFERROR(INDEX(Items!$B$2:$B$501,MATCH($B4693,Items!$A$2:$A$501,0)),"Unknown SKU"))</f>
        <v/>
      </c>
      <c r="D4693" s="14" t="n"/>
      <c r="E4693" s="14" t="n"/>
      <c r="F4693" s="14" t="n"/>
      <c r="G4693" s="14" t="n"/>
      <c r="H4693" s="12" t="str">
        <f>IF(AND(F4693="",G4693=""),"",IF(F4693="",0,F4693)-IF(G4693="",0,G4693))</f>
        <v/>
      </c>
      <c r="I4693" s="14" t="n"/>
      <c r="J4693" s="14" t="n"/>
      <c r="K4693" s="14" t="n"/>
    </row>
    <row r="4694">
      <c r="A4694" s="19" t="n"/>
      <c r="B4694" s="14" t="n"/>
      <c r="C4694" s="12" t="str">
        <f>IF($B4694="","",IFERROR(INDEX(Items!$B$2:$B$501,MATCH($B4694,Items!$A$2:$A$501,0)),"Unknown SKU"))</f>
        <v/>
      </c>
      <c r="D4694" s="14" t="n"/>
      <c r="E4694" s="14" t="n"/>
      <c r="F4694" s="14" t="n"/>
      <c r="G4694" s="14" t="n"/>
      <c r="H4694" s="12" t="str">
        <f>IF(AND(F4694="",G4694=""),"",IF(F4694="",0,F4694)-IF(G4694="",0,G4694))</f>
        <v/>
      </c>
      <c r="I4694" s="14" t="n"/>
      <c r="J4694" s="14" t="n"/>
      <c r="K4694" s="14" t="n"/>
    </row>
    <row r="4695">
      <c r="A4695" s="19" t="n"/>
      <c r="B4695" s="14" t="n"/>
      <c r="C4695" s="12" t="str">
        <f>IF($B4695="","",IFERROR(INDEX(Items!$B$2:$B$501,MATCH($B4695,Items!$A$2:$A$501,0)),"Unknown SKU"))</f>
        <v/>
      </c>
      <c r="D4695" s="14" t="n"/>
      <c r="E4695" s="14" t="n"/>
      <c r="F4695" s="14" t="n"/>
      <c r="G4695" s="14" t="n"/>
      <c r="H4695" s="12" t="str">
        <f>IF(AND(F4695="",G4695=""),"",IF(F4695="",0,F4695)-IF(G4695="",0,G4695))</f>
        <v/>
      </c>
      <c r="I4695" s="14" t="n"/>
      <c r="J4695" s="14" t="n"/>
      <c r="K4695" s="14" t="n"/>
    </row>
    <row r="4696">
      <c r="A4696" s="19" t="n"/>
      <c r="B4696" s="14" t="n"/>
      <c r="C4696" s="12" t="str">
        <f>IF($B4696="","",IFERROR(INDEX(Items!$B$2:$B$501,MATCH($B4696,Items!$A$2:$A$501,0)),"Unknown SKU"))</f>
        <v/>
      </c>
      <c r="D4696" s="14" t="n"/>
      <c r="E4696" s="14" t="n"/>
      <c r="F4696" s="14" t="n"/>
      <c r="G4696" s="14" t="n"/>
      <c r="H4696" s="12" t="str">
        <f>IF(AND(F4696="",G4696=""),"",IF(F4696="",0,F4696)-IF(G4696="",0,G4696))</f>
        <v/>
      </c>
      <c r="I4696" s="14" t="n"/>
      <c r="J4696" s="14" t="n"/>
      <c r="K4696" s="14" t="n"/>
    </row>
    <row r="4697">
      <c r="A4697" s="19" t="n"/>
      <c r="B4697" s="14" t="n"/>
      <c r="C4697" s="12" t="str">
        <f>IF($B4697="","",IFERROR(INDEX(Items!$B$2:$B$501,MATCH($B4697,Items!$A$2:$A$501,0)),"Unknown SKU"))</f>
        <v/>
      </c>
      <c r="D4697" s="14" t="n"/>
      <c r="E4697" s="14" t="n"/>
      <c r="F4697" s="14" t="n"/>
      <c r="G4697" s="14" t="n"/>
      <c r="H4697" s="12" t="str">
        <f>IF(AND(F4697="",G4697=""),"",IF(F4697="",0,F4697)-IF(G4697="",0,G4697))</f>
        <v/>
      </c>
      <c r="I4697" s="14" t="n"/>
      <c r="J4697" s="14" t="n"/>
      <c r="K4697" s="14" t="n"/>
    </row>
    <row r="4698">
      <c r="A4698" s="19" t="n"/>
      <c r="B4698" s="14" t="n"/>
      <c r="C4698" s="12" t="str">
        <f>IF($B4698="","",IFERROR(INDEX(Items!$B$2:$B$501,MATCH($B4698,Items!$A$2:$A$501,0)),"Unknown SKU"))</f>
        <v/>
      </c>
      <c r="D4698" s="14" t="n"/>
      <c r="E4698" s="14" t="n"/>
      <c r="F4698" s="14" t="n"/>
      <c r="G4698" s="14" t="n"/>
      <c r="H4698" s="12" t="str">
        <f>IF(AND(F4698="",G4698=""),"",IF(F4698="",0,F4698)-IF(G4698="",0,G4698))</f>
        <v/>
      </c>
      <c r="I4698" s="14" t="n"/>
      <c r="J4698" s="14" t="n"/>
      <c r="K4698" s="14" t="n"/>
    </row>
    <row r="4699">
      <c r="A4699" s="19" t="n"/>
      <c r="B4699" s="14" t="n"/>
      <c r="C4699" s="12" t="str">
        <f>IF($B4699="","",IFERROR(INDEX(Items!$B$2:$B$501,MATCH($B4699,Items!$A$2:$A$501,0)),"Unknown SKU"))</f>
        <v/>
      </c>
      <c r="D4699" s="14" t="n"/>
      <c r="E4699" s="14" t="n"/>
      <c r="F4699" s="14" t="n"/>
      <c r="G4699" s="14" t="n"/>
      <c r="H4699" s="12" t="str">
        <f>IF(AND(F4699="",G4699=""),"",IF(F4699="",0,F4699)-IF(G4699="",0,G4699))</f>
        <v/>
      </c>
      <c r="I4699" s="14" t="n"/>
      <c r="J4699" s="14" t="n"/>
      <c r="K4699" s="14" t="n"/>
    </row>
    <row r="4700">
      <c r="A4700" s="19" t="n"/>
      <c r="B4700" s="14" t="n"/>
      <c r="C4700" s="12" t="str">
        <f>IF($B4700="","",IFERROR(INDEX(Items!$B$2:$B$501,MATCH($B4700,Items!$A$2:$A$501,0)),"Unknown SKU"))</f>
        <v/>
      </c>
      <c r="D4700" s="14" t="n"/>
      <c r="E4700" s="14" t="n"/>
      <c r="F4700" s="14" t="n"/>
      <c r="G4700" s="14" t="n"/>
      <c r="H4700" s="12" t="str">
        <f>IF(AND(F4700="",G4700=""),"",IF(F4700="",0,F4700)-IF(G4700="",0,G4700))</f>
        <v/>
      </c>
      <c r="I4700" s="14" t="n"/>
      <c r="J4700" s="14" t="n"/>
      <c r="K4700" s="14" t="n"/>
    </row>
    <row r="4701">
      <c r="A4701" s="19" t="n"/>
      <c r="B4701" s="14" t="n"/>
      <c r="C4701" s="12" t="str">
        <f>IF($B4701="","",IFERROR(INDEX(Items!$B$2:$B$501,MATCH($B4701,Items!$A$2:$A$501,0)),"Unknown SKU"))</f>
        <v/>
      </c>
      <c r="D4701" s="14" t="n"/>
      <c r="E4701" s="14" t="n"/>
      <c r="F4701" s="14" t="n"/>
      <c r="G4701" s="14" t="n"/>
      <c r="H4701" s="12" t="str">
        <f>IF(AND(F4701="",G4701=""),"",IF(F4701="",0,F4701)-IF(G4701="",0,G4701))</f>
        <v/>
      </c>
      <c r="I4701" s="14" t="n"/>
      <c r="J4701" s="14" t="n"/>
      <c r="K4701" s="14" t="n"/>
    </row>
    <row r="4702">
      <c r="A4702" s="19" t="n"/>
      <c r="B4702" s="14" t="n"/>
      <c r="C4702" s="12" t="str">
        <f>IF($B4702="","",IFERROR(INDEX(Items!$B$2:$B$501,MATCH($B4702,Items!$A$2:$A$501,0)),"Unknown SKU"))</f>
        <v/>
      </c>
      <c r="D4702" s="14" t="n"/>
      <c r="E4702" s="14" t="n"/>
      <c r="F4702" s="14" t="n"/>
      <c r="G4702" s="14" t="n"/>
      <c r="H4702" s="12" t="str">
        <f>IF(AND(F4702="",G4702=""),"",IF(F4702="",0,F4702)-IF(G4702="",0,G4702))</f>
        <v/>
      </c>
      <c r="I4702" s="14" t="n"/>
      <c r="J4702" s="14" t="n"/>
      <c r="K4702" s="14" t="n"/>
    </row>
    <row r="4703">
      <c r="A4703" s="19" t="n"/>
      <c r="B4703" s="14" t="n"/>
      <c r="C4703" s="12" t="str">
        <f>IF($B4703="","",IFERROR(INDEX(Items!$B$2:$B$501,MATCH($B4703,Items!$A$2:$A$501,0)),"Unknown SKU"))</f>
        <v/>
      </c>
      <c r="D4703" s="14" t="n"/>
      <c r="E4703" s="14" t="n"/>
      <c r="F4703" s="14" t="n"/>
      <c r="G4703" s="14" t="n"/>
      <c r="H4703" s="12" t="str">
        <f>IF(AND(F4703="",G4703=""),"",IF(F4703="",0,F4703)-IF(G4703="",0,G4703))</f>
        <v/>
      </c>
      <c r="I4703" s="14" t="n"/>
      <c r="J4703" s="14" t="n"/>
      <c r="K4703" s="14" t="n"/>
    </row>
    <row r="4704">
      <c r="A4704" s="19" t="n"/>
      <c r="B4704" s="14" t="n"/>
      <c r="C4704" s="12" t="str">
        <f>IF($B4704="","",IFERROR(INDEX(Items!$B$2:$B$501,MATCH($B4704,Items!$A$2:$A$501,0)),"Unknown SKU"))</f>
        <v/>
      </c>
      <c r="D4704" s="14" t="n"/>
      <c r="E4704" s="14" t="n"/>
      <c r="F4704" s="14" t="n"/>
      <c r="G4704" s="14" t="n"/>
      <c r="H4704" s="12" t="str">
        <f>IF(AND(F4704="",G4704=""),"",IF(F4704="",0,F4704)-IF(G4704="",0,G4704))</f>
        <v/>
      </c>
      <c r="I4704" s="14" t="n"/>
      <c r="J4704" s="14" t="n"/>
      <c r="K4704" s="14" t="n"/>
    </row>
    <row r="4705">
      <c r="A4705" s="19" t="n"/>
      <c r="B4705" s="14" t="n"/>
      <c r="C4705" s="12" t="str">
        <f>IF($B4705="","",IFERROR(INDEX(Items!$B$2:$B$501,MATCH($B4705,Items!$A$2:$A$501,0)),"Unknown SKU"))</f>
        <v/>
      </c>
      <c r="D4705" s="14" t="n"/>
      <c r="E4705" s="14" t="n"/>
      <c r="F4705" s="14" t="n"/>
      <c r="G4705" s="14" t="n"/>
      <c r="H4705" s="12" t="str">
        <f>IF(AND(F4705="",G4705=""),"",IF(F4705="",0,F4705)-IF(G4705="",0,G4705))</f>
        <v/>
      </c>
      <c r="I4705" s="14" t="n"/>
      <c r="J4705" s="14" t="n"/>
      <c r="K4705" s="14" t="n"/>
    </row>
    <row r="4706">
      <c r="A4706" s="19" t="n"/>
      <c r="B4706" s="14" t="n"/>
      <c r="C4706" s="12" t="str">
        <f>IF($B4706="","",IFERROR(INDEX(Items!$B$2:$B$501,MATCH($B4706,Items!$A$2:$A$501,0)),"Unknown SKU"))</f>
        <v/>
      </c>
      <c r="D4706" s="14" t="n"/>
      <c r="E4706" s="14" t="n"/>
      <c r="F4706" s="14" t="n"/>
      <c r="G4706" s="14" t="n"/>
      <c r="H4706" s="12" t="str">
        <f>IF(AND(F4706="",G4706=""),"",IF(F4706="",0,F4706)-IF(G4706="",0,G4706))</f>
        <v/>
      </c>
      <c r="I4706" s="14" t="n"/>
      <c r="J4706" s="14" t="n"/>
      <c r="K4706" s="14" t="n"/>
    </row>
    <row r="4707">
      <c r="A4707" s="19" t="n"/>
      <c r="B4707" s="14" t="n"/>
      <c r="C4707" s="12" t="str">
        <f>IF($B4707="","",IFERROR(INDEX(Items!$B$2:$B$501,MATCH($B4707,Items!$A$2:$A$501,0)),"Unknown SKU"))</f>
        <v/>
      </c>
      <c r="D4707" s="14" t="n"/>
      <c r="E4707" s="14" t="n"/>
      <c r="F4707" s="14" t="n"/>
      <c r="G4707" s="14" t="n"/>
      <c r="H4707" s="12" t="str">
        <f>IF(AND(F4707="",G4707=""),"",IF(F4707="",0,F4707)-IF(G4707="",0,G4707))</f>
        <v/>
      </c>
      <c r="I4707" s="14" t="n"/>
      <c r="J4707" s="14" t="n"/>
      <c r="K4707" s="14" t="n"/>
    </row>
    <row r="4708">
      <c r="A4708" s="19" t="n"/>
      <c r="B4708" s="14" t="n"/>
      <c r="C4708" s="12" t="str">
        <f>IF($B4708="","",IFERROR(INDEX(Items!$B$2:$B$501,MATCH($B4708,Items!$A$2:$A$501,0)),"Unknown SKU"))</f>
        <v/>
      </c>
      <c r="D4708" s="14" t="n"/>
      <c r="E4708" s="14" t="n"/>
      <c r="F4708" s="14" t="n"/>
      <c r="G4708" s="14" t="n"/>
      <c r="H4708" s="12" t="str">
        <f>IF(AND(F4708="",G4708=""),"",IF(F4708="",0,F4708)-IF(G4708="",0,G4708))</f>
        <v/>
      </c>
      <c r="I4708" s="14" t="n"/>
      <c r="J4708" s="14" t="n"/>
      <c r="K4708" s="14" t="n"/>
    </row>
    <row r="4709">
      <c r="A4709" s="19" t="n"/>
      <c r="B4709" s="14" t="n"/>
      <c r="C4709" s="12" t="str">
        <f>IF($B4709="","",IFERROR(INDEX(Items!$B$2:$B$501,MATCH($B4709,Items!$A$2:$A$501,0)),"Unknown SKU"))</f>
        <v/>
      </c>
      <c r="D4709" s="14" t="n"/>
      <c r="E4709" s="14" t="n"/>
      <c r="F4709" s="14" t="n"/>
      <c r="G4709" s="14" t="n"/>
      <c r="H4709" s="12" t="str">
        <f>IF(AND(F4709="",G4709=""),"",IF(F4709="",0,F4709)-IF(G4709="",0,G4709))</f>
        <v/>
      </c>
      <c r="I4709" s="14" t="n"/>
      <c r="J4709" s="14" t="n"/>
      <c r="K4709" s="14" t="n"/>
    </row>
    <row r="4710">
      <c r="A4710" s="19" t="n"/>
      <c r="B4710" s="14" t="n"/>
      <c r="C4710" s="12" t="str">
        <f>IF($B4710="","",IFERROR(INDEX(Items!$B$2:$B$501,MATCH($B4710,Items!$A$2:$A$501,0)),"Unknown SKU"))</f>
        <v/>
      </c>
      <c r="D4710" s="14" t="n"/>
      <c r="E4710" s="14" t="n"/>
      <c r="F4710" s="14" t="n"/>
      <c r="G4710" s="14" t="n"/>
      <c r="H4710" s="12" t="str">
        <f>IF(AND(F4710="",G4710=""),"",IF(F4710="",0,F4710)-IF(G4710="",0,G4710))</f>
        <v/>
      </c>
      <c r="I4710" s="14" t="n"/>
      <c r="J4710" s="14" t="n"/>
      <c r="K4710" s="14" t="n"/>
    </row>
    <row r="4711">
      <c r="A4711" s="19" t="n"/>
      <c r="B4711" s="14" t="n"/>
      <c r="C4711" s="12" t="str">
        <f>IF($B4711="","",IFERROR(INDEX(Items!$B$2:$B$501,MATCH($B4711,Items!$A$2:$A$501,0)),"Unknown SKU"))</f>
        <v/>
      </c>
      <c r="D4711" s="14" t="n"/>
      <c r="E4711" s="14" t="n"/>
      <c r="F4711" s="14" t="n"/>
      <c r="G4711" s="14" t="n"/>
      <c r="H4711" s="12" t="str">
        <f>IF(AND(F4711="",G4711=""),"",IF(F4711="",0,F4711)-IF(G4711="",0,G4711))</f>
        <v/>
      </c>
      <c r="I4711" s="14" t="n"/>
      <c r="J4711" s="14" t="n"/>
      <c r="K4711" s="14" t="n"/>
    </row>
    <row r="4712">
      <c r="A4712" s="19" t="n"/>
      <c r="B4712" s="14" t="n"/>
      <c r="C4712" s="12" t="str">
        <f>IF($B4712="","",IFERROR(INDEX(Items!$B$2:$B$501,MATCH($B4712,Items!$A$2:$A$501,0)),"Unknown SKU"))</f>
        <v/>
      </c>
      <c r="D4712" s="14" t="n"/>
      <c r="E4712" s="14" t="n"/>
      <c r="F4712" s="14" t="n"/>
      <c r="G4712" s="14" t="n"/>
      <c r="H4712" s="12" t="str">
        <f>IF(AND(F4712="",G4712=""),"",IF(F4712="",0,F4712)-IF(G4712="",0,G4712))</f>
        <v/>
      </c>
      <c r="I4712" s="14" t="n"/>
      <c r="J4712" s="14" t="n"/>
      <c r="K4712" s="14" t="n"/>
    </row>
    <row r="4713">
      <c r="A4713" s="19" t="n"/>
      <c r="B4713" s="14" t="n"/>
      <c r="C4713" s="12" t="str">
        <f>IF($B4713="","",IFERROR(INDEX(Items!$B$2:$B$501,MATCH($B4713,Items!$A$2:$A$501,0)),"Unknown SKU"))</f>
        <v/>
      </c>
      <c r="D4713" s="14" t="n"/>
      <c r="E4713" s="14" t="n"/>
      <c r="F4713" s="14" t="n"/>
      <c r="G4713" s="14" t="n"/>
      <c r="H4713" s="12" t="str">
        <f>IF(AND(F4713="",G4713=""),"",IF(F4713="",0,F4713)-IF(G4713="",0,G4713))</f>
        <v/>
      </c>
      <c r="I4713" s="14" t="n"/>
      <c r="J4713" s="14" t="n"/>
      <c r="K4713" s="14" t="n"/>
    </row>
    <row r="4714">
      <c r="A4714" s="19" t="n"/>
      <c r="B4714" s="14" t="n"/>
      <c r="C4714" s="12" t="str">
        <f>IF($B4714="","",IFERROR(INDEX(Items!$B$2:$B$501,MATCH($B4714,Items!$A$2:$A$501,0)),"Unknown SKU"))</f>
        <v/>
      </c>
      <c r="D4714" s="14" t="n"/>
      <c r="E4714" s="14" t="n"/>
      <c r="F4714" s="14" t="n"/>
      <c r="G4714" s="14" t="n"/>
      <c r="H4714" s="12" t="str">
        <f>IF(AND(F4714="",G4714=""),"",IF(F4714="",0,F4714)-IF(G4714="",0,G4714))</f>
        <v/>
      </c>
      <c r="I4714" s="14" t="n"/>
      <c r="J4714" s="14" t="n"/>
      <c r="K4714" s="14" t="n"/>
    </row>
    <row r="4715">
      <c r="A4715" s="19" t="n"/>
      <c r="B4715" s="14" t="n"/>
      <c r="C4715" s="12" t="str">
        <f>IF($B4715="","",IFERROR(INDEX(Items!$B$2:$B$501,MATCH($B4715,Items!$A$2:$A$501,0)),"Unknown SKU"))</f>
        <v/>
      </c>
      <c r="D4715" s="14" t="n"/>
      <c r="E4715" s="14" t="n"/>
      <c r="F4715" s="14" t="n"/>
      <c r="G4715" s="14" t="n"/>
      <c r="H4715" s="12" t="str">
        <f>IF(AND(F4715="",G4715=""),"",IF(F4715="",0,F4715)-IF(G4715="",0,G4715))</f>
        <v/>
      </c>
      <c r="I4715" s="14" t="n"/>
      <c r="J4715" s="14" t="n"/>
      <c r="K4715" s="14" t="n"/>
    </row>
    <row r="4716">
      <c r="A4716" s="19" t="n"/>
      <c r="B4716" s="14" t="n"/>
      <c r="C4716" s="12" t="str">
        <f>IF($B4716="","",IFERROR(INDEX(Items!$B$2:$B$501,MATCH($B4716,Items!$A$2:$A$501,0)),"Unknown SKU"))</f>
        <v/>
      </c>
      <c r="D4716" s="14" t="n"/>
      <c r="E4716" s="14" t="n"/>
      <c r="F4716" s="14" t="n"/>
      <c r="G4716" s="14" t="n"/>
      <c r="H4716" s="12" t="str">
        <f>IF(AND(F4716="",G4716=""),"",IF(F4716="",0,F4716)-IF(G4716="",0,G4716))</f>
        <v/>
      </c>
      <c r="I4716" s="14" t="n"/>
      <c r="J4716" s="14" t="n"/>
      <c r="K4716" s="14" t="n"/>
    </row>
    <row r="4717">
      <c r="A4717" s="19" t="n"/>
      <c r="B4717" s="14" t="n"/>
      <c r="C4717" s="12" t="str">
        <f>IF($B4717="","",IFERROR(INDEX(Items!$B$2:$B$501,MATCH($B4717,Items!$A$2:$A$501,0)),"Unknown SKU"))</f>
        <v/>
      </c>
      <c r="D4717" s="14" t="n"/>
      <c r="E4717" s="14" t="n"/>
      <c r="F4717" s="14" t="n"/>
      <c r="G4717" s="14" t="n"/>
      <c r="H4717" s="12" t="str">
        <f>IF(AND(F4717="",G4717=""),"",IF(F4717="",0,F4717)-IF(G4717="",0,G4717))</f>
        <v/>
      </c>
      <c r="I4717" s="14" t="n"/>
      <c r="J4717" s="14" t="n"/>
      <c r="K4717" s="14" t="n"/>
    </row>
    <row r="4718">
      <c r="A4718" s="19" t="n"/>
      <c r="B4718" s="14" t="n"/>
      <c r="C4718" s="12" t="str">
        <f>IF($B4718="","",IFERROR(INDEX(Items!$B$2:$B$501,MATCH($B4718,Items!$A$2:$A$501,0)),"Unknown SKU"))</f>
        <v/>
      </c>
      <c r="D4718" s="14" t="n"/>
      <c r="E4718" s="14" t="n"/>
      <c r="F4718" s="14" t="n"/>
      <c r="G4718" s="14" t="n"/>
      <c r="H4718" s="12" t="str">
        <f>IF(AND(F4718="",G4718=""),"",IF(F4718="",0,F4718)-IF(G4718="",0,G4718))</f>
        <v/>
      </c>
      <c r="I4718" s="14" t="n"/>
      <c r="J4718" s="14" t="n"/>
      <c r="K4718" s="14" t="n"/>
    </row>
    <row r="4719">
      <c r="A4719" s="19" t="n"/>
      <c r="B4719" s="14" t="n"/>
      <c r="C4719" s="12" t="str">
        <f>IF($B4719="","",IFERROR(INDEX(Items!$B$2:$B$501,MATCH($B4719,Items!$A$2:$A$501,0)),"Unknown SKU"))</f>
        <v/>
      </c>
      <c r="D4719" s="14" t="n"/>
      <c r="E4719" s="14" t="n"/>
      <c r="F4719" s="14" t="n"/>
      <c r="G4719" s="14" t="n"/>
      <c r="H4719" s="12" t="str">
        <f>IF(AND(F4719="",G4719=""),"",IF(F4719="",0,F4719)-IF(G4719="",0,G4719))</f>
        <v/>
      </c>
      <c r="I4719" s="14" t="n"/>
      <c r="J4719" s="14" t="n"/>
      <c r="K4719" s="14" t="n"/>
    </row>
    <row r="4720">
      <c r="A4720" s="19" t="n"/>
      <c r="B4720" s="14" t="n"/>
      <c r="C4720" s="12" t="str">
        <f>IF($B4720="","",IFERROR(INDEX(Items!$B$2:$B$501,MATCH($B4720,Items!$A$2:$A$501,0)),"Unknown SKU"))</f>
        <v/>
      </c>
      <c r="D4720" s="14" t="n"/>
      <c r="E4720" s="14" t="n"/>
      <c r="F4720" s="14" t="n"/>
      <c r="G4720" s="14" t="n"/>
      <c r="H4720" s="12" t="str">
        <f>IF(AND(F4720="",G4720=""),"",IF(F4720="",0,F4720)-IF(G4720="",0,G4720))</f>
        <v/>
      </c>
      <c r="I4720" s="14" t="n"/>
      <c r="J4720" s="14" t="n"/>
      <c r="K4720" s="14" t="n"/>
    </row>
    <row r="4721">
      <c r="A4721" s="19" t="n"/>
      <c r="B4721" s="14" t="n"/>
      <c r="C4721" s="12" t="str">
        <f>IF($B4721="","",IFERROR(INDEX(Items!$B$2:$B$501,MATCH($B4721,Items!$A$2:$A$501,0)),"Unknown SKU"))</f>
        <v/>
      </c>
      <c r="D4721" s="14" t="n"/>
      <c r="E4721" s="14" t="n"/>
      <c r="F4721" s="14" t="n"/>
      <c r="G4721" s="14" t="n"/>
      <c r="H4721" s="12" t="str">
        <f>IF(AND(F4721="",G4721=""),"",IF(F4721="",0,F4721)-IF(G4721="",0,G4721))</f>
        <v/>
      </c>
      <c r="I4721" s="14" t="n"/>
      <c r="J4721" s="14" t="n"/>
      <c r="K4721" s="14" t="n"/>
    </row>
    <row r="4722">
      <c r="A4722" s="19" t="n"/>
      <c r="B4722" s="14" t="n"/>
      <c r="C4722" s="12" t="str">
        <f>IF($B4722="","",IFERROR(INDEX(Items!$B$2:$B$501,MATCH($B4722,Items!$A$2:$A$501,0)),"Unknown SKU"))</f>
        <v/>
      </c>
      <c r="D4722" s="14" t="n"/>
      <c r="E4722" s="14" t="n"/>
      <c r="F4722" s="14" t="n"/>
      <c r="G4722" s="14" t="n"/>
      <c r="H4722" s="12" t="str">
        <f>IF(AND(F4722="",G4722=""),"",IF(F4722="",0,F4722)-IF(G4722="",0,G4722))</f>
        <v/>
      </c>
      <c r="I4722" s="14" t="n"/>
      <c r="J4722" s="14" t="n"/>
      <c r="K4722" s="14" t="n"/>
    </row>
    <row r="4723">
      <c r="A4723" s="19" t="n"/>
      <c r="B4723" s="14" t="n"/>
      <c r="C4723" s="12" t="str">
        <f>IF($B4723="","",IFERROR(INDEX(Items!$B$2:$B$501,MATCH($B4723,Items!$A$2:$A$501,0)),"Unknown SKU"))</f>
        <v/>
      </c>
      <c r="D4723" s="14" t="n"/>
      <c r="E4723" s="14" t="n"/>
      <c r="F4723" s="14" t="n"/>
      <c r="G4723" s="14" t="n"/>
      <c r="H4723" s="12" t="str">
        <f>IF(AND(F4723="",G4723=""),"",IF(F4723="",0,F4723)-IF(G4723="",0,G4723))</f>
        <v/>
      </c>
      <c r="I4723" s="14" t="n"/>
      <c r="J4723" s="14" t="n"/>
      <c r="K4723" s="14" t="n"/>
    </row>
    <row r="4724">
      <c r="A4724" s="19" t="n"/>
      <c r="B4724" s="14" t="n"/>
      <c r="C4724" s="12" t="str">
        <f>IF($B4724="","",IFERROR(INDEX(Items!$B$2:$B$501,MATCH($B4724,Items!$A$2:$A$501,0)),"Unknown SKU"))</f>
        <v/>
      </c>
      <c r="D4724" s="14" t="n"/>
      <c r="E4724" s="14" t="n"/>
      <c r="F4724" s="14" t="n"/>
      <c r="G4724" s="14" t="n"/>
      <c r="H4724" s="12" t="str">
        <f>IF(AND(F4724="",G4724=""),"",IF(F4724="",0,F4724)-IF(G4724="",0,G4724))</f>
        <v/>
      </c>
      <c r="I4724" s="14" t="n"/>
      <c r="J4724" s="14" t="n"/>
      <c r="K4724" s="14" t="n"/>
    </row>
    <row r="4725">
      <c r="A4725" s="19" t="n"/>
      <c r="B4725" s="14" t="n"/>
      <c r="C4725" s="12" t="str">
        <f>IF($B4725="","",IFERROR(INDEX(Items!$B$2:$B$501,MATCH($B4725,Items!$A$2:$A$501,0)),"Unknown SKU"))</f>
        <v/>
      </c>
      <c r="D4725" s="14" t="n"/>
      <c r="E4725" s="14" t="n"/>
      <c r="F4725" s="14" t="n"/>
      <c r="G4725" s="14" t="n"/>
      <c r="H4725" s="12" t="str">
        <f>IF(AND(F4725="",G4725=""),"",IF(F4725="",0,F4725)-IF(G4725="",0,G4725))</f>
        <v/>
      </c>
      <c r="I4725" s="14" t="n"/>
      <c r="J4725" s="14" t="n"/>
      <c r="K4725" s="14" t="n"/>
    </row>
    <row r="4726">
      <c r="A4726" s="19" t="n"/>
      <c r="B4726" s="14" t="n"/>
      <c r="C4726" s="12" t="str">
        <f>IF($B4726="","",IFERROR(INDEX(Items!$B$2:$B$501,MATCH($B4726,Items!$A$2:$A$501,0)),"Unknown SKU"))</f>
        <v/>
      </c>
      <c r="D4726" s="14" t="n"/>
      <c r="E4726" s="14" t="n"/>
      <c r="F4726" s="14" t="n"/>
      <c r="G4726" s="14" t="n"/>
      <c r="H4726" s="12" t="str">
        <f>IF(AND(F4726="",G4726=""),"",IF(F4726="",0,F4726)-IF(G4726="",0,G4726))</f>
        <v/>
      </c>
      <c r="I4726" s="14" t="n"/>
      <c r="J4726" s="14" t="n"/>
      <c r="K4726" s="14" t="n"/>
    </row>
    <row r="4727">
      <c r="A4727" s="19" t="n"/>
      <c r="B4727" s="14" t="n"/>
      <c r="C4727" s="12" t="str">
        <f>IF($B4727="","",IFERROR(INDEX(Items!$B$2:$B$501,MATCH($B4727,Items!$A$2:$A$501,0)),"Unknown SKU"))</f>
        <v/>
      </c>
      <c r="D4727" s="14" t="n"/>
      <c r="E4727" s="14" t="n"/>
      <c r="F4727" s="14" t="n"/>
      <c r="G4727" s="14" t="n"/>
      <c r="H4727" s="12" t="str">
        <f>IF(AND(F4727="",G4727=""),"",IF(F4727="",0,F4727)-IF(G4727="",0,G4727))</f>
        <v/>
      </c>
      <c r="I4727" s="14" t="n"/>
      <c r="J4727" s="14" t="n"/>
      <c r="K4727" s="14" t="n"/>
    </row>
    <row r="4728">
      <c r="A4728" s="19" t="n"/>
      <c r="B4728" s="14" t="n"/>
      <c r="C4728" s="12" t="str">
        <f>IF($B4728="","",IFERROR(INDEX(Items!$B$2:$B$501,MATCH($B4728,Items!$A$2:$A$501,0)),"Unknown SKU"))</f>
        <v/>
      </c>
      <c r="D4728" s="14" t="n"/>
      <c r="E4728" s="14" t="n"/>
      <c r="F4728" s="14" t="n"/>
      <c r="G4728" s="14" t="n"/>
      <c r="H4728" s="12" t="str">
        <f>IF(AND(F4728="",G4728=""),"",IF(F4728="",0,F4728)-IF(G4728="",0,G4728))</f>
        <v/>
      </c>
      <c r="I4728" s="14" t="n"/>
      <c r="J4728" s="14" t="n"/>
      <c r="K4728" s="14" t="n"/>
    </row>
    <row r="4729">
      <c r="A4729" s="19" t="n"/>
      <c r="B4729" s="14" t="n"/>
      <c r="C4729" s="12" t="str">
        <f>IF($B4729="","",IFERROR(INDEX(Items!$B$2:$B$501,MATCH($B4729,Items!$A$2:$A$501,0)),"Unknown SKU"))</f>
        <v/>
      </c>
      <c r="D4729" s="14" t="n"/>
      <c r="E4729" s="14" t="n"/>
      <c r="F4729" s="14" t="n"/>
      <c r="G4729" s="14" t="n"/>
      <c r="H4729" s="12" t="str">
        <f>IF(AND(F4729="",G4729=""),"",IF(F4729="",0,F4729)-IF(G4729="",0,G4729))</f>
        <v/>
      </c>
      <c r="I4729" s="14" t="n"/>
      <c r="J4729" s="14" t="n"/>
      <c r="K4729" s="14" t="n"/>
    </row>
    <row r="4730">
      <c r="A4730" s="19" t="n"/>
      <c r="B4730" s="14" t="n"/>
      <c r="C4730" s="12" t="str">
        <f>IF($B4730="","",IFERROR(INDEX(Items!$B$2:$B$501,MATCH($B4730,Items!$A$2:$A$501,0)),"Unknown SKU"))</f>
        <v/>
      </c>
      <c r="D4730" s="14" t="n"/>
      <c r="E4730" s="14" t="n"/>
      <c r="F4730" s="14" t="n"/>
      <c r="G4730" s="14" t="n"/>
      <c r="H4730" s="12" t="str">
        <f>IF(AND(F4730="",G4730=""),"",IF(F4730="",0,F4730)-IF(G4730="",0,G4730))</f>
        <v/>
      </c>
      <c r="I4730" s="14" t="n"/>
      <c r="J4730" s="14" t="n"/>
      <c r="K4730" s="14" t="n"/>
    </row>
    <row r="4731">
      <c r="A4731" s="19" t="n"/>
      <c r="B4731" s="14" t="n"/>
      <c r="C4731" s="12" t="str">
        <f>IF($B4731="","",IFERROR(INDEX(Items!$B$2:$B$501,MATCH($B4731,Items!$A$2:$A$501,0)),"Unknown SKU"))</f>
        <v/>
      </c>
      <c r="D4731" s="14" t="n"/>
      <c r="E4731" s="14" t="n"/>
      <c r="F4731" s="14" t="n"/>
      <c r="G4731" s="14" t="n"/>
      <c r="H4731" s="12" t="str">
        <f>IF(AND(F4731="",G4731=""),"",IF(F4731="",0,F4731)-IF(G4731="",0,G4731))</f>
        <v/>
      </c>
      <c r="I4731" s="14" t="n"/>
      <c r="J4731" s="14" t="n"/>
      <c r="K4731" s="14" t="n"/>
    </row>
    <row r="4732">
      <c r="A4732" s="19" t="n"/>
      <c r="B4732" s="14" t="n"/>
      <c r="C4732" s="12" t="str">
        <f>IF($B4732="","",IFERROR(INDEX(Items!$B$2:$B$501,MATCH($B4732,Items!$A$2:$A$501,0)),"Unknown SKU"))</f>
        <v/>
      </c>
      <c r="D4732" s="14" t="n"/>
      <c r="E4732" s="14" t="n"/>
      <c r="F4732" s="14" t="n"/>
      <c r="G4732" s="14" t="n"/>
      <c r="H4732" s="12" t="str">
        <f>IF(AND(F4732="",G4732=""),"",IF(F4732="",0,F4732)-IF(G4732="",0,G4732))</f>
        <v/>
      </c>
      <c r="I4732" s="14" t="n"/>
      <c r="J4732" s="14" t="n"/>
      <c r="K4732" s="14" t="n"/>
    </row>
    <row r="4733">
      <c r="A4733" s="19" t="n"/>
      <c r="B4733" s="14" t="n"/>
      <c r="C4733" s="12" t="str">
        <f>IF($B4733="","",IFERROR(INDEX(Items!$B$2:$B$501,MATCH($B4733,Items!$A$2:$A$501,0)),"Unknown SKU"))</f>
        <v/>
      </c>
      <c r="D4733" s="14" t="n"/>
      <c r="E4733" s="14" t="n"/>
      <c r="F4733" s="14" t="n"/>
      <c r="G4733" s="14" t="n"/>
      <c r="H4733" s="12" t="str">
        <f>IF(AND(F4733="",G4733=""),"",IF(F4733="",0,F4733)-IF(G4733="",0,G4733))</f>
        <v/>
      </c>
      <c r="I4733" s="14" t="n"/>
      <c r="J4733" s="14" t="n"/>
      <c r="K4733" s="14" t="n"/>
    </row>
    <row r="4734">
      <c r="A4734" s="19" t="n"/>
      <c r="B4734" s="14" t="n"/>
      <c r="C4734" s="12" t="str">
        <f>IF($B4734="","",IFERROR(INDEX(Items!$B$2:$B$501,MATCH($B4734,Items!$A$2:$A$501,0)),"Unknown SKU"))</f>
        <v/>
      </c>
      <c r="D4734" s="14" t="n"/>
      <c r="E4734" s="14" t="n"/>
      <c r="F4734" s="14" t="n"/>
      <c r="G4734" s="14" t="n"/>
      <c r="H4734" s="12" t="str">
        <f>IF(AND(F4734="",G4734=""),"",IF(F4734="",0,F4734)-IF(G4734="",0,G4734))</f>
        <v/>
      </c>
      <c r="I4734" s="14" t="n"/>
      <c r="J4734" s="14" t="n"/>
      <c r="K4734" s="14" t="n"/>
    </row>
    <row r="4735">
      <c r="A4735" s="19" t="n"/>
      <c r="B4735" s="14" t="n"/>
      <c r="C4735" s="12" t="str">
        <f>IF($B4735="","",IFERROR(INDEX(Items!$B$2:$B$501,MATCH($B4735,Items!$A$2:$A$501,0)),"Unknown SKU"))</f>
        <v/>
      </c>
      <c r="D4735" s="14" t="n"/>
      <c r="E4735" s="14" t="n"/>
      <c r="F4735" s="14" t="n"/>
      <c r="G4735" s="14" t="n"/>
      <c r="H4735" s="12" t="str">
        <f>IF(AND(F4735="",G4735=""),"",IF(F4735="",0,F4735)-IF(G4735="",0,G4735))</f>
        <v/>
      </c>
      <c r="I4735" s="14" t="n"/>
      <c r="J4735" s="14" t="n"/>
      <c r="K4735" s="14" t="n"/>
    </row>
    <row r="4736">
      <c r="A4736" s="19" t="n"/>
      <c r="B4736" s="14" t="n"/>
      <c r="C4736" s="12" t="str">
        <f>IF($B4736="","",IFERROR(INDEX(Items!$B$2:$B$501,MATCH($B4736,Items!$A$2:$A$501,0)),"Unknown SKU"))</f>
        <v/>
      </c>
      <c r="D4736" s="14" t="n"/>
      <c r="E4736" s="14" t="n"/>
      <c r="F4736" s="14" t="n"/>
      <c r="G4736" s="14" t="n"/>
      <c r="H4736" s="12" t="str">
        <f>IF(AND(F4736="",G4736=""),"",IF(F4736="",0,F4736)-IF(G4736="",0,G4736))</f>
        <v/>
      </c>
      <c r="I4736" s="14" t="n"/>
      <c r="J4736" s="14" t="n"/>
      <c r="K4736" s="14" t="n"/>
    </row>
    <row r="4737">
      <c r="A4737" s="19" t="n"/>
      <c r="B4737" s="14" t="n"/>
      <c r="C4737" s="12" t="str">
        <f>IF($B4737="","",IFERROR(INDEX(Items!$B$2:$B$501,MATCH($B4737,Items!$A$2:$A$501,0)),"Unknown SKU"))</f>
        <v/>
      </c>
      <c r="D4737" s="14" t="n"/>
      <c r="E4737" s="14" t="n"/>
      <c r="F4737" s="14" t="n"/>
      <c r="G4737" s="14" t="n"/>
      <c r="H4737" s="12" t="str">
        <f>IF(AND(F4737="",G4737=""),"",IF(F4737="",0,F4737)-IF(G4737="",0,G4737))</f>
        <v/>
      </c>
      <c r="I4737" s="14" t="n"/>
      <c r="J4737" s="14" t="n"/>
      <c r="K4737" s="14" t="n"/>
    </row>
    <row r="4738">
      <c r="A4738" s="19" t="n"/>
      <c r="B4738" s="14" t="n"/>
      <c r="C4738" s="12" t="str">
        <f>IF($B4738="","",IFERROR(INDEX(Items!$B$2:$B$501,MATCH($B4738,Items!$A$2:$A$501,0)),"Unknown SKU"))</f>
        <v/>
      </c>
      <c r="D4738" s="14" t="n"/>
      <c r="E4738" s="14" t="n"/>
      <c r="F4738" s="14" t="n"/>
      <c r="G4738" s="14" t="n"/>
      <c r="H4738" s="12" t="str">
        <f>IF(AND(F4738="",G4738=""),"",IF(F4738="",0,F4738)-IF(G4738="",0,G4738))</f>
        <v/>
      </c>
      <c r="I4738" s="14" t="n"/>
      <c r="J4738" s="14" t="n"/>
      <c r="K4738" s="14" t="n"/>
    </row>
    <row r="4739">
      <c r="A4739" s="19" t="n"/>
      <c r="B4739" s="14" t="n"/>
      <c r="C4739" s="12" t="str">
        <f>IF($B4739="","",IFERROR(INDEX(Items!$B$2:$B$501,MATCH($B4739,Items!$A$2:$A$501,0)),"Unknown SKU"))</f>
        <v/>
      </c>
      <c r="D4739" s="14" t="n"/>
      <c r="E4739" s="14" t="n"/>
      <c r="F4739" s="14" t="n"/>
      <c r="G4739" s="14" t="n"/>
      <c r="H4739" s="12" t="str">
        <f>IF(AND(F4739="",G4739=""),"",IF(F4739="",0,F4739)-IF(G4739="",0,G4739))</f>
        <v/>
      </c>
      <c r="I4739" s="14" t="n"/>
      <c r="J4739" s="14" t="n"/>
      <c r="K4739" s="14" t="n"/>
    </row>
    <row r="4740">
      <c r="A4740" s="19" t="n"/>
      <c r="B4740" s="14" t="n"/>
      <c r="C4740" s="12" t="str">
        <f>IF($B4740="","",IFERROR(INDEX(Items!$B$2:$B$501,MATCH($B4740,Items!$A$2:$A$501,0)),"Unknown SKU"))</f>
        <v/>
      </c>
      <c r="D4740" s="14" t="n"/>
      <c r="E4740" s="14" t="n"/>
      <c r="F4740" s="14" t="n"/>
      <c r="G4740" s="14" t="n"/>
      <c r="H4740" s="12" t="str">
        <f>IF(AND(F4740="",G4740=""),"",IF(F4740="",0,F4740)-IF(G4740="",0,G4740))</f>
        <v/>
      </c>
      <c r="I4740" s="14" t="n"/>
      <c r="J4740" s="14" t="n"/>
      <c r="K4740" s="14" t="n"/>
    </row>
    <row r="4741">
      <c r="A4741" s="19" t="n"/>
      <c r="B4741" s="14" t="n"/>
      <c r="C4741" s="12" t="str">
        <f>IF($B4741="","",IFERROR(INDEX(Items!$B$2:$B$501,MATCH($B4741,Items!$A$2:$A$501,0)),"Unknown SKU"))</f>
        <v/>
      </c>
      <c r="D4741" s="14" t="n"/>
      <c r="E4741" s="14" t="n"/>
      <c r="F4741" s="14" t="n"/>
      <c r="G4741" s="14" t="n"/>
      <c r="H4741" s="12" t="str">
        <f>IF(AND(F4741="",G4741=""),"",IF(F4741="",0,F4741)-IF(G4741="",0,G4741))</f>
        <v/>
      </c>
      <c r="I4741" s="14" t="n"/>
      <c r="J4741" s="14" t="n"/>
      <c r="K4741" s="14" t="n"/>
    </row>
    <row r="4742">
      <c r="A4742" s="19" t="n"/>
      <c r="B4742" s="14" t="n"/>
      <c r="C4742" s="12" t="str">
        <f>IF($B4742="","",IFERROR(INDEX(Items!$B$2:$B$501,MATCH($B4742,Items!$A$2:$A$501,0)),"Unknown SKU"))</f>
        <v/>
      </c>
      <c r="D4742" s="14" t="n"/>
      <c r="E4742" s="14" t="n"/>
      <c r="F4742" s="14" t="n"/>
      <c r="G4742" s="14" t="n"/>
      <c r="H4742" s="12" t="str">
        <f>IF(AND(F4742="",G4742=""),"",IF(F4742="",0,F4742)-IF(G4742="",0,G4742))</f>
        <v/>
      </c>
      <c r="I4742" s="14" t="n"/>
      <c r="J4742" s="14" t="n"/>
      <c r="K4742" s="14" t="n"/>
    </row>
    <row r="4743">
      <c r="A4743" s="19" t="n"/>
      <c r="B4743" s="14" t="n"/>
      <c r="C4743" s="12" t="str">
        <f>IF($B4743="","",IFERROR(INDEX(Items!$B$2:$B$501,MATCH($B4743,Items!$A$2:$A$501,0)),"Unknown SKU"))</f>
        <v/>
      </c>
      <c r="D4743" s="14" t="n"/>
      <c r="E4743" s="14" t="n"/>
      <c r="F4743" s="14" t="n"/>
      <c r="G4743" s="14" t="n"/>
      <c r="H4743" s="12" t="str">
        <f>IF(AND(F4743="",G4743=""),"",IF(F4743="",0,F4743)-IF(G4743="",0,G4743))</f>
        <v/>
      </c>
      <c r="I4743" s="14" t="n"/>
      <c r="J4743" s="14" t="n"/>
      <c r="K4743" s="14" t="n"/>
    </row>
    <row r="4744">
      <c r="A4744" s="19" t="n"/>
      <c r="B4744" s="14" t="n"/>
      <c r="C4744" s="12" t="str">
        <f>IF($B4744="","",IFERROR(INDEX(Items!$B$2:$B$501,MATCH($B4744,Items!$A$2:$A$501,0)),"Unknown SKU"))</f>
        <v/>
      </c>
      <c r="D4744" s="14" t="n"/>
      <c r="E4744" s="14" t="n"/>
      <c r="F4744" s="14" t="n"/>
      <c r="G4744" s="14" t="n"/>
      <c r="H4744" s="12" t="str">
        <f>IF(AND(F4744="",G4744=""),"",IF(F4744="",0,F4744)-IF(G4744="",0,G4744))</f>
        <v/>
      </c>
      <c r="I4744" s="14" t="n"/>
      <c r="J4744" s="14" t="n"/>
      <c r="K4744" s="14" t="n"/>
    </row>
    <row r="4745">
      <c r="A4745" s="19" t="n"/>
      <c r="B4745" s="14" t="n"/>
      <c r="C4745" s="12" t="str">
        <f>IF($B4745="","",IFERROR(INDEX(Items!$B$2:$B$501,MATCH($B4745,Items!$A$2:$A$501,0)),"Unknown SKU"))</f>
        <v/>
      </c>
      <c r="D4745" s="14" t="n"/>
      <c r="E4745" s="14" t="n"/>
      <c r="F4745" s="14" t="n"/>
      <c r="G4745" s="14" t="n"/>
      <c r="H4745" s="12" t="str">
        <f>IF(AND(F4745="",G4745=""),"",IF(F4745="",0,F4745)-IF(G4745="",0,G4745))</f>
        <v/>
      </c>
      <c r="I4745" s="14" t="n"/>
      <c r="J4745" s="14" t="n"/>
      <c r="K4745" s="14" t="n"/>
    </row>
    <row r="4746">
      <c r="A4746" s="19" t="n"/>
      <c r="B4746" s="14" t="n"/>
      <c r="C4746" s="12" t="str">
        <f>IF($B4746="","",IFERROR(INDEX(Items!$B$2:$B$501,MATCH($B4746,Items!$A$2:$A$501,0)),"Unknown SKU"))</f>
        <v/>
      </c>
      <c r="D4746" s="14" t="n"/>
      <c r="E4746" s="14" t="n"/>
      <c r="F4746" s="14" t="n"/>
      <c r="G4746" s="14" t="n"/>
      <c r="H4746" s="12" t="str">
        <f>IF(AND(F4746="",G4746=""),"",IF(F4746="",0,F4746)-IF(G4746="",0,G4746))</f>
        <v/>
      </c>
      <c r="I4746" s="14" t="n"/>
      <c r="J4746" s="14" t="n"/>
      <c r="K4746" s="14" t="n"/>
    </row>
    <row r="4747">
      <c r="A4747" s="19" t="n"/>
      <c r="B4747" s="14" t="n"/>
      <c r="C4747" s="12" t="str">
        <f>IF($B4747="","",IFERROR(INDEX(Items!$B$2:$B$501,MATCH($B4747,Items!$A$2:$A$501,0)),"Unknown SKU"))</f>
        <v/>
      </c>
      <c r="D4747" s="14" t="n"/>
      <c r="E4747" s="14" t="n"/>
      <c r="F4747" s="14" t="n"/>
      <c r="G4747" s="14" t="n"/>
      <c r="H4747" s="12" t="str">
        <f>IF(AND(F4747="",G4747=""),"",IF(F4747="",0,F4747)-IF(G4747="",0,G4747))</f>
        <v/>
      </c>
      <c r="I4747" s="14" t="n"/>
      <c r="J4747" s="14" t="n"/>
      <c r="K4747" s="14" t="n"/>
    </row>
    <row r="4748">
      <c r="A4748" s="19" t="n"/>
      <c r="B4748" s="14" t="n"/>
      <c r="C4748" s="12" t="str">
        <f>IF($B4748="","",IFERROR(INDEX(Items!$B$2:$B$501,MATCH($B4748,Items!$A$2:$A$501,0)),"Unknown SKU"))</f>
        <v/>
      </c>
      <c r="D4748" s="14" t="n"/>
      <c r="E4748" s="14" t="n"/>
      <c r="F4748" s="14" t="n"/>
      <c r="G4748" s="14" t="n"/>
      <c r="H4748" s="12" t="str">
        <f>IF(AND(F4748="",G4748=""),"",IF(F4748="",0,F4748)-IF(G4748="",0,G4748))</f>
        <v/>
      </c>
      <c r="I4748" s="14" t="n"/>
      <c r="J4748" s="14" t="n"/>
      <c r="K4748" s="14" t="n"/>
    </row>
    <row r="4749">
      <c r="A4749" s="19" t="n"/>
      <c r="B4749" s="14" t="n"/>
      <c r="C4749" s="12" t="str">
        <f>IF($B4749="","",IFERROR(INDEX(Items!$B$2:$B$501,MATCH($B4749,Items!$A$2:$A$501,0)),"Unknown SKU"))</f>
        <v/>
      </c>
      <c r="D4749" s="14" t="n"/>
      <c r="E4749" s="14" t="n"/>
      <c r="F4749" s="14" t="n"/>
      <c r="G4749" s="14" t="n"/>
      <c r="H4749" s="12" t="str">
        <f>IF(AND(F4749="",G4749=""),"",IF(F4749="",0,F4749)-IF(G4749="",0,G4749))</f>
        <v/>
      </c>
      <c r="I4749" s="14" t="n"/>
      <c r="J4749" s="14" t="n"/>
      <c r="K4749" s="14" t="n"/>
    </row>
    <row r="4750">
      <c r="A4750" s="19" t="n"/>
      <c r="B4750" s="14" t="n"/>
      <c r="C4750" s="12" t="str">
        <f>IF($B4750="","",IFERROR(INDEX(Items!$B$2:$B$501,MATCH($B4750,Items!$A$2:$A$501,0)),"Unknown SKU"))</f>
        <v/>
      </c>
      <c r="D4750" s="14" t="n"/>
      <c r="E4750" s="14" t="n"/>
      <c r="F4750" s="14" t="n"/>
      <c r="G4750" s="14" t="n"/>
      <c r="H4750" s="12" t="str">
        <f>IF(AND(F4750="",G4750=""),"",IF(F4750="",0,F4750)-IF(G4750="",0,G4750))</f>
        <v/>
      </c>
      <c r="I4750" s="14" t="n"/>
      <c r="J4750" s="14" t="n"/>
      <c r="K4750" s="14" t="n"/>
    </row>
    <row r="4751">
      <c r="A4751" s="19" t="n"/>
      <c r="B4751" s="14" t="n"/>
      <c r="C4751" s="12" t="str">
        <f>IF($B4751="","",IFERROR(INDEX(Items!$B$2:$B$501,MATCH($B4751,Items!$A$2:$A$501,0)),"Unknown SKU"))</f>
        <v/>
      </c>
      <c r="D4751" s="14" t="n"/>
      <c r="E4751" s="14" t="n"/>
      <c r="F4751" s="14" t="n"/>
      <c r="G4751" s="14" t="n"/>
      <c r="H4751" s="12" t="str">
        <f>IF(AND(F4751="",G4751=""),"",IF(F4751="",0,F4751)-IF(G4751="",0,G4751))</f>
        <v/>
      </c>
      <c r="I4751" s="14" t="n"/>
      <c r="J4751" s="14" t="n"/>
      <c r="K4751" s="14" t="n"/>
    </row>
    <row r="4752">
      <c r="A4752" s="19" t="n"/>
      <c r="B4752" s="14" t="n"/>
      <c r="C4752" s="12" t="str">
        <f>IF($B4752="","",IFERROR(INDEX(Items!$B$2:$B$501,MATCH($B4752,Items!$A$2:$A$501,0)),"Unknown SKU"))</f>
        <v/>
      </c>
      <c r="D4752" s="14" t="n"/>
      <c r="E4752" s="14" t="n"/>
      <c r="F4752" s="14" t="n"/>
      <c r="G4752" s="14" t="n"/>
      <c r="H4752" s="12" t="str">
        <f>IF(AND(F4752="",G4752=""),"",IF(F4752="",0,F4752)-IF(G4752="",0,G4752))</f>
        <v/>
      </c>
      <c r="I4752" s="14" t="n"/>
      <c r="J4752" s="14" t="n"/>
      <c r="K4752" s="14" t="n"/>
    </row>
    <row r="4753">
      <c r="A4753" s="19" t="n"/>
      <c r="B4753" s="14" t="n"/>
      <c r="C4753" s="12" t="str">
        <f>IF($B4753="","",IFERROR(INDEX(Items!$B$2:$B$501,MATCH($B4753,Items!$A$2:$A$501,0)),"Unknown SKU"))</f>
        <v/>
      </c>
      <c r="D4753" s="14" t="n"/>
      <c r="E4753" s="14" t="n"/>
      <c r="F4753" s="14" t="n"/>
      <c r="G4753" s="14" t="n"/>
      <c r="H4753" s="12" t="str">
        <f>IF(AND(F4753="",G4753=""),"",IF(F4753="",0,F4753)-IF(G4753="",0,G4753))</f>
        <v/>
      </c>
      <c r="I4753" s="14" t="n"/>
      <c r="J4753" s="14" t="n"/>
      <c r="K4753" s="14" t="n"/>
    </row>
    <row r="4754">
      <c r="A4754" s="19" t="n"/>
      <c r="B4754" s="14" t="n"/>
      <c r="C4754" s="12" t="str">
        <f>IF($B4754="","",IFERROR(INDEX(Items!$B$2:$B$501,MATCH($B4754,Items!$A$2:$A$501,0)),"Unknown SKU"))</f>
        <v/>
      </c>
      <c r="D4754" s="14" t="n"/>
      <c r="E4754" s="14" t="n"/>
      <c r="F4754" s="14" t="n"/>
      <c r="G4754" s="14" t="n"/>
      <c r="H4754" s="12" t="str">
        <f>IF(AND(F4754="",G4754=""),"",IF(F4754="",0,F4754)-IF(G4754="",0,G4754))</f>
        <v/>
      </c>
      <c r="I4754" s="14" t="n"/>
      <c r="J4754" s="14" t="n"/>
      <c r="K4754" s="14" t="n"/>
    </row>
    <row r="4755">
      <c r="A4755" s="19" t="n"/>
      <c r="B4755" s="14" t="n"/>
      <c r="C4755" s="12" t="str">
        <f>IF($B4755="","",IFERROR(INDEX(Items!$B$2:$B$501,MATCH($B4755,Items!$A$2:$A$501,0)),"Unknown SKU"))</f>
        <v/>
      </c>
      <c r="D4755" s="14" t="n"/>
      <c r="E4755" s="14" t="n"/>
      <c r="F4755" s="14" t="n"/>
      <c r="G4755" s="14" t="n"/>
      <c r="H4755" s="12" t="str">
        <f>IF(AND(F4755="",G4755=""),"",IF(F4755="",0,F4755)-IF(G4755="",0,G4755))</f>
        <v/>
      </c>
      <c r="I4755" s="14" t="n"/>
      <c r="J4755" s="14" t="n"/>
      <c r="K4755" s="14" t="n"/>
    </row>
    <row r="4756">
      <c r="A4756" s="19" t="n"/>
      <c r="B4756" s="14" t="n"/>
      <c r="C4756" s="12" t="str">
        <f>IF($B4756="","",IFERROR(INDEX(Items!$B$2:$B$501,MATCH($B4756,Items!$A$2:$A$501,0)),"Unknown SKU"))</f>
        <v/>
      </c>
      <c r="D4756" s="14" t="n"/>
      <c r="E4756" s="14" t="n"/>
      <c r="F4756" s="14" t="n"/>
      <c r="G4756" s="14" t="n"/>
      <c r="H4756" s="12" t="str">
        <f>IF(AND(F4756="",G4756=""),"",IF(F4756="",0,F4756)-IF(G4756="",0,G4756))</f>
        <v/>
      </c>
      <c r="I4756" s="14" t="n"/>
      <c r="J4756" s="14" t="n"/>
      <c r="K4756" s="14" t="n"/>
    </row>
    <row r="4757">
      <c r="A4757" s="19" t="n"/>
      <c r="B4757" s="14" t="n"/>
      <c r="C4757" s="12" t="str">
        <f>IF($B4757="","",IFERROR(INDEX(Items!$B$2:$B$501,MATCH($B4757,Items!$A$2:$A$501,0)),"Unknown SKU"))</f>
        <v/>
      </c>
      <c r="D4757" s="14" t="n"/>
      <c r="E4757" s="14" t="n"/>
      <c r="F4757" s="14" t="n"/>
      <c r="G4757" s="14" t="n"/>
      <c r="H4757" s="12" t="str">
        <f>IF(AND(F4757="",G4757=""),"",IF(F4757="",0,F4757)-IF(G4757="",0,G4757))</f>
        <v/>
      </c>
      <c r="I4757" s="14" t="n"/>
      <c r="J4757" s="14" t="n"/>
      <c r="K4757" s="14" t="n"/>
    </row>
    <row r="4758">
      <c r="A4758" s="19" t="n"/>
      <c r="B4758" s="14" t="n"/>
      <c r="C4758" s="12" t="str">
        <f>IF($B4758="","",IFERROR(INDEX(Items!$B$2:$B$501,MATCH($B4758,Items!$A$2:$A$501,0)),"Unknown SKU"))</f>
        <v/>
      </c>
      <c r="D4758" s="14" t="n"/>
      <c r="E4758" s="14" t="n"/>
      <c r="F4758" s="14" t="n"/>
      <c r="G4758" s="14" t="n"/>
      <c r="H4758" s="12" t="str">
        <f>IF(AND(F4758="",G4758=""),"",IF(F4758="",0,F4758)-IF(G4758="",0,G4758))</f>
        <v/>
      </c>
      <c r="I4758" s="14" t="n"/>
      <c r="J4758" s="14" t="n"/>
      <c r="K4758" s="14" t="n"/>
    </row>
    <row r="4759">
      <c r="A4759" s="19" t="n"/>
      <c r="B4759" s="14" t="n"/>
      <c r="C4759" s="12" t="str">
        <f>IF($B4759="","",IFERROR(INDEX(Items!$B$2:$B$501,MATCH($B4759,Items!$A$2:$A$501,0)),"Unknown SKU"))</f>
        <v/>
      </c>
      <c r="D4759" s="14" t="n"/>
      <c r="E4759" s="14" t="n"/>
      <c r="F4759" s="14" t="n"/>
      <c r="G4759" s="14" t="n"/>
      <c r="H4759" s="12" t="str">
        <f>IF(AND(F4759="",G4759=""),"",IF(F4759="",0,F4759)-IF(G4759="",0,G4759))</f>
        <v/>
      </c>
      <c r="I4759" s="14" t="n"/>
      <c r="J4759" s="14" t="n"/>
      <c r="K4759" s="14" t="n"/>
    </row>
    <row r="4760">
      <c r="A4760" s="19" t="n"/>
      <c r="B4760" s="14" t="n"/>
      <c r="C4760" s="12" t="str">
        <f>IF($B4760="","",IFERROR(INDEX(Items!$B$2:$B$501,MATCH($B4760,Items!$A$2:$A$501,0)),"Unknown SKU"))</f>
        <v/>
      </c>
      <c r="D4760" s="14" t="n"/>
      <c r="E4760" s="14" t="n"/>
      <c r="F4760" s="14" t="n"/>
      <c r="G4760" s="14" t="n"/>
      <c r="H4760" s="12" t="str">
        <f>IF(AND(F4760="",G4760=""),"",IF(F4760="",0,F4760)-IF(G4760="",0,G4760))</f>
        <v/>
      </c>
      <c r="I4760" s="14" t="n"/>
      <c r="J4760" s="14" t="n"/>
      <c r="K4760" s="14" t="n"/>
    </row>
    <row r="4761">
      <c r="A4761" s="19" t="n"/>
      <c r="B4761" s="14" t="n"/>
      <c r="C4761" s="12" t="str">
        <f>IF($B4761="","",IFERROR(INDEX(Items!$B$2:$B$501,MATCH($B4761,Items!$A$2:$A$501,0)),"Unknown SKU"))</f>
        <v/>
      </c>
      <c r="D4761" s="14" t="n"/>
      <c r="E4761" s="14" t="n"/>
      <c r="F4761" s="14" t="n"/>
      <c r="G4761" s="14" t="n"/>
      <c r="H4761" s="12" t="str">
        <f>IF(AND(F4761="",G4761=""),"",IF(F4761="",0,F4761)-IF(G4761="",0,G4761))</f>
        <v/>
      </c>
      <c r="I4761" s="14" t="n"/>
      <c r="J4761" s="14" t="n"/>
      <c r="K4761" s="14" t="n"/>
    </row>
    <row r="4762">
      <c r="A4762" s="19" t="n"/>
      <c r="B4762" s="14" t="n"/>
      <c r="C4762" s="12" t="str">
        <f>IF($B4762="","",IFERROR(INDEX(Items!$B$2:$B$501,MATCH($B4762,Items!$A$2:$A$501,0)),"Unknown SKU"))</f>
        <v/>
      </c>
      <c r="D4762" s="14" t="n"/>
      <c r="E4762" s="14" t="n"/>
      <c r="F4762" s="14" t="n"/>
      <c r="G4762" s="14" t="n"/>
      <c r="H4762" s="12" t="str">
        <f>IF(AND(F4762="",G4762=""),"",IF(F4762="",0,F4762)-IF(G4762="",0,G4762))</f>
        <v/>
      </c>
      <c r="I4762" s="14" t="n"/>
      <c r="J4762" s="14" t="n"/>
      <c r="K4762" s="14" t="n"/>
    </row>
    <row r="4763">
      <c r="A4763" s="19" t="n"/>
      <c r="B4763" s="14" t="n"/>
      <c r="C4763" s="12" t="str">
        <f>IF($B4763="","",IFERROR(INDEX(Items!$B$2:$B$501,MATCH($B4763,Items!$A$2:$A$501,0)),"Unknown SKU"))</f>
        <v/>
      </c>
      <c r="D4763" s="14" t="n"/>
      <c r="E4763" s="14" t="n"/>
      <c r="F4763" s="14" t="n"/>
      <c r="G4763" s="14" t="n"/>
      <c r="H4763" s="12" t="str">
        <f>IF(AND(F4763="",G4763=""),"",IF(F4763="",0,F4763)-IF(G4763="",0,G4763))</f>
        <v/>
      </c>
      <c r="I4763" s="14" t="n"/>
      <c r="J4763" s="14" t="n"/>
      <c r="K4763" s="14" t="n"/>
    </row>
    <row r="4764">
      <c r="A4764" s="19" t="n"/>
      <c r="B4764" s="14" t="n"/>
      <c r="C4764" s="12" t="str">
        <f>IF($B4764="","",IFERROR(INDEX(Items!$B$2:$B$501,MATCH($B4764,Items!$A$2:$A$501,0)),"Unknown SKU"))</f>
        <v/>
      </c>
      <c r="D4764" s="14" t="n"/>
      <c r="E4764" s="14" t="n"/>
      <c r="F4764" s="14" t="n"/>
      <c r="G4764" s="14" t="n"/>
      <c r="H4764" s="12" t="str">
        <f>IF(AND(F4764="",G4764=""),"",IF(F4764="",0,F4764)-IF(G4764="",0,G4764))</f>
        <v/>
      </c>
      <c r="I4764" s="14" t="n"/>
      <c r="J4764" s="14" t="n"/>
      <c r="K4764" s="14" t="n"/>
    </row>
    <row r="4765">
      <c r="A4765" s="19" t="n"/>
      <c r="B4765" s="14" t="n"/>
      <c r="C4765" s="12" t="str">
        <f>IF($B4765="","",IFERROR(INDEX(Items!$B$2:$B$501,MATCH($B4765,Items!$A$2:$A$501,0)),"Unknown SKU"))</f>
        <v/>
      </c>
      <c r="D4765" s="14" t="n"/>
      <c r="E4765" s="14" t="n"/>
      <c r="F4765" s="14" t="n"/>
      <c r="G4765" s="14" t="n"/>
      <c r="H4765" s="12" t="str">
        <f>IF(AND(F4765="",G4765=""),"",IF(F4765="",0,F4765)-IF(G4765="",0,G4765))</f>
        <v/>
      </c>
      <c r="I4765" s="14" t="n"/>
      <c r="J4765" s="14" t="n"/>
      <c r="K4765" s="14" t="n"/>
    </row>
    <row r="4766">
      <c r="A4766" s="19" t="n"/>
      <c r="B4766" s="14" t="n"/>
      <c r="C4766" s="12" t="str">
        <f>IF($B4766="","",IFERROR(INDEX(Items!$B$2:$B$501,MATCH($B4766,Items!$A$2:$A$501,0)),"Unknown SKU"))</f>
        <v/>
      </c>
      <c r="D4766" s="14" t="n"/>
      <c r="E4766" s="14" t="n"/>
      <c r="F4766" s="14" t="n"/>
      <c r="G4766" s="14" t="n"/>
      <c r="H4766" s="12" t="str">
        <f>IF(AND(F4766="",G4766=""),"",IF(F4766="",0,F4766)-IF(G4766="",0,G4766))</f>
        <v/>
      </c>
      <c r="I4766" s="14" t="n"/>
      <c r="J4766" s="14" t="n"/>
      <c r="K4766" s="14" t="n"/>
    </row>
    <row r="4767">
      <c r="A4767" s="19" t="n"/>
      <c r="B4767" s="14" t="n"/>
      <c r="C4767" s="12" t="str">
        <f>IF($B4767="","",IFERROR(INDEX(Items!$B$2:$B$501,MATCH($B4767,Items!$A$2:$A$501,0)),"Unknown SKU"))</f>
        <v/>
      </c>
      <c r="D4767" s="14" t="n"/>
      <c r="E4767" s="14" t="n"/>
      <c r="F4767" s="14" t="n"/>
      <c r="G4767" s="14" t="n"/>
      <c r="H4767" s="12" t="str">
        <f>IF(AND(F4767="",G4767=""),"",IF(F4767="",0,F4767)-IF(G4767="",0,G4767))</f>
        <v/>
      </c>
      <c r="I4767" s="14" t="n"/>
      <c r="J4767" s="14" t="n"/>
      <c r="K4767" s="14" t="n"/>
    </row>
    <row r="4768">
      <c r="A4768" s="19" t="n"/>
      <c r="B4768" s="14" t="n"/>
      <c r="C4768" s="12" t="str">
        <f>IF($B4768="","",IFERROR(INDEX(Items!$B$2:$B$501,MATCH($B4768,Items!$A$2:$A$501,0)),"Unknown SKU"))</f>
        <v/>
      </c>
      <c r="D4768" s="14" t="n"/>
      <c r="E4768" s="14" t="n"/>
      <c r="F4768" s="14" t="n"/>
      <c r="G4768" s="14" t="n"/>
      <c r="H4768" s="12" t="str">
        <f>IF(AND(F4768="",G4768=""),"",IF(F4768="",0,F4768)-IF(G4768="",0,G4768))</f>
        <v/>
      </c>
      <c r="I4768" s="14" t="n"/>
      <c r="J4768" s="14" t="n"/>
      <c r="K4768" s="14" t="n"/>
    </row>
    <row r="4769">
      <c r="A4769" s="19" t="n"/>
      <c r="B4769" s="14" t="n"/>
      <c r="C4769" s="12" t="str">
        <f>IF($B4769="","",IFERROR(INDEX(Items!$B$2:$B$501,MATCH($B4769,Items!$A$2:$A$501,0)),"Unknown SKU"))</f>
        <v/>
      </c>
      <c r="D4769" s="14" t="n"/>
      <c r="E4769" s="14" t="n"/>
      <c r="F4769" s="14" t="n"/>
      <c r="G4769" s="14" t="n"/>
      <c r="H4769" s="12" t="str">
        <f>IF(AND(F4769="",G4769=""),"",IF(F4769="",0,F4769)-IF(G4769="",0,G4769))</f>
        <v/>
      </c>
      <c r="I4769" s="14" t="n"/>
      <c r="J4769" s="14" t="n"/>
      <c r="K4769" s="14" t="n"/>
    </row>
    <row r="4770">
      <c r="A4770" s="19" t="n"/>
      <c r="B4770" s="14" t="n"/>
      <c r="C4770" s="12" t="str">
        <f>IF($B4770="","",IFERROR(INDEX(Items!$B$2:$B$501,MATCH($B4770,Items!$A$2:$A$501,0)),"Unknown SKU"))</f>
        <v/>
      </c>
      <c r="D4770" s="14" t="n"/>
      <c r="E4770" s="14" t="n"/>
      <c r="F4770" s="14" t="n"/>
      <c r="G4770" s="14" t="n"/>
      <c r="H4770" s="12" t="str">
        <f>IF(AND(F4770="",G4770=""),"",IF(F4770="",0,F4770)-IF(G4770="",0,G4770))</f>
        <v/>
      </c>
      <c r="I4770" s="14" t="n"/>
      <c r="J4770" s="14" t="n"/>
      <c r="K4770" s="14" t="n"/>
    </row>
    <row r="4771">
      <c r="A4771" s="19" t="n"/>
      <c r="B4771" s="14" t="n"/>
      <c r="C4771" s="12" t="str">
        <f>IF($B4771="","",IFERROR(INDEX(Items!$B$2:$B$501,MATCH($B4771,Items!$A$2:$A$501,0)),"Unknown SKU"))</f>
        <v/>
      </c>
      <c r="D4771" s="14" t="n"/>
      <c r="E4771" s="14" t="n"/>
      <c r="F4771" s="14" t="n"/>
      <c r="G4771" s="14" t="n"/>
      <c r="H4771" s="12" t="str">
        <f>IF(AND(F4771="",G4771=""),"",IF(F4771="",0,F4771)-IF(G4771="",0,G4771))</f>
        <v/>
      </c>
      <c r="I4771" s="14" t="n"/>
      <c r="J4771" s="14" t="n"/>
      <c r="K4771" s="14" t="n"/>
    </row>
    <row r="4772">
      <c r="A4772" s="19" t="n"/>
      <c r="B4772" s="14" t="n"/>
      <c r="C4772" s="12" t="str">
        <f>IF($B4772="","",IFERROR(INDEX(Items!$B$2:$B$501,MATCH($B4772,Items!$A$2:$A$501,0)),"Unknown SKU"))</f>
        <v/>
      </c>
      <c r="D4772" s="14" t="n"/>
      <c r="E4772" s="14" t="n"/>
      <c r="F4772" s="14" t="n"/>
      <c r="G4772" s="14" t="n"/>
      <c r="H4772" s="12" t="str">
        <f>IF(AND(F4772="",G4772=""),"",IF(F4772="",0,F4772)-IF(G4772="",0,G4772))</f>
        <v/>
      </c>
      <c r="I4772" s="14" t="n"/>
      <c r="J4772" s="14" t="n"/>
      <c r="K4772" s="14" t="n"/>
    </row>
    <row r="4773">
      <c r="A4773" s="19" t="n"/>
      <c r="B4773" s="14" t="n"/>
      <c r="C4773" s="12" t="str">
        <f>IF($B4773="","",IFERROR(INDEX(Items!$B$2:$B$501,MATCH($B4773,Items!$A$2:$A$501,0)),"Unknown SKU"))</f>
        <v/>
      </c>
      <c r="D4773" s="14" t="n"/>
      <c r="E4773" s="14" t="n"/>
      <c r="F4773" s="14" t="n"/>
      <c r="G4773" s="14" t="n"/>
      <c r="H4773" s="12" t="str">
        <f>IF(AND(F4773="",G4773=""),"",IF(F4773="",0,F4773)-IF(G4773="",0,G4773))</f>
        <v/>
      </c>
      <c r="I4773" s="14" t="n"/>
      <c r="J4773" s="14" t="n"/>
      <c r="K4773" s="14" t="n"/>
    </row>
    <row r="4774">
      <c r="A4774" s="19" t="n"/>
      <c r="B4774" s="14" t="n"/>
      <c r="C4774" s="12" t="str">
        <f>IF($B4774="","",IFERROR(INDEX(Items!$B$2:$B$501,MATCH($B4774,Items!$A$2:$A$501,0)),"Unknown SKU"))</f>
        <v/>
      </c>
      <c r="D4774" s="14" t="n"/>
      <c r="E4774" s="14" t="n"/>
      <c r="F4774" s="14" t="n"/>
      <c r="G4774" s="14" t="n"/>
      <c r="H4774" s="12" t="str">
        <f>IF(AND(F4774="",G4774=""),"",IF(F4774="",0,F4774)-IF(G4774="",0,G4774))</f>
        <v/>
      </c>
      <c r="I4774" s="14" t="n"/>
      <c r="J4774" s="14" t="n"/>
      <c r="K4774" s="14" t="n"/>
    </row>
    <row r="4775">
      <c r="A4775" s="19" t="n"/>
      <c r="B4775" s="14" t="n"/>
      <c r="C4775" s="12" t="str">
        <f>IF($B4775="","",IFERROR(INDEX(Items!$B$2:$B$501,MATCH($B4775,Items!$A$2:$A$501,0)),"Unknown SKU"))</f>
        <v/>
      </c>
      <c r="D4775" s="14" t="n"/>
      <c r="E4775" s="14" t="n"/>
      <c r="F4775" s="14" t="n"/>
      <c r="G4775" s="14" t="n"/>
      <c r="H4775" s="12" t="str">
        <f>IF(AND(F4775="",G4775=""),"",IF(F4775="",0,F4775)-IF(G4775="",0,G4775))</f>
        <v/>
      </c>
      <c r="I4775" s="14" t="n"/>
      <c r="J4775" s="14" t="n"/>
      <c r="K4775" s="14" t="n"/>
    </row>
    <row r="4776">
      <c r="A4776" s="19" t="n"/>
      <c r="B4776" s="14" t="n"/>
      <c r="C4776" s="12" t="str">
        <f>IF($B4776="","",IFERROR(INDEX(Items!$B$2:$B$501,MATCH($B4776,Items!$A$2:$A$501,0)),"Unknown SKU"))</f>
        <v/>
      </c>
      <c r="D4776" s="14" t="n"/>
      <c r="E4776" s="14" t="n"/>
      <c r="F4776" s="14" t="n"/>
      <c r="G4776" s="14" t="n"/>
      <c r="H4776" s="12" t="str">
        <f>IF(AND(F4776="",G4776=""),"",IF(F4776="",0,F4776)-IF(G4776="",0,G4776))</f>
        <v/>
      </c>
      <c r="I4776" s="14" t="n"/>
      <c r="J4776" s="14" t="n"/>
      <c r="K4776" s="14" t="n"/>
    </row>
    <row r="4777">
      <c r="A4777" s="19" t="n"/>
      <c r="B4777" s="14" t="n"/>
      <c r="C4777" s="12" t="str">
        <f>IF($B4777="","",IFERROR(INDEX(Items!$B$2:$B$501,MATCH($B4777,Items!$A$2:$A$501,0)),"Unknown SKU"))</f>
        <v/>
      </c>
      <c r="D4777" s="14" t="n"/>
      <c r="E4777" s="14" t="n"/>
      <c r="F4777" s="14" t="n"/>
      <c r="G4777" s="14" t="n"/>
      <c r="H4777" s="12" t="str">
        <f>IF(AND(F4777="",G4777=""),"",IF(F4777="",0,F4777)-IF(G4777="",0,G4777))</f>
        <v/>
      </c>
      <c r="I4777" s="14" t="n"/>
      <c r="J4777" s="14" t="n"/>
      <c r="K4777" s="14" t="n"/>
    </row>
    <row r="4778">
      <c r="A4778" s="19" t="n"/>
      <c r="B4778" s="14" t="n"/>
      <c r="C4778" s="12" t="str">
        <f>IF($B4778="","",IFERROR(INDEX(Items!$B$2:$B$501,MATCH($B4778,Items!$A$2:$A$501,0)),"Unknown SKU"))</f>
        <v/>
      </c>
      <c r="D4778" s="14" t="n"/>
      <c r="E4778" s="14" t="n"/>
      <c r="F4778" s="14" t="n"/>
      <c r="G4778" s="14" t="n"/>
      <c r="H4778" s="12" t="str">
        <f>IF(AND(F4778="",G4778=""),"",IF(F4778="",0,F4778)-IF(G4778="",0,G4778))</f>
        <v/>
      </c>
      <c r="I4778" s="14" t="n"/>
      <c r="J4778" s="14" t="n"/>
      <c r="K4778" s="14" t="n"/>
    </row>
    <row r="4779">
      <c r="A4779" s="19" t="n"/>
      <c r="B4779" s="14" t="n"/>
      <c r="C4779" s="12" t="str">
        <f>IF($B4779="","",IFERROR(INDEX(Items!$B$2:$B$501,MATCH($B4779,Items!$A$2:$A$501,0)),"Unknown SKU"))</f>
        <v/>
      </c>
      <c r="D4779" s="14" t="n"/>
      <c r="E4779" s="14" t="n"/>
      <c r="F4779" s="14" t="n"/>
      <c r="G4779" s="14" t="n"/>
      <c r="H4779" s="12" t="str">
        <f>IF(AND(F4779="",G4779=""),"",IF(F4779="",0,F4779)-IF(G4779="",0,G4779))</f>
        <v/>
      </c>
      <c r="I4779" s="14" t="n"/>
      <c r="J4779" s="14" t="n"/>
      <c r="K4779" s="14" t="n"/>
    </row>
    <row r="4780">
      <c r="A4780" s="19" t="n"/>
      <c r="B4780" s="14" t="n"/>
      <c r="C4780" s="12" t="str">
        <f>IF($B4780="","",IFERROR(INDEX(Items!$B$2:$B$501,MATCH($B4780,Items!$A$2:$A$501,0)),"Unknown SKU"))</f>
        <v/>
      </c>
      <c r="D4780" s="14" t="n"/>
      <c r="E4780" s="14" t="n"/>
      <c r="F4780" s="14" t="n"/>
      <c r="G4780" s="14" t="n"/>
      <c r="H4780" s="12" t="str">
        <f>IF(AND(F4780="",G4780=""),"",IF(F4780="",0,F4780)-IF(G4780="",0,G4780))</f>
        <v/>
      </c>
      <c r="I4780" s="14" t="n"/>
      <c r="J4780" s="14" t="n"/>
      <c r="K4780" s="14" t="n"/>
    </row>
    <row r="4781">
      <c r="A4781" s="19" t="n"/>
      <c r="B4781" s="14" t="n"/>
      <c r="C4781" s="12" t="str">
        <f>IF($B4781="","",IFERROR(INDEX(Items!$B$2:$B$501,MATCH($B4781,Items!$A$2:$A$501,0)),"Unknown SKU"))</f>
        <v/>
      </c>
      <c r="D4781" s="14" t="n"/>
      <c r="E4781" s="14" t="n"/>
      <c r="F4781" s="14" t="n"/>
      <c r="G4781" s="14" t="n"/>
      <c r="H4781" s="12" t="str">
        <f>IF(AND(F4781="",G4781=""),"",IF(F4781="",0,F4781)-IF(G4781="",0,G4781))</f>
        <v/>
      </c>
      <c r="I4781" s="14" t="n"/>
      <c r="J4781" s="14" t="n"/>
      <c r="K4781" s="14" t="n"/>
    </row>
    <row r="4782">
      <c r="A4782" s="19" t="n"/>
      <c r="B4782" s="14" t="n"/>
      <c r="C4782" s="12" t="str">
        <f>IF($B4782="","",IFERROR(INDEX(Items!$B$2:$B$501,MATCH($B4782,Items!$A$2:$A$501,0)),"Unknown SKU"))</f>
        <v/>
      </c>
      <c r="D4782" s="14" t="n"/>
      <c r="E4782" s="14" t="n"/>
      <c r="F4782" s="14" t="n"/>
      <c r="G4782" s="14" t="n"/>
      <c r="H4782" s="12" t="str">
        <f>IF(AND(F4782="",G4782=""),"",IF(F4782="",0,F4782)-IF(G4782="",0,G4782))</f>
        <v/>
      </c>
      <c r="I4782" s="14" t="n"/>
      <c r="J4782" s="14" t="n"/>
      <c r="K4782" s="14" t="n"/>
    </row>
    <row r="4783">
      <c r="A4783" s="19" t="n"/>
      <c r="B4783" s="14" t="n"/>
      <c r="C4783" s="12" t="str">
        <f>IF($B4783="","",IFERROR(INDEX(Items!$B$2:$B$501,MATCH($B4783,Items!$A$2:$A$501,0)),"Unknown SKU"))</f>
        <v/>
      </c>
      <c r="D4783" s="14" t="n"/>
      <c r="E4783" s="14" t="n"/>
      <c r="F4783" s="14" t="n"/>
      <c r="G4783" s="14" t="n"/>
      <c r="H4783" s="12" t="str">
        <f>IF(AND(F4783="",G4783=""),"",IF(F4783="",0,F4783)-IF(G4783="",0,G4783))</f>
        <v/>
      </c>
      <c r="I4783" s="14" t="n"/>
      <c r="J4783" s="14" t="n"/>
      <c r="K4783" s="14" t="n"/>
    </row>
    <row r="4784">
      <c r="A4784" s="19" t="n"/>
      <c r="B4784" s="14" t="n"/>
      <c r="C4784" s="12" t="str">
        <f>IF($B4784="","",IFERROR(INDEX(Items!$B$2:$B$501,MATCH($B4784,Items!$A$2:$A$501,0)),"Unknown SKU"))</f>
        <v/>
      </c>
      <c r="D4784" s="14" t="n"/>
      <c r="E4784" s="14" t="n"/>
      <c r="F4784" s="14" t="n"/>
      <c r="G4784" s="14" t="n"/>
      <c r="H4784" s="12" t="str">
        <f>IF(AND(F4784="",G4784=""),"",IF(F4784="",0,F4784)-IF(G4784="",0,G4784))</f>
        <v/>
      </c>
      <c r="I4784" s="14" t="n"/>
      <c r="J4784" s="14" t="n"/>
      <c r="K4784" s="14" t="n"/>
    </row>
    <row r="4785">
      <c r="A4785" s="19" t="n"/>
      <c r="B4785" s="14" t="n"/>
      <c r="C4785" s="12" t="str">
        <f>IF($B4785="","",IFERROR(INDEX(Items!$B$2:$B$501,MATCH($B4785,Items!$A$2:$A$501,0)),"Unknown SKU"))</f>
        <v/>
      </c>
      <c r="D4785" s="14" t="n"/>
      <c r="E4785" s="14" t="n"/>
      <c r="F4785" s="14" t="n"/>
      <c r="G4785" s="14" t="n"/>
      <c r="H4785" s="12" t="str">
        <f>IF(AND(F4785="",G4785=""),"",IF(F4785="",0,F4785)-IF(G4785="",0,G4785))</f>
        <v/>
      </c>
      <c r="I4785" s="14" t="n"/>
      <c r="J4785" s="14" t="n"/>
      <c r="K4785" s="14" t="n"/>
    </row>
    <row r="4786">
      <c r="A4786" s="19" t="n"/>
      <c r="B4786" s="14" t="n"/>
      <c r="C4786" s="12" t="str">
        <f>IF($B4786="","",IFERROR(INDEX(Items!$B$2:$B$501,MATCH($B4786,Items!$A$2:$A$501,0)),"Unknown SKU"))</f>
        <v/>
      </c>
      <c r="D4786" s="14" t="n"/>
      <c r="E4786" s="14" t="n"/>
      <c r="F4786" s="14" t="n"/>
      <c r="G4786" s="14" t="n"/>
      <c r="H4786" s="12" t="str">
        <f>IF(AND(F4786="",G4786=""),"",IF(F4786="",0,F4786)-IF(G4786="",0,G4786))</f>
        <v/>
      </c>
      <c r="I4786" s="14" t="n"/>
      <c r="J4786" s="14" t="n"/>
      <c r="K4786" s="14" t="n"/>
    </row>
    <row r="4787">
      <c r="A4787" s="19" t="n"/>
      <c r="B4787" s="14" t="n"/>
      <c r="C4787" s="12" t="str">
        <f>IF($B4787="","",IFERROR(INDEX(Items!$B$2:$B$501,MATCH($B4787,Items!$A$2:$A$501,0)),"Unknown SKU"))</f>
        <v/>
      </c>
      <c r="D4787" s="14" t="n"/>
      <c r="E4787" s="14" t="n"/>
      <c r="F4787" s="14" t="n"/>
      <c r="G4787" s="14" t="n"/>
      <c r="H4787" s="12" t="str">
        <f>IF(AND(F4787="",G4787=""),"",IF(F4787="",0,F4787)-IF(G4787="",0,G4787))</f>
        <v/>
      </c>
      <c r="I4787" s="14" t="n"/>
      <c r="J4787" s="14" t="n"/>
      <c r="K4787" s="14" t="n"/>
    </row>
    <row r="4788">
      <c r="A4788" s="19" t="n"/>
      <c r="B4788" s="14" t="n"/>
      <c r="C4788" s="12" t="str">
        <f>IF($B4788="","",IFERROR(INDEX(Items!$B$2:$B$501,MATCH($B4788,Items!$A$2:$A$501,0)),"Unknown SKU"))</f>
        <v/>
      </c>
      <c r="D4788" s="14" t="n"/>
      <c r="E4788" s="14" t="n"/>
      <c r="F4788" s="14" t="n"/>
      <c r="G4788" s="14" t="n"/>
      <c r="H4788" s="12" t="str">
        <f>IF(AND(F4788="",G4788=""),"",IF(F4788="",0,F4788)-IF(G4788="",0,G4788))</f>
        <v/>
      </c>
      <c r="I4788" s="14" t="n"/>
      <c r="J4788" s="14" t="n"/>
      <c r="K4788" s="14" t="n"/>
    </row>
    <row r="4789">
      <c r="A4789" s="19" t="n"/>
      <c r="B4789" s="14" t="n"/>
      <c r="C4789" s="12" t="str">
        <f>IF($B4789="","",IFERROR(INDEX(Items!$B$2:$B$501,MATCH($B4789,Items!$A$2:$A$501,0)),"Unknown SKU"))</f>
        <v/>
      </c>
      <c r="D4789" s="14" t="n"/>
      <c r="E4789" s="14" t="n"/>
      <c r="F4789" s="14" t="n"/>
      <c r="G4789" s="14" t="n"/>
      <c r="H4789" s="12" t="str">
        <f>IF(AND(F4789="",G4789=""),"",IF(F4789="",0,F4789)-IF(G4789="",0,G4789))</f>
        <v/>
      </c>
      <c r="I4789" s="14" t="n"/>
      <c r="J4789" s="14" t="n"/>
      <c r="K4789" s="14" t="n"/>
    </row>
    <row r="4790">
      <c r="A4790" s="19" t="n"/>
      <c r="B4790" s="14" t="n"/>
      <c r="C4790" s="12" t="str">
        <f>IF($B4790="","",IFERROR(INDEX(Items!$B$2:$B$501,MATCH($B4790,Items!$A$2:$A$501,0)),"Unknown SKU"))</f>
        <v/>
      </c>
      <c r="D4790" s="14" t="n"/>
      <c r="E4790" s="14" t="n"/>
      <c r="F4790" s="14" t="n"/>
      <c r="G4790" s="14" t="n"/>
      <c r="H4790" s="12" t="str">
        <f>IF(AND(F4790="",G4790=""),"",IF(F4790="",0,F4790)-IF(G4790="",0,G4790))</f>
        <v/>
      </c>
      <c r="I4790" s="14" t="n"/>
      <c r="J4790" s="14" t="n"/>
      <c r="K4790" s="14" t="n"/>
    </row>
    <row r="4791">
      <c r="A4791" s="19" t="n"/>
      <c r="B4791" s="14" t="n"/>
      <c r="C4791" s="12" t="str">
        <f>IF($B4791="","",IFERROR(INDEX(Items!$B$2:$B$501,MATCH($B4791,Items!$A$2:$A$501,0)),"Unknown SKU"))</f>
        <v/>
      </c>
      <c r="D4791" s="14" t="n"/>
      <c r="E4791" s="14" t="n"/>
      <c r="F4791" s="14" t="n"/>
      <c r="G4791" s="14" t="n"/>
      <c r="H4791" s="12" t="str">
        <f>IF(AND(F4791="",G4791=""),"",IF(F4791="",0,F4791)-IF(G4791="",0,G4791))</f>
        <v/>
      </c>
      <c r="I4791" s="14" t="n"/>
      <c r="J4791" s="14" t="n"/>
      <c r="K4791" s="14" t="n"/>
    </row>
    <row r="4792">
      <c r="A4792" s="19" t="n"/>
      <c r="B4792" s="14" t="n"/>
      <c r="C4792" s="12" t="str">
        <f>IF($B4792="","",IFERROR(INDEX(Items!$B$2:$B$501,MATCH($B4792,Items!$A$2:$A$501,0)),"Unknown SKU"))</f>
        <v/>
      </c>
      <c r="D4792" s="14" t="n"/>
      <c r="E4792" s="14" t="n"/>
      <c r="F4792" s="14" t="n"/>
      <c r="G4792" s="14" t="n"/>
      <c r="H4792" s="12" t="str">
        <f>IF(AND(F4792="",G4792=""),"",IF(F4792="",0,F4792)-IF(G4792="",0,G4792))</f>
        <v/>
      </c>
      <c r="I4792" s="14" t="n"/>
      <c r="J4792" s="14" t="n"/>
      <c r="K4792" s="14" t="n"/>
    </row>
    <row r="4793">
      <c r="A4793" s="19" t="n"/>
      <c r="B4793" s="14" t="n"/>
      <c r="C4793" s="12" t="str">
        <f>IF($B4793="","",IFERROR(INDEX(Items!$B$2:$B$501,MATCH($B4793,Items!$A$2:$A$501,0)),"Unknown SKU"))</f>
        <v/>
      </c>
      <c r="D4793" s="14" t="n"/>
      <c r="E4793" s="14" t="n"/>
      <c r="F4793" s="14" t="n"/>
      <c r="G4793" s="14" t="n"/>
      <c r="H4793" s="12" t="str">
        <f>IF(AND(F4793="",G4793=""),"",IF(F4793="",0,F4793)-IF(G4793="",0,G4793))</f>
        <v/>
      </c>
      <c r="I4793" s="14" t="n"/>
      <c r="J4793" s="14" t="n"/>
      <c r="K4793" s="14" t="n"/>
    </row>
    <row r="4794">
      <c r="A4794" s="19" t="n"/>
      <c r="B4794" s="14" t="n"/>
      <c r="C4794" s="12" t="str">
        <f>IF($B4794="","",IFERROR(INDEX(Items!$B$2:$B$501,MATCH($B4794,Items!$A$2:$A$501,0)),"Unknown SKU"))</f>
        <v/>
      </c>
      <c r="D4794" s="14" t="n"/>
      <c r="E4794" s="14" t="n"/>
      <c r="F4794" s="14" t="n"/>
      <c r="G4794" s="14" t="n"/>
      <c r="H4794" s="12" t="str">
        <f>IF(AND(F4794="",G4794=""),"",IF(F4794="",0,F4794)-IF(G4794="",0,G4794))</f>
        <v/>
      </c>
      <c r="I4794" s="14" t="n"/>
      <c r="J4794" s="14" t="n"/>
      <c r="K4794" s="14" t="n"/>
    </row>
    <row r="4795">
      <c r="A4795" s="19" t="n"/>
      <c r="B4795" s="14" t="n"/>
      <c r="C4795" s="12" t="str">
        <f>IF($B4795="","",IFERROR(INDEX(Items!$B$2:$B$501,MATCH($B4795,Items!$A$2:$A$501,0)),"Unknown SKU"))</f>
        <v/>
      </c>
      <c r="D4795" s="14" t="n"/>
      <c r="E4795" s="14" t="n"/>
      <c r="F4795" s="14" t="n"/>
      <c r="G4795" s="14" t="n"/>
      <c r="H4795" s="12" t="str">
        <f>IF(AND(F4795="",G4795=""),"",IF(F4795="",0,F4795)-IF(G4795="",0,G4795))</f>
        <v/>
      </c>
      <c r="I4795" s="14" t="n"/>
      <c r="J4795" s="14" t="n"/>
      <c r="K4795" s="14" t="n"/>
    </row>
    <row r="4796">
      <c r="A4796" s="19" t="n"/>
      <c r="B4796" s="14" t="n"/>
      <c r="C4796" s="12" t="str">
        <f>IF($B4796="","",IFERROR(INDEX(Items!$B$2:$B$501,MATCH($B4796,Items!$A$2:$A$501,0)),"Unknown SKU"))</f>
        <v/>
      </c>
      <c r="D4796" s="14" t="n"/>
      <c r="E4796" s="14" t="n"/>
      <c r="F4796" s="14" t="n"/>
      <c r="G4796" s="14" t="n"/>
      <c r="H4796" s="12" t="str">
        <f>IF(AND(F4796="",G4796=""),"",IF(F4796="",0,F4796)-IF(G4796="",0,G4796))</f>
        <v/>
      </c>
      <c r="I4796" s="14" t="n"/>
      <c r="J4796" s="14" t="n"/>
      <c r="K4796" s="14" t="n"/>
    </row>
    <row r="4797">
      <c r="A4797" s="19" t="n"/>
      <c r="B4797" s="14" t="n"/>
      <c r="C4797" s="12" t="str">
        <f>IF($B4797="","",IFERROR(INDEX(Items!$B$2:$B$501,MATCH($B4797,Items!$A$2:$A$501,0)),"Unknown SKU"))</f>
        <v/>
      </c>
      <c r="D4797" s="14" t="n"/>
      <c r="E4797" s="14" t="n"/>
      <c r="F4797" s="14" t="n"/>
      <c r="G4797" s="14" t="n"/>
      <c r="H4797" s="12" t="str">
        <f>IF(AND(F4797="",G4797=""),"",IF(F4797="",0,F4797)-IF(G4797="",0,G4797))</f>
        <v/>
      </c>
      <c r="I4797" s="14" t="n"/>
      <c r="J4797" s="14" t="n"/>
      <c r="K4797" s="14" t="n"/>
    </row>
    <row r="4798">
      <c r="A4798" s="19" t="n"/>
      <c r="B4798" s="14" t="n"/>
      <c r="C4798" s="12" t="str">
        <f>IF($B4798="","",IFERROR(INDEX(Items!$B$2:$B$501,MATCH($B4798,Items!$A$2:$A$501,0)),"Unknown SKU"))</f>
        <v/>
      </c>
      <c r="D4798" s="14" t="n"/>
      <c r="E4798" s="14" t="n"/>
      <c r="F4798" s="14" t="n"/>
      <c r="G4798" s="14" t="n"/>
      <c r="H4798" s="12" t="str">
        <f>IF(AND(F4798="",G4798=""),"",IF(F4798="",0,F4798)-IF(G4798="",0,G4798))</f>
        <v/>
      </c>
      <c r="I4798" s="14" t="n"/>
      <c r="J4798" s="14" t="n"/>
      <c r="K4798" s="14" t="n"/>
    </row>
    <row r="4799">
      <c r="A4799" s="19" t="n"/>
      <c r="B4799" s="14" t="n"/>
      <c r="C4799" s="12" t="str">
        <f>IF($B4799="","",IFERROR(INDEX(Items!$B$2:$B$501,MATCH($B4799,Items!$A$2:$A$501,0)),"Unknown SKU"))</f>
        <v/>
      </c>
      <c r="D4799" s="14" t="n"/>
      <c r="E4799" s="14" t="n"/>
      <c r="F4799" s="14" t="n"/>
      <c r="G4799" s="14" t="n"/>
      <c r="H4799" s="12" t="str">
        <f>IF(AND(F4799="",G4799=""),"",IF(F4799="",0,F4799)-IF(G4799="",0,G4799))</f>
        <v/>
      </c>
      <c r="I4799" s="14" t="n"/>
      <c r="J4799" s="14" t="n"/>
      <c r="K4799" s="14" t="n"/>
    </row>
    <row r="4800">
      <c r="A4800" s="19" t="n"/>
      <c r="B4800" s="14" t="n"/>
      <c r="C4800" s="12" t="str">
        <f>IF($B4800="","",IFERROR(INDEX(Items!$B$2:$B$501,MATCH($B4800,Items!$A$2:$A$501,0)),"Unknown SKU"))</f>
        <v/>
      </c>
      <c r="D4800" s="14" t="n"/>
      <c r="E4800" s="14" t="n"/>
      <c r="F4800" s="14" t="n"/>
      <c r="G4800" s="14" t="n"/>
      <c r="H4800" s="12" t="str">
        <f>IF(AND(F4800="",G4800=""),"",IF(F4800="",0,F4800)-IF(G4800="",0,G4800))</f>
        <v/>
      </c>
      <c r="I4800" s="14" t="n"/>
      <c r="J4800" s="14" t="n"/>
      <c r="K4800" s="14" t="n"/>
    </row>
    <row r="4801">
      <c r="A4801" s="19" t="n"/>
      <c r="B4801" s="14" t="n"/>
      <c r="C4801" s="12" t="str">
        <f>IF($B4801="","",IFERROR(INDEX(Items!$B$2:$B$501,MATCH($B4801,Items!$A$2:$A$501,0)),"Unknown SKU"))</f>
        <v/>
      </c>
      <c r="D4801" s="14" t="n"/>
      <c r="E4801" s="14" t="n"/>
      <c r="F4801" s="14" t="n"/>
      <c r="G4801" s="14" t="n"/>
      <c r="H4801" s="12" t="str">
        <f>IF(AND(F4801="",G4801=""),"",IF(F4801="",0,F4801)-IF(G4801="",0,G4801))</f>
        <v/>
      </c>
      <c r="I4801" s="14" t="n"/>
      <c r="J4801" s="14" t="n"/>
      <c r="K4801" s="14" t="n"/>
    </row>
    <row r="4802">
      <c r="A4802" s="19" t="n"/>
      <c r="B4802" s="14" t="n"/>
      <c r="C4802" s="12" t="str">
        <f>IF($B4802="","",IFERROR(INDEX(Items!$B$2:$B$501,MATCH($B4802,Items!$A$2:$A$501,0)),"Unknown SKU"))</f>
        <v/>
      </c>
      <c r="D4802" s="14" t="n"/>
      <c r="E4802" s="14" t="n"/>
      <c r="F4802" s="14" t="n"/>
      <c r="G4802" s="14" t="n"/>
      <c r="H4802" s="12" t="str">
        <f>IF(AND(F4802="",G4802=""),"",IF(F4802="",0,F4802)-IF(G4802="",0,G4802))</f>
        <v/>
      </c>
      <c r="I4802" s="14" t="n"/>
      <c r="J4802" s="14" t="n"/>
      <c r="K4802" s="14" t="n"/>
    </row>
    <row r="4803">
      <c r="A4803" s="19" t="n"/>
      <c r="B4803" s="14" t="n"/>
      <c r="C4803" s="12" t="str">
        <f>IF($B4803="","",IFERROR(INDEX(Items!$B$2:$B$501,MATCH($B4803,Items!$A$2:$A$501,0)),"Unknown SKU"))</f>
        <v/>
      </c>
      <c r="D4803" s="14" t="n"/>
      <c r="E4803" s="14" t="n"/>
      <c r="F4803" s="14" t="n"/>
      <c r="G4803" s="14" t="n"/>
      <c r="H4803" s="12" t="str">
        <f>IF(AND(F4803="",G4803=""),"",IF(F4803="",0,F4803)-IF(G4803="",0,G4803))</f>
        <v/>
      </c>
      <c r="I4803" s="14" t="n"/>
      <c r="J4803" s="14" t="n"/>
      <c r="K4803" s="14" t="n"/>
    </row>
    <row r="4804">
      <c r="A4804" s="19" t="n"/>
      <c r="B4804" s="14" t="n"/>
      <c r="C4804" s="12" t="str">
        <f>IF($B4804="","",IFERROR(INDEX(Items!$B$2:$B$501,MATCH($B4804,Items!$A$2:$A$501,0)),"Unknown SKU"))</f>
        <v/>
      </c>
      <c r="D4804" s="14" t="n"/>
      <c r="E4804" s="14" t="n"/>
      <c r="F4804" s="14" t="n"/>
      <c r="G4804" s="14" t="n"/>
      <c r="H4804" s="12" t="str">
        <f>IF(AND(F4804="",G4804=""),"",IF(F4804="",0,F4804)-IF(G4804="",0,G4804))</f>
        <v/>
      </c>
      <c r="I4804" s="14" t="n"/>
      <c r="J4804" s="14" t="n"/>
      <c r="K4804" s="14" t="n"/>
    </row>
    <row r="4805">
      <c r="A4805" s="19" t="n"/>
      <c r="B4805" s="14" t="n"/>
      <c r="C4805" s="12" t="str">
        <f>IF($B4805="","",IFERROR(INDEX(Items!$B$2:$B$501,MATCH($B4805,Items!$A$2:$A$501,0)),"Unknown SKU"))</f>
        <v/>
      </c>
      <c r="D4805" s="14" t="n"/>
      <c r="E4805" s="14" t="n"/>
      <c r="F4805" s="14" t="n"/>
      <c r="G4805" s="14" t="n"/>
      <c r="H4805" s="12" t="str">
        <f>IF(AND(F4805="",G4805=""),"",IF(F4805="",0,F4805)-IF(G4805="",0,G4805))</f>
        <v/>
      </c>
      <c r="I4805" s="14" t="n"/>
      <c r="J4805" s="14" t="n"/>
      <c r="K4805" s="14" t="n"/>
    </row>
    <row r="4806">
      <c r="A4806" s="19" t="n"/>
      <c r="B4806" s="14" t="n"/>
      <c r="C4806" s="12" t="str">
        <f>IF($B4806="","",IFERROR(INDEX(Items!$B$2:$B$501,MATCH($B4806,Items!$A$2:$A$501,0)),"Unknown SKU"))</f>
        <v/>
      </c>
      <c r="D4806" s="14" t="n"/>
      <c r="E4806" s="14" t="n"/>
      <c r="F4806" s="14" t="n"/>
      <c r="G4806" s="14" t="n"/>
      <c r="H4806" s="12" t="str">
        <f>IF(AND(F4806="",G4806=""),"",IF(F4806="",0,F4806)-IF(G4806="",0,G4806))</f>
        <v/>
      </c>
      <c r="I4806" s="14" t="n"/>
      <c r="J4806" s="14" t="n"/>
      <c r="K4806" s="14" t="n"/>
    </row>
    <row r="4807">
      <c r="A4807" s="19" t="n"/>
      <c r="B4807" s="14" t="n"/>
      <c r="C4807" s="12" t="str">
        <f>IF($B4807="","",IFERROR(INDEX(Items!$B$2:$B$501,MATCH($B4807,Items!$A$2:$A$501,0)),"Unknown SKU"))</f>
        <v/>
      </c>
      <c r="D4807" s="14" t="n"/>
      <c r="E4807" s="14" t="n"/>
      <c r="F4807" s="14" t="n"/>
      <c r="G4807" s="14" t="n"/>
      <c r="H4807" s="12" t="str">
        <f>IF(AND(F4807="",G4807=""),"",IF(F4807="",0,F4807)-IF(G4807="",0,G4807))</f>
        <v/>
      </c>
      <c r="I4807" s="14" t="n"/>
      <c r="J4807" s="14" t="n"/>
      <c r="K4807" s="14" t="n"/>
    </row>
    <row r="4808">
      <c r="A4808" s="19" t="n"/>
      <c r="B4808" s="14" t="n"/>
      <c r="C4808" s="12" t="str">
        <f>IF($B4808="","",IFERROR(INDEX(Items!$B$2:$B$501,MATCH($B4808,Items!$A$2:$A$501,0)),"Unknown SKU"))</f>
        <v/>
      </c>
      <c r="D4808" s="14" t="n"/>
      <c r="E4808" s="14" t="n"/>
      <c r="F4808" s="14" t="n"/>
      <c r="G4808" s="14" t="n"/>
      <c r="H4808" s="12" t="str">
        <f>IF(AND(F4808="",G4808=""),"",IF(F4808="",0,F4808)-IF(G4808="",0,G4808))</f>
        <v/>
      </c>
      <c r="I4808" s="14" t="n"/>
      <c r="J4808" s="14" t="n"/>
      <c r="K4808" s="14" t="n"/>
    </row>
    <row r="4809">
      <c r="A4809" s="19" t="n"/>
      <c r="B4809" s="14" t="n"/>
      <c r="C4809" s="12" t="str">
        <f>IF($B4809="","",IFERROR(INDEX(Items!$B$2:$B$501,MATCH($B4809,Items!$A$2:$A$501,0)),"Unknown SKU"))</f>
        <v/>
      </c>
      <c r="D4809" s="14" t="n"/>
      <c r="E4809" s="14" t="n"/>
      <c r="F4809" s="14" t="n"/>
      <c r="G4809" s="14" t="n"/>
      <c r="H4809" s="12" t="str">
        <f>IF(AND(F4809="",G4809=""),"",IF(F4809="",0,F4809)-IF(G4809="",0,G4809))</f>
        <v/>
      </c>
      <c r="I4809" s="14" t="n"/>
      <c r="J4809" s="14" t="n"/>
      <c r="K4809" s="14" t="n"/>
    </row>
    <row r="4810">
      <c r="A4810" s="19" t="n"/>
      <c r="B4810" s="14" t="n"/>
      <c r="C4810" s="12" t="str">
        <f>IF($B4810="","",IFERROR(INDEX(Items!$B$2:$B$501,MATCH($B4810,Items!$A$2:$A$501,0)),"Unknown SKU"))</f>
        <v/>
      </c>
      <c r="D4810" s="14" t="n"/>
      <c r="E4810" s="14" t="n"/>
      <c r="F4810" s="14" t="n"/>
      <c r="G4810" s="14" t="n"/>
      <c r="H4810" s="12" t="str">
        <f>IF(AND(F4810="",G4810=""),"",IF(F4810="",0,F4810)-IF(G4810="",0,G4810))</f>
        <v/>
      </c>
      <c r="I4810" s="14" t="n"/>
      <c r="J4810" s="14" t="n"/>
      <c r="K4810" s="14" t="n"/>
    </row>
    <row r="4811">
      <c r="A4811" s="19" t="n"/>
      <c r="B4811" s="14" t="n"/>
      <c r="C4811" s="12" t="str">
        <f>IF($B4811="","",IFERROR(INDEX(Items!$B$2:$B$501,MATCH($B4811,Items!$A$2:$A$501,0)),"Unknown SKU"))</f>
        <v/>
      </c>
      <c r="D4811" s="14" t="n"/>
      <c r="E4811" s="14" t="n"/>
      <c r="F4811" s="14" t="n"/>
      <c r="G4811" s="14" t="n"/>
      <c r="H4811" s="12" t="str">
        <f>IF(AND(F4811="",G4811=""),"",IF(F4811="",0,F4811)-IF(G4811="",0,G4811))</f>
        <v/>
      </c>
      <c r="I4811" s="14" t="n"/>
      <c r="J4811" s="14" t="n"/>
      <c r="K4811" s="14" t="n"/>
    </row>
    <row r="4812">
      <c r="A4812" s="19" t="n"/>
      <c r="B4812" s="14" t="n"/>
      <c r="C4812" s="12" t="str">
        <f>IF($B4812="","",IFERROR(INDEX(Items!$B$2:$B$501,MATCH($B4812,Items!$A$2:$A$501,0)),"Unknown SKU"))</f>
        <v/>
      </c>
      <c r="D4812" s="14" t="n"/>
      <c r="E4812" s="14" t="n"/>
      <c r="F4812" s="14" t="n"/>
      <c r="G4812" s="14" t="n"/>
      <c r="H4812" s="12" t="str">
        <f>IF(AND(F4812="",G4812=""),"",IF(F4812="",0,F4812)-IF(G4812="",0,G4812))</f>
        <v/>
      </c>
      <c r="I4812" s="14" t="n"/>
      <c r="J4812" s="14" t="n"/>
      <c r="K4812" s="14" t="n"/>
    </row>
    <row r="4813">
      <c r="A4813" s="19" t="n"/>
      <c r="B4813" s="14" t="n"/>
      <c r="C4813" s="12" t="str">
        <f>IF($B4813="","",IFERROR(INDEX(Items!$B$2:$B$501,MATCH($B4813,Items!$A$2:$A$501,0)),"Unknown SKU"))</f>
        <v/>
      </c>
      <c r="D4813" s="14" t="n"/>
      <c r="E4813" s="14" t="n"/>
      <c r="F4813" s="14" t="n"/>
      <c r="G4813" s="14" t="n"/>
      <c r="H4813" s="12" t="str">
        <f>IF(AND(F4813="",G4813=""),"",IF(F4813="",0,F4813)-IF(G4813="",0,G4813))</f>
        <v/>
      </c>
      <c r="I4813" s="14" t="n"/>
      <c r="J4813" s="14" t="n"/>
      <c r="K4813" s="14" t="n"/>
    </row>
    <row r="4814">
      <c r="A4814" s="19" t="n"/>
      <c r="B4814" s="14" t="n"/>
      <c r="C4814" s="12" t="str">
        <f>IF($B4814="","",IFERROR(INDEX(Items!$B$2:$B$501,MATCH($B4814,Items!$A$2:$A$501,0)),"Unknown SKU"))</f>
        <v/>
      </c>
      <c r="D4814" s="14" t="n"/>
      <c r="E4814" s="14" t="n"/>
      <c r="F4814" s="14" t="n"/>
      <c r="G4814" s="14" t="n"/>
      <c r="H4814" s="12" t="str">
        <f>IF(AND(F4814="",G4814=""),"",IF(F4814="",0,F4814)-IF(G4814="",0,G4814))</f>
        <v/>
      </c>
      <c r="I4814" s="14" t="n"/>
      <c r="J4814" s="14" t="n"/>
      <c r="K4814" s="14" t="n"/>
    </row>
    <row r="4815">
      <c r="A4815" s="19" t="n"/>
      <c r="B4815" s="14" t="n"/>
      <c r="C4815" s="12" t="str">
        <f>IF($B4815="","",IFERROR(INDEX(Items!$B$2:$B$501,MATCH($B4815,Items!$A$2:$A$501,0)),"Unknown SKU"))</f>
        <v/>
      </c>
      <c r="D4815" s="14" t="n"/>
      <c r="E4815" s="14" t="n"/>
      <c r="F4815" s="14" t="n"/>
      <c r="G4815" s="14" t="n"/>
      <c r="H4815" s="12" t="str">
        <f>IF(AND(F4815="",G4815=""),"",IF(F4815="",0,F4815)-IF(G4815="",0,G4815))</f>
        <v/>
      </c>
      <c r="I4815" s="14" t="n"/>
      <c r="J4815" s="14" t="n"/>
      <c r="K4815" s="14" t="n"/>
    </row>
    <row r="4816">
      <c r="A4816" s="19" t="n"/>
      <c r="B4816" s="14" t="n"/>
      <c r="C4816" s="12" t="str">
        <f>IF($B4816="","",IFERROR(INDEX(Items!$B$2:$B$501,MATCH($B4816,Items!$A$2:$A$501,0)),"Unknown SKU"))</f>
        <v/>
      </c>
      <c r="D4816" s="14" t="n"/>
      <c r="E4816" s="14" t="n"/>
      <c r="F4816" s="14" t="n"/>
      <c r="G4816" s="14" t="n"/>
      <c r="H4816" s="12" t="str">
        <f>IF(AND(F4816="",G4816=""),"",IF(F4816="",0,F4816)-IF(G4816="",0,G4816))</f>
        <v/>
      </c>
      <c r="I4816" s="14" t="n"/>
      <c r="J4816" s="14" t="n"/>
      <c r="K4816" s="14" t="n"/>
    </row>
    <row r="4817">
      <c r="A4817" s="19" t="n"/>
      <c r="B4817" s="14" t="n"/>
      <c r="C4817" s="12" t="str">
        <f>IF($B4817="","",IFERROR(INDEX(Items!$B$2:$B$501,MATCH($B4817,Items!$A$2:$A$501,0)),"Unknown SKU"))</f>
        <v/>
      </c>
      <c r="D4817" s="14" t="n"/>
      <c r="E4817" s="14" t="n"/>
      <c r="F4817" s="14" t="n"/>
      <c r="G4817" s="14" t="n"/>
      <c r="H4817" s="12" t="str">
        <f>IF(AND(F4817="",G4817=""),"",IF(F4817="",0,F4817)-IF(G4817="",0,G4817))</f>
        <v/>
      </c>
      <c r="I4817" s="14" t="n"/>
      <c r="J4817" s="14" t="n"/>
      <c r="K4817" s="14" t="n"/>
    </row>
    <row r="4818">
      <c r="A4818" s="19" t="n"/>
      <c r="B4818" s="14" t="n"/>
      <c r="C4818" s="12" t="str">
        <f>IF($B4818="","",IFERROR(INDEX(Items!$B$2:$B$501,MATCH($B4818,Items!$A$2:$A$501,0)),"Unknown SKU"))</f>
        <v/>
      </c>
      <c r="D4818" s="14" t="n"/>
      <c r="E4818" s="14" t="n"/>
      <c r="F4818" s="14" t="n"/>
      <c r="G4818" s="14" t="n"/>
      <c r="H4818" s="12" t="str">
        <f>IF(AND(F4818="",G4818=""),"",IF(F4818="",0,F4818)-IF(G4818="",0,G4818))</f>
        <v/>
      </c>
      <c r="I4818" s="14" t="n"/>
      <c r="J4818" s="14" t="n"/>
      <c r="K4818" s="14" t="n"/>
    </row>
    <row r="4819">
      <c r="A4819" s="19" t="n"/>
      <c r="B4819" s="14" t="n"/>
      <c r="C4819" s="12" t="str">
        <f>IF($B4819="","",IFERROR(INDEX(Items!$B$2:$B$501,MATCH($B4819,Items!$A$2:$A$501,0)),"Unknown SKU"))</f>
        <v/>
      </c>
      <c r="D4819" s="14" t="n"/>
      <c r="E4819" s="14" t="n"/>
      <c r="F4819" s="14" t="n"/>
      <c r="G4819" s="14" t="n"/>
      <c r="H4819" s="12" t="str">
        <f>IF(AND(F4819="",G4819=""),"",IF(F4819="",0,F4819)-IF(G4819="",0,G4819))</f>
        <v/>
      </c>
      <c r="I4819" s="14" t="n"/>
      <c r="J4819" s="14" t="n"/>
      <c r="K4819" s="14" t="n"/>
    </row>
    <row r="4820">
      <c r="A4820" s="19" t="n"/>
      <c r="B4820" s="14" t="n"/>
      <c r="C4820" s="12" t="str">
        <f>IF($B4820="","",IFERROR(INDEX(Items!$B$2:$B$501,MATCH($B4820,Items!$A$2:$A$501,0)),"Unknown SKU"))</f>
        <v/>
      </c>
      <c r="D4820" s="14" t="n"/>
      <c r="E4820" s="14" t="n"/>
      <c r="F4820" s="14" t="n"/>
      <c r="G4820" s="14" t="n"/>
      <c r="H4820" s="12" t="str">
        <f>IF(AND(F4820="",G4820=""),"",IF(F4820="",0,F4820)-IF(G4820="",0,G4820))</f>
        <v/>
      </c>
      <c r="I4820" s="14" t="n"/>
      <c r="J4820" s="14" t="n"/>
      <c r="K4820" s="14" t="n"/>
    </row>
    <row r="4821">
      <c r="A4821" s="19" t="n"/>
      <c r="B4821" s="14" t="n"/>
      <c r="C4821" s="12" t="str">
        <f>IF($B4821="","",IFERROR(INDEX(Items!$B$2:$B$501,MATCH($B4821,Items!$A$2:$A$501,0)),"Unknown SKU"))</f>
        <v/>
      </c>
      <c r="D4821" s="14" t="n"/>
      <c r="E4821" s="14" t="n"/>
      <c r="F4821" s="14" t="n"/>
      <c r="G4821" s="14" t="n"/>
      <c r="H4821" s="12" t="str">
        <f>IF(AND(F4821="",G4821=""),"",IF(F4821="",0,F4821)-IF(G4821="",0,G4821))</f>
        <v/>
      </c>
      <c r="I4821" s="14" t="n"/>
      <c r="J4821" s="14" t="n"/>
      <c r="K4821" s="14" t="n"/>
    </row>
    <row r="4822">
      <c r="A4822" s="19" t="n"/>
      <c r="B4822" s="14" t="n"/>
      <c r="C4822" s="12" t="str">
        <f>IF($B4822="","",IFERROR(INDEX(Items!$B$2:$B$501,MATCH($B4822,Items!$A$2:$A$501,0)),"Unknown SKU"))</f>
        <v/>
      </c>
      <c r="D4822" s="14" t="n"/>
      <c r="E4822" s="14" t="n"/>
      <c r="F4822" s="14" t="n"/>
      <c r="G4822" s="14" t="n"/>
      <c r="H4822" s="12" t="str">
        <f>IF(AND(F4822="",G4822=""),"",IF(F4822="",0,F4822)-IF(G4822="",0,G4822))</f>
        <v/>
      </c>
      <c r="I4822" s="14" t="n"/>
      <c r="J4822" s="14" t="n"/>
      <c r="K4822" s="14" t="n"/>
    </row>
    <row r="4823">
      <c r="A4823" s="19" t="n"/>
      <c r="B4823" s="14" t="n"/>
      <c r="C4823" s="12" t="str">
        <f>IF($B4823="","",IFERROR(INDEX(Items!$B$2:$B$501,MATCH($B4823,Items!$A$2:$A$501,0)),"Unknown SKU"))</f>
        <v/>
      </c>
      <c r="D4823" s="14" t="n"/>
      <c r="E4823" s="14" t="n"/>
      <c r="F4823" s="14" t="n"/>
      <c r="G4823" s="14" t="n"/>
      <c r="H4823" s="12" t="str">
        <f>IF(AND(F4823="",G4823=""),"",IF(F4823="",0,F4823)-IF(G4823="",0,G4823))</f>
        <v/>
      </c>
      <c r="I4823" s="14" t="n"/>
      <c r="J4823" s="14" t="n"/>
      <c r="K4823" s="14" t="n"/>
    </row>
    <row r="4824">
      <c r="A4824" s="19" t="n"/>
      <c r="B4824" s="14" t="n"/>
      <c r="C4824" s="12" t="str">
        <f>IF($B4824="","",IFERROR(INDEX(Items!$B$2:$B$501,MATCH($B4824,Items!$A$2:$A$501,0)),"Unknown SKU"))</f>
        <v/>
      </c>
      <c r="D4824" s="14" t="n"/>
      <c r="E4824" s="14" t="n"/>
      <c r="F4824" s="14" t="n"/>
      <c r="G4824" s="14" t="n"/>
      <c r="H4824" s="12" t="str">
        <f>IF(AND(F4824="",G4824=""),"",IF(F4824="",0,F4824)-IF(G4824="",0,G4824))</f>
        <v/>
      </c>
      <c r="I4824" s="14" t="n"/>
      <c r="J4824" s="14" t="n"/>
      <c r="K4824" s="14" t="n"/>
    </row>
    <row r="4825">
      <c r="A4825" s="19" t="n"/>
      <c r="B4825" s="14" t="n"/>
      <c r="C4825" s="12" t="str">
        <f>IF($B4825="","",IFERROR(INDEX(Items!$B$2:$B$501,MATCH($B4825,Items!$A$2:$A$501,0)),"Unknown SKU"))</f>
        <v/>
      </c>
      <c r="D4825" s="14" t="n"/>
      <c r="E4825" s="14" t="n"/>
      <c r="F4825" s="14" t="n"/>
      <c r="G4825" s="14" t="n"/>
      <c r="H4825" s="12" t="str">
        <f>IF(AND(F4825="",G4825=""),"",IF(F4825="",0,F4825)-IF(G4825="",0,G4825))</f>
        <v/>
      </c>
      <c r="I4825" s="14" t="n"/>
      <c r="J4825" s="14" t="n"/>
      <c r="K4825" s="14" t="n"/>
    </row>
    <row r="4826">
      <c r="A4826" s="19" t="n"/>
      <c r="B4826" s="14" t="n"/>
      <c r="C4826" s="12" t="str">
        <f>IF($B4826="","",IFERROR(INDEX(Items!$B$2:$B$501,MATCH($B4826,Items!$A$2:$A$501,0)),"Unknown SKU"))</f>
        <v/>
      </c>
      <c r="D4826" s="14" t="n"/>
      <c r="E4826" s="14" t="n"/>
      <c r="F4826" s="14" t="n"/>
      <c r="G4826" s="14" t="n"/>
      <c r="H4826" s="12" t="str">
        <f>IF(AND(F4826="",G4826=""),"",IF(F4826="",0,F4826)-IF(G4826="",0,G4826))</f>
        <v/>
      </c>
      <c r="I4826" s="14" t="n"/>
      <c r="J4826" s="14" t="n"/>
      <c r="K4826" s="14" t="n"/>
    </row>
    <row r="4827">
      <c r="A4827" s="19" t="n"/>
      <c r="B4827" s="14" t="n"/>
      <c r="C4827" s="12" t="str">
        <f>IF($B4827="","",IFERROR(INDEX(Items!$B$2:$B$501,MATCH($B4827,Items!$A$2:$A$501,0)),"Unknown SKU"))</f>
        <v/>
      </c>
      <c r="D4827" s="14" t="n"/>
      <c r="E4827" s="14" t="n"/>
      <c r="F4827" s="14" t="n"/>
      <c r="G4827" s="14" t="n"/>
      <c r="H4827" s="12" t="str">
        <f>IF(AND(F4827="",G4827=""),"",IF(F4827="",0,F4827)-IF(G4827="",0,G4827))</f>
        <v/>
      </c>
      <c r="I4827" s="14" t="n"/>
      <c r="J4827" s="14" t="n"/>
      <c r="K4827" s="14" t="n"/>
    </row>
    <row r="4828">
      <c r="A4828" s="19" t="n"/>
      <c r="B4828" s="14" t="n"/>
      <c r="C4828" s="12" t="str">
        <f>IF($B4828="","",IFERROR(INDEX(Items!$B$2:$B$501,MATCH($B4828,Items!$A$2:$A$501,0)),"Unknown SKU"))</f>
        <v/>
      </c>
      <c r="D4828" s="14" t="n"/>
      <c r="E4828" s="14" t="n"/>
      <c r="F4828" s="14" t="n"/>
      <c r="G4828" s="14" t="n"/>
      <c r="H4828" s="12" t="str">
        <f>IF(AND(F4828="",G4828=""),"",IF(F4828="",0,F4828)-IF(G4828="",0,G4828))</f>
        <v/>
      </c>
      <c r="I4828" s="14" t="n"/>
      <c r="J4828" s="14" t="n"/>
      <c r="K4828" s="14" t="n"/>
    </row>
    <row r="4829">
      <c r="A4829" s="19" t="n"/>
      <c r="B4829" s="14" t="n"/>
      <c r="C4829" s="12" t="str">
        <f>IF($B4829="","",IFERROR(INDEX(Items!$B$2:$B$501,MATCH($B4829,Items!$A$2:$A$501,0)),"Unknown SKU"))</f>
        <v/>
      </c>
      <c r="D4829" s="14" t="n"/>
      <c r="E4829" s="14" t="n"/>
      <c r="F4829" s="14" t="n"/>
      <c r="G4829" s="14" t="n"/>
      <c r="H4829" s="12" t="str">
        <f>IF(AND(F4829="",G4829=""),"",IF(F4829="",0,F4829)-IF(G4829="",0,G4829))</f>
        <v/>
      </c>
      <c r="I4829" s="14" t="n"/>
      <c r="J4829" s="14" t="n"/>
      <c r="K4829" s="14" t="n"/>
    </row>
    <row r="4830">
      <c r="A4830" s="19" t="n"/>
      <c r="B4830" s="14" t="n"/>
      <c r="C4830" s="12" t="str">
        <f>IF($B4830="","",IFERROR(INDEX(Items!$B$2:$B$501,MATCH($B4830,Items!$A$2:$A$501,0)),"Unknown SKU"))</f>
        <v/>
      </c>
      <c r="D4830" s="14" t="n"/>
      <c r="E4830" s="14" t="n"/>
      <c r="F4830" s="14" t="n"/>
      <c r="G4830" s="14" t="n"/>
      <c r="H4830" s="12" t="str">
        <f>IF(AND(F4830="",G4830=""),"",IF(F4830="",0,F4830)-IF(G4830="",0,G4830))</f>
        <v/>
      </c>
      <c r="I4830" s="14" t="n"/>
      <c r="J4830" s="14" t="n"/>
      <c r="K4830" s="14" t="n"/>
    </row>
    <row r="4831">
      <c r="A4831" s="19" t="n"/>
      <c r="B4831" s="14" t="n"/>
      <c r="C4831" s="12" t="str">
        <f>IF($B4831="","",IFERROR(INDEX(Items!$B$2:$B$501,MATCH($B4831,Items!$A$2:$A$501,0)),"Unknown SKU"))</f>
        <v/>
      </c>
      <c r="D4831" s="14" t="n"/>
      <c r="E4831" s="14" t="n"/>
      <c r="F4831" s="14" t="n"/>
      <c r="G4831" s="14" t="n"/>
      <c r="H4831" s="12" t="str">
        <f>IF(AND(F4831="",G4831=""),"",IF(F4831="",0,F4831)-IF(G4831="",0,G4831))</f>
        <v/>
      </c>
      <c r="I4831" s="14" t="n"/>
      <c r="J4831" s="14" t="n"/>
      <c r="K4831" s="14" t="n"/>
    </row>
    <row r="4832">
      <c r="A4832" s="19" t="n"/>
      <c r="B4832" s="14" t="n"/>
      <c r="C4832" s="12" t="str">
        <f>IF($B4832="","",IFERROR(INDEX(Items!$B$2:$B$501,MATCH($B4832,Items!$A$2:$A$501,0)),"Unknown SKU"))</f>
        <v/>
      </c>
      <c r="D4832" s="14" t="n"/>
      <c r="E4832" s="14" t="n"/>
      <c r="F4832" s="14" t="n"/>
      <c r="G4832" s="14" t="n"/>
      <c r="H4832" s="12" t="str">
        <f>IF(AND(F4832="",G4832=""),"",IF(F4832="",0,F4832)-IF(G4832="",0,G4832))</f>
        <v/>
      </c>
      <c r="I4832" s="14" t="n"/>
      <c r="J4832" s="14" t="n"/>
      <c r="K4832" s="14" t="n"/>
    </row>
    <row r="4833">
      <c r="A4833" s="19" t="n"/>
      <c r="B4833" s="14" t="n"/>
      <c r="C4833" s="12" t="str">
        <f>IF($B4833="","",IFERROR(INDEX(Items!$B$2:$B$501,MATCH($B4833,Items!$A$2:$A$501,0)),"Unknown SKU"))</f>
        <v/>
      </c>
      <c r="D4833" s="14" t="n"/>
      <c r="E4833" s="14" t="n"/>
      <c r="F4833" s="14" t="n"/>
      <c r="G4833" s="14" t="n"/>
      <c r="H4833" s="12" t="str">
        <f>IF(AND(F4833="",G4833=""),"",IF(F4833="",0,F4833)-IF(G4833="",0,G4833))</f>
        <v/>
      </c>
      <c r="I4833" s="14" t="n"/>
      <c r="J4833" s="14" t="n"/>
      <c r="K4833" s="14" t="n"/>
    </row>
    <row r="4834">
      <c r="A4834" s="19" t="n"/>
      <c r="B4834" s="14" t="n"/>
      <c r="C4834" s="12" t="str">
        <f>IF($B4834="","",IFERROR(INDEX(Items!$B$2:$B$501,MATCH($B4834,Items!$A$2:$A$501,0)),"Unknown SKU"))</f>
        <v/>
      </c>
      <c r="D4834" s="14" t="n"/>
      <c r="E4834" s="14" t="n"/>
      <c r="F4834" s="14" t="n"/>
      <c r="G4834" s="14" t="n"/>
      <c r="H4834" s="12" t="str">
        <f>IF(AND(F4834="",G4834=""),"",IF(F4834="",0,F4834)-IF(G4834="",0,G4834))</f>
        <v/>
      </c>
      <c r="I4834" s="14" t="n"/>
      <c r="J4834" s="14" t="n"/>
      <c r="K4834" s="14" t="n"/>
    </row>
    <row r="4835">
      <c r="A4835" s="19" t="n"/>
      <c r="B4835" s="14" t="n"/>
      <c r="C4835" s="12" t="str">
        <f>IF($B4835="","",IFERROR(INDEX(Items!$B$2:$B$501,MATCH($B4835,Items!$A$2:$A$501,0)),"Unknown SKU"))</f>
        <v/>
      </c>
      <c r="D4835" s="14" t="n"/>
      <c r="E4835" s="14" t="n"/>
      <c r="F4835" s="14" t="n"/>
      <c r="G4835" s="14" t="n"/>
      <c r="H4835" s="12" t="str">
        <f>IF(AND(F4835="",G4835=""),"",IF(F4835="",0,F4835)-IF(G4835="",0,G4835))</f>
        <v/>
      </c>
      <c r="I4835" s="14" t="n"/>
      <c r="J4835" s="14" t="n"/>
      <c r="K4835" s="14" t="n"/>
    </row>
    <row r="4836">
      <c r="A4836" s="19" t="n"/>
      <c r="B4836" s="14" t="n"/>
      <c r="C4836" s="12" t="str">
        <f>IF($B4836="","",IFERROR(INDEX(Items!$B$2:$B$501,MATCH($B4836,Items!$A$2:$A$501,0)),"Unknown SKU"))</f>
        <v/>
      </c>
      <c r="D4836" s="14" t="n"/>
      <c r="E4836" s="14" t="n"/>
      <c r="F4836" s="14" t="n"/>
      <c r="G4836" s="14" t="n"/>
      <c r="H4836" s="12" t="str">
        <f>IF(AND(F4836="",G4836=""),"",IF(F4836="",0,F4836)-IF(G4836="",0,G4836))</f>
        <v/>
      </c>
      <c r="I4836" s="14" t="n"/>
      <c r="J4836" s="14" t="n"/>
      <c r="K4836" s="14" t="n"/>
    </row>
    <row r="4837">
      <c r="A4837" s="19" t="n"/>
      <c r="B4837" s="14" t="n"/>
      <c r="C4837" s="12" t="str">
        <f>IF($B4837="","",IFERROR(INDEX(Items!$B$2:$B$501,MATCH($B4837,Items!$A$2:$A$501,0)),"Unknown SKU"))</f>
        <v/>
      </c>
      <c r="D4837" s="14" t="n"/>
      <c r="E4837" s="14" t="n"/>
      <c r="F4837" s="14" t="n"/>
      <c r="G4837" s="14" t="n"/>
      <c r="H4837" s="12" t="str">
        <f>IF(AND(F4837="",G4837=""),"",IF(F4837="",0,F4837)-IF(G4837="",0,G4837))</f>
        <v/>
      </c>
      <c r="I4837" s="14" t="n"/>
      <c r="J4837" s="14" t="n"/>
      <c r="K4837" s="14" t="n"/>
    </row>
    <row r="4838">
      <c r="A4838" s="19" t="n"/>
      <c r="B4838" s="14" t="n"/>
      <c r="C4838" s="12" t="str">
        <f>IF($B4838="","",IFERROR(INDEX(Items!$B$2:$B$501,MATCH($B4838,Items!$A$2:$A$501,0)),"Unknown SKU"))</f>
        <v/>
      </c>
      <c r="D4838" s="14" t="n"/>
      <c r="E4838" s="14" t="n"/>
      <c r="F4838" s="14" t="n"/>
      <c r="G4838" s="14" t="n"/>
      <c r="H4838" s="12" t="str">
        <f>IF(AND(F4838="",G4838=""),"",IF(F4838="",0,F4838)-IF(G4838="",0,G4838))</f>
        <v/>
      </c>
      <c r="I4838" s="14" t="n"/>
      <c r="J4838" s="14" t="n"/>
      <c r="K4838" s="14" t="n"/>
    </row>
    <row r="4839">
      <c r="A4839" s="19" t="n"/>
      <c r="B4839" s="14" t="n"/>
      <c r="C4839" s="12" t="str">
        <f>IF($B4839="","",IFERROR(INDEX(Items!$B$2:$B$501,MATCH($B4839,Items!$A$2:$A$501,0)),"Unknown SKU"))</f>
        <v/>
      </c>
      <c r="D4839" s="14" t="n"/>
      <c r="E4839" s="14" t="n"/>
      <c r="F4839" s="14" t="n"/>
      <c r="G4839" s="14" t="n"/>
      <c r="H4839" s="12" t="str">
        <f>IF(AND(F4839="",G4839=""),"",IF(F4839="",0,F4839)-IF(G4839="",0,G4839))</f>
        <v/>
      </c>
      <c r="I4839" s="14" t="n"/>
      <c r="J4839" s="14" t="n"/>
      <c r="K4839" s="14" t="n"/>
    </row>
    <row r="4840">
      <c r="A4840" s="19" t="n"/>
      <c r="B4840" s="14" t="n"/>
      <c r="C4840" s="12" t="str">
        <f>IF($B4840="","",IFERROR(INDEX(Items!$B$2:$B$501,MATCH($B4840,Items!$A$2:$A$501,0)),"Unknown SKU"))</f>
        <v/>
      </c>
      <c r="D4840" s="14" t="n"/>
      <c r="E4840" s="14" t="n"/>
      <c r="F4840" s="14" t="n"/>
      <c r="G4840" s="14" t="n"/>
      <c r="H4840" s="12" t="str">
        <f>IF(AND(F4840="",G4840=""),"",IF(F4840="",0,F4840)-IF(G4840="",0,G4840))</f>
        <v/>
      </c>
      <c r="I4840" s="14" t="n"/>
      <c r="J4840" s="14" t="n"/>
      <c r="K4840" s="14" t="n"/>
    </row>
    <row r="4841">
      <c r="A4841" s="19" t="n"/>
      <c r="B4841" s="14" t="n"/>
      <c r="C4841" s="12" t="str">
        <f>IF($B4841="","",IFERROR(INDEX(Items!$B$2:$B$501,MATCH($B4841,Items!$A$2:$A$501,0)),"Unknown SKU"))</f>
        <v/>
      </c>
      <c r="D4841" s="14" t="n"/>
      <c r="E4841" s="14" t="n"/>
      <c r="F4841" s="14" t="n"/>
      <c r="G4841" s="14" t="n"/>
      <c r="H4841" s="12" t="str">
        <f>IF(AND(F4841="",G4841=""),"",IF(F4841="",0,F4841)-IF(G4841="",0,G4841))</f>
        <v/>
      </c>
      <c r="I4841" s="14" t="n"/>
      <c r="J4841" s="14" t="n"/>
      <c r="K4841" s="14" t="n"/>
    </row>
    <row r="4842">
      <c r="A4842" s="19" t="n"/>
      <c r="B4842" s="14" t="n"/>
      <c r="C4842" s="12" t="str">
        <f>IF($B4842="","",IFERROR(INDEX(Items!$B$2:$B$501,MATCH($B4842,Items!$A$2:$A$501,0)),"Unknown SKU"))</f>
        <v/>
      </c>
      <c r="D4842" s="14" t="n"/>
      <c r="E4842" s="14" t="n"/>
      <c r="F4842" s="14" t="n"/>
      <c r="G4842" s="14" t="n"/>
      <c r="H4842" s="12" t="str">
        <f>IF(AND(F4842="",G4842=""),"",IF(F4842="",0,F4842)-IF(G4842="",0,G4842))</f>
        <v/>
      </c>
      <c r="I4842" s="14" t="n"/>
      <c r="J4842" s="14" t="n"/>
      <c r="K4842" s="14" t="n"/>
    </row>
    <row r="4843">
      <c r="A4843" s="19" t="n"/>
      <c r="B4843" s="14" t="n"/>
      <c r="C4843" s="12" t="str">
        <f>IF($B4843="","",IFERROR(INDEX(Items!$B$2:$B$501,MATCH($B4843,Items!$A$2:$A$501,0)),"Unknown SKU"))</f>
        <v/>
      </c>
      <c r="D4843" s="14" t="n"/>
      <c r="E4843" s="14" t="n"/>
      <c r="F4843" s="14" t="n"/>
      <c r="G4843" s="14" t="n"/>
      <c r="H4843" s="12" t="str">
        <f>IF(AND(F4843="",G4843=""),"",IF(F4843="",0,F4843)-IF(G4843="",0,G4843))</f>
        <v/>
      </c>
      <c r="I4843" s="14" t="n"/>
      <c r="J4843" s="14" t="n"/>
      <c r="K4843" s="14" t="n"/>
    </row>
    <row r="4844">
      <c r="A4844" s="19" t="n"/>
      <c r="B4844" s="14" t="n"/>
      <c r="C4844" s="12" t="str">
        <f>IF($B4844="","",IFERROR(INDEX(Items!$B$2:$B$501,MATCH($B4844,Items!$A$2:$A$501,0)),"Unknown SKU"))</f>
        <v/>
      </c>
      <c r="D4844" s="14" t="n"/>
      <c r="E4844" s="14" t="n"/>
      <c r="F4844" s="14" t="n"/>
      <c r="G4844" s="14" t="n"/>
      <c r="H4844" s="12" t="str">
        <f>IF(AND(F4844="",G4844=""),"",IF(F4844="",0,F4844)-IF(G4844="",0,G4844))</f>
        <v/>
      </c>
      <c r="I4844" s="14" t="n"/>
      <c r="J4844" s="14" t="n"/>
      <c r="K4844" s="14" t="n"/>
    </row>
    <row r="4845">
      <c r="A4845" s="19" t="n"/>
      <c r="B4845" s="14" t="n"/>
      <c r="C4845" s="12" t="str">
        <f>IF($B4845="","",IFERROR(INDEX(Items!$B$2:$B$501,MATCH($B4845,Items!$A$2:$A$501,0)),"Unknown SKU"))</f>
        <v/>
      </c>
      <c r="D4845" s="14" t="n"/>
      <c r="E4845" s="14" t="n"/>
      <c r="F4845" s="14" t="n"/>
      <c r="G4845" s="14" t="n"/>
      <c r="H4845" s="12" t="str">
        <f>IF(AND(F4845="",G4845=""),"",IF(F4845="",0,F4845)-IF(G4845="",0,G4845))</f>
        <v/>
      </c>
      <c r="I4845" s="14" t="n"/>
      <c r="J4845" s="14" t="n"/>
      <c r="K4845" s="14" t="n"/>
    </row>
    <row r="4846">
      <c r="A4846" s="19" t="n"/>
      <c r="B4846" s="14" t="n"/>
      <c r="C4846" s="12" t="str">
        <f>IF($B4846="","",IFERROR(INDEX(Items!$B$2:$B$501,MATCH($B4846,Items!$A$2:$A$501,0)),"Unknown SKU"))</f>
        <v/>
      </c>
      <c r="D4846" s="14" t="n"/>
      <c r="E4846" s="14" t="n"/>
      <c r="F4846" s="14" t="n"/>
      <c r="G4846" s="14" t="n"/>
      <c r="H4846" s="12" t="str">
        <f>IF(AND(F4846="",G4846=""),"",IF(F4846="",0,F4846)-IF(G4846="",0,G4846))</f>
        <v/>
      </c>
      <c r="I4846" s="14" t="n"/>
      <c r="J4846" s="14" t="n"/>
      <c r="K4846" s="14" t="n"/>
    </row>
    <row r="4847">
      <c r="A4847" s="19" t="n"/>
      <c r="B4847" s="14" t="n"/>
      <c r="C4847" s="12" t="str">
        <f>IF($B4847="","",IFERROR(INDEX(Items!$B$2:$B$501,MATCH($B4847,Items!$A$2:$A$501,0)),"Unknown SKU"))</f>
        <v/>
      </c>
      <c r="D4847" s="14" t="n"/>
      <c r="E4847" s="14" t="n"/>
      <c r="F4847" s="14" t="n"/>
      <c r="G4847" s="14" t="n"/>
      <c r="H4847" s="12" t="str">
        <f>IF(AND(F4847="",G4847=""),"",IF(F4847="",0,F4847)-IF(G4847="",0,G4847))</f>
        <v/>
      </c>
      <c r="I4847" s="14" t="n"/>
      <c r="J4847" s="14" t="n"/>
      <c r="K4847" s="14" t="n"/>
    </row>
    <row r="4848">
      <c r="A4848" s="19" t="n"/>
      <c r="B4848" s="14" t="n"/>
      <c r="C4848" s="12" t="str">
        <f>IF($B4848="","",IFERROR(INDEX(Items!$B$2:$B$501,MATCH($B4848,Items!$A$2:$A$501,0)),"Unknown SKU"))</f>
        <v/>
      </c>
      <c r="D4848" s="14" t="n"/>
      <c r="E4848" s="14" t="n"/>
      <c r="F4848" s="14" t="n"/>
      <c r="G4848" s="14" t="n"/>
      <c r="H4848" s="12" t="str">
        <f>IF(AND(F4848="",G4848=""),"",IF(F4848="",0,F4848)-IF(G4848="",0,G4848))</f>
        <v/>
      </c>
      <c r="I4848" s="14" t="n"/>
      <c r="J4848" s="14" t="n"/>
      <c r="K4848" s="14" t="n"/>
    </row>
    <row r="4849">
      <c r="A4849" s="19" t="n"/>
      <c r="B4849" s="14" t="n"/>
      <c r="C4849" s="12" t="str">
        <f>IF($B4849="","",IFERROR(INDEX(Items!$B$2:$B$501,MATCH($B4849,Items!$A$2:$A$501,0)),"Unknown SKU"))</f>
        <v/>
      </c>
      <c r="D4849" s="14" t="n"/>
      <c r="E4849" s="14" t="n"/>
      <c r="F4849" s="14" t="n"/>
      <c r="G4849" s="14" t="n"/>
      <c r="H4849" s="12" t="str">
        <f>IF(AND(F4849="",G4849=""),"",IF(F4849="",0,F4849)-IF(G4849="",0,G4849))</f>
        <v/>
      </c>
      <c r="I4849" s="14" t="n"/>
      <c r="J4849" s="14" t="n"/>
      <c r="K4849" s="14" t="n"/>
    </row>
    <row r="4850">
      <c r="A4850" s="19" t="n"/>
      <c r="B4850" s="14" t="n"/>
      <c r="C4850" s="12" t="str">
        <f>IF($B4850="","",IFERROR(INDEX(Items!$B$2:$B$501,MATCH($B4850,Items!$A$2:$A$501,0)),"Unknown SKU"))</f>
        <v/>
      </c>
      <c r="D4850" s="14" t="n"/>
      <c r="E4850" s="14" t="n"/>
      <c r="F4850" s="14" t="n"/>
      <c r="G4850" s="14" t="n"/>
      <c r="H4850" s="12" t="str">
        <f>IF(AND(F4850="",G4850=""),"",IF(F4850="",0,F4850)-IF(G4850="",0,G4850))</f>
        <v/>
      </c>
      <c r="I4850" s="14" t="n"/>
      <c r="J4850" s="14" t="n"/>
      <c r="K4850" s="14" t="n"/>
    </row>
    <row r="4851">
      <c r="A4851" s="19" t="n"/>
      <c r="B4851" s="14" t="n"/>
      <c r="C4851" s="12" t="str">
        <f>IF($B4851="","",IFERROR(INDEX(Items!$B$2:$B$501,MATCH($B4851,Items!$A$2:$A$501,0)),"Unknown SKU"))</f>
        <v/>
      </c>
      <c r="D4851" s="14" t="n"/>
      <c r="E4851" s="14" t="n"/>
      <c r="F4851" s="14" t="n"/>
      <c r="G4851" s="14" t="n"/>
      <c r="H4851" s="12" t="str">
        <f>IF(AND(F4851="",G4851=""),"",IF(F4851="",0,F4851)-IF(G4851="",0,G4851))</f>
        <v/>
      </c>
      <c r="I4851" s="14" t="n"/>
      <c r="J4851" s="14" t="n"/>
      <c r="K4851" s="14" t="n"/>
    </row>
    <row r="4852">
      <c r="A4852" s="19" t="n"/>
      <c r="B4852" s="14" t="n"/>
      <c r="C4852" s="12" t="str">
        <f>IF($B4852="","",IFERROR(INDEX(Items!$B$2:$B$501,MATCH($B4852,Items!$A$2:$A$501,0)),"Unknown SKU"))</f>
        <v/>
      </c>
      <c r="D4852" s="14" t="n"/>
      <c r="E4852" s="14" t="n"/>
      <c r="F4852" s="14" t="n"/>
      <c r="G4852" s="14" t="n"/>
      <c r="H4852" s="12" t="str">
        <f>IF(AND(F4852="",G4852=""),"",IF(F4852="",0,F4852)-IF(G4852="",0,G4852))</f>
        <v/>
      </c>
      <c r="I4852" s="14" t="n"/>
      <c r="J4852" s="14" t="n"/>
      <c r="K4852" s="14" t="n"/>
    </row>
    <row r="4853">
      <c r="A4853" s="19" t="n"/>
      <c r="B4853" s="14" t="n"/>
      <c r="C4853" s="12" t="str">
        <f>IF($B4853="","",IFERROR(INDEX(Items!$B$2:$B$501,MATCH($B4853,Items!$A$2:$A$501,0)),"Unknown SKU"))</f>
        <v/>
      </c>
      <c r="D4853" s="14" t="n"/>
      <c r="E4853" s="14" t="n"/>
      <c r="F4853" s="14" t="n"/>
      <c r="G4853" s="14" t="n"/>
      <c r="H4853" s="12" t="str">
        <f>IF(AND(F4853="",G4853=""),"",IF(F4853="",0,F4853)-IF(G4853="",0,G4853))</f>
        <v/>
      </c>
      <c r="I4853" s="14" t="n"/>
      <c r="J4853" s="14" t="n"/>
      <c r="K4853" s="14" t="n"/>
    </row>
    <row r="4854">
      <c r="A4854" s="19" t="n"/>
      <c r="B4854" s="14" t="n"/>
      <c r="C4854" s="12" t="str">
        <f>IF($B4854="","",IFERROR(INDEX(Items!$B$2:$B$501,MATCH($B4854,Items!$A$2:$A$501,0)),"Unknown SKU"))</f>
        <v/>
      </c>
      <c r="D4854" s="14" t="n"/>
      <c r="E4854" s="14" t="n"/>
      <c r="F4854" s="14" t="n"/>
      <c r="G4854" s="14" t="n"/>
      <c r="H4854" s="12" t="str">
        <f>IF(AND(F4854="",G4854=""),"",IF(F4854="",0,F4854)-IF(G4854="",0,G4854))</f>
        <v/>
      </c>
      <c r="I4854" s="14" t="n"/>
      <c r="J4854" s="14" t="n"/>
      <c r="K4854" s="14" t="n"/>
    </row>
    <row r="4855">
      <c r="A4855" s="19" t="n"/>
      <c r="B4855" s="14" t="n"/>
      <c r="C4855" s="12" t="str">
        <f>IF($B4855="","",IFERROR(INDEX(Items!$B$2:$B$501,MATCH($B4855,Items!$A$2:$A$501,0)),"Unknown SKU"))</f>
        <v/>
      </c>
      <c r="D4855" s="14" t="n"/>
      <c r="E4855" s="14" t="n"/>
      <c r="F4855" s="14" t="n"/>
      <c r="G4855" s="14" t="n"/>
      <c r="H4855" s="12" t="str">
        <f>IF(AND(F4855="",G4855=""),"",IF(F4855="",0,F4855)-IF(G4855="",0,G4855))</f>
        <v/>
      </c>
      <c r="I4855" s="14" t="n"/>
      <c r="J4855" s="14" t="n"/>
      <c r="K4855" s="14" t="n"/>
    </row>
    <row r="4856">
      <c r="A4856" s="19" t="n"/>
      <c r="B4856" s="14" t="n"/>
      <c r="C4856" s="12" t="str">
        <f>IF($B4856="","",IFERROR(INDEX(Items!$B$2:$B$501,MATCH($B4856,Items!$A$2:$A$501,0)),"Unknown SKU"))</f>
        <v/>
      </c>
      <c r="D4856" s="14" t="n"/>
      <c r="E4856" s="14" t="n"/>
      <c r="F4856" s="14" t="n"/>
      <c r="G4856" s="14" t="n"/>
      <c r="H4856" s="12" t="str">
        <f>IF(AND(F4856="",G4856=""),"",IF(F4856="",0,F4856)-IF(G4856="",0,G4856))</f>
        <v/>
      </c>
      <c r="I4856" s="14" t="n"/>
      <c r="J4856" s="14" t="n"/>
      <c r="K4856" s="14" t="n"/>
    </row>
    <row r="4857">
      <c r="A4857" s="19" t="n"/>
      <c r="B4857" s="14" t="n"/>
      <c r="C4857" s="12" t="str">
        <f>IF($B4857="","",IFERROR(INDEX(Items!$B$2:$B$501,MATCH($B4857,Items!$A$2:$A$501,0)),"Unknown SKU"))</f>
        <v/>
      </c>
      <c r="D4857" s="14" t="n"/>
      <c r="E4857" s="14" t="n"/>
      <c r="F4857" s="14" t="n"/>
      <c r="G4857" s="14" t="n"/>
      <c r="H4857" s="12" t="str">
        <f>IF(AND(F4857="",G4857=""),"",IF(F4857="",0,F4857)-IF(G4857="",0,G4857))</f>
        <v/>
      </c>
      <c r="I4857" s="14" t="n"/>
      <c r="J4857" s="14" t="n"/>
      <c r="K4857" s="14" t="n"/>
    </row>
    <row r="4858">
      <c r="A4858" s="19" t="n"/>
      <c r="B4858" s="14" t="n"/>
      <c r="C4858" s="12" t="str">
        <f>IF($B4858="","",IFERROR(INDEX(Items!$B$2:$B$501,MATCH($B4858,Items!$A$2:$A$501,0)),"Unknown SKU"))</f>
        <v/>
      </c>
      <c r="D4858" s="14" t="n"/>
      <c r="E4858" s="14" t="n"/>
      <c r="F4858" s="14" t="n"/>
      <c r="G4858" s="14" t="n"/>
      <c r="H4858" s="12" t="str">
        <f>IF(AND(F4858="",G4858=""),"",IF(F4858="",0,F4858)-IF(G4858="",0,G4858))</f>
        <v/>
      </c>
      <c r="I4858" s="14" t="n"/>
      <c r="J4858" s="14" t="n"/>
      <c r="K4858" s="14" t="n"/>
    </row>
    <row r="4859">
      <c r="A4859" s="19" t="n"/>
      <c r="B4859" s="14" t="n"/>
      <c r="C4859" s="12" t="str">
        <f>IF($B4859="","",IFERROR(INDEX(Items!$B$2:$B$501,MATCH($B4859,Items!$A$2:$A$501,0)),"Unknown SKU"))</f>
        <v/>
      </c>
      <c r="D4859" s="14" t="n"/>
      <c r="E4859" s="14" t="n"/>
      <c r="F4859" s="14" t="n"/>
      <c r="G4859" s="14" t="n"/>
      <c r="H4859" s="12" t="str">
        <f>IF(AND(F4859="",G4859=""),"",IF(F4859="",0,F4859)-IF(G4859="",0,G4859))</f>
        <v/>
      </c>
      <c r="I4859" s="14" t="n"/>
      <c r="J4859" s="14" t="n"/>
      <c r="K4859" s="14" t="n"/>
    </row>
    <row r="4860">
      <c r="A4860" s="19" t="n"/>
      <c r="B4860" s="14" t="n"/>
      <c r="C4860" s="12" t="str">
        <f>IF($B4860="","",IFERROR(INDEX(Items!$B$2:$B$501,MATCH($B4860,Items!$A$2:$A$501,0)),"Unknown SKU"))</f>
        <v/>
      </c>
      <c r="D4860" s="14" t="n"/>
      <c r="E4860" s="14" t="n"/>
      <c r="F4860" s="14" t="n"/>
      <c r="G4860" s="14" t="n"/>
      <c r="H4860" s="12" t="str">
        <f>IF(AND(F4860="",G4860=""),"",IF(F4860="",0,F4860)-IF(G4860="",0,G4860))</f>
        <v/>
      </c>
      <c r="I4860" s="14" t="n"/>
      <c r="J4860" s="14" t="n"/>
      <c r="K4860" s="14" t="n"/>
    </row>
    <row r="4861">
      <c r="A4861" s="19" t="n"/>
      <c r="B4861" s="14" t="n"/>
      <c r="C4861" s="12" t="str">
        <f>IF($B4861="","",IFERROR(INDEX(Items!$B$2:$B$501,MATCH($B4861,Items!$A$2:$A$501,0)),"Unknown SKU"))</f>
        <v/>
      </c>
      <c r="D4861" s="14" t="n"/>
      <c r="E4861" s="14" t="n"/>
      <c r="F4861" s="14" t="n"/>
      <c r="G4861" s="14" t="n"/>
      <c r="H4861" s="12" t="str">
        <f>IF(AND(F4861="",G4861=""),"",IF(F4861="",0,F4861)-IF(G4861="",0,G4861))</f>
        <v/>
      </c>
      <c r="I4861" s="14" t="n"/>
      <c r="J4861" s="14" t="n"/>
      <c r="K4861" s="14" t="n"/>
    </row>
    <row r="4862">
      <c r="A4862" s="19" t="n"/>
      <c r="B4862" s="14" t="n"/>
      <c r="C4862" s="12" t="str">
        <f>IF($B4862="","",IFERROR(INDEX(Items!$B$2:$B$501,MATCH($B4862,Items!$A$2:$A$501,0)),"Unknown SKU"))</f>
        <v/>
      </c>
      <c r="D4862" s="14" t="n"/>
      <c r="E4862" s="14" t="n"/>
      <c r="F4862" s="14" t="n"/>
      <c r="G4862" s="14" t="n"/>
      <c r="H4862" s="12" t="str">
        <f>IF(AND(F4862="",G4862=""),"",IF(F4862="",0,F4862)-IF(G4862="",0,G4862))</f>
        <v/>
      </c>
      <c r="I4862" s="14" t="n"/>
      <c r="J4862" s="14" t="n"/>
      <c r="K4862" s="14" t="n"/>
    </row>
    <row r="4863">
      <c r="A4863" s="19" t="n"/>
      <c r="B4863" s="14" t="n"/>
      <c r="C4863" s="12" t="str">
        <f>IF($B4863="","",IFERROR(INDEX(Items!$B$2:$B$501,MATCH($B4863,Items!$A$2:$A$501,0)),"Unknown SKU"))</f>
        <v/>
      </c>
      <c r="D4863" s="14" t="n"/>
      <c r="E4863" s="14" t="n"/>
      <c r="F4863" s="14" t="n"/>
      <c r="G4863" s="14" t="n"/>
      <c r="H4863" s="12" t="str">
        <f>IF(AND(F4863="",G4863=""),"",IF(F4863="",0,F4863)-IF(G4863="",0,G4863))</f>
        <v/>
      </c>
      <c r="I4863" s="14" t="n"/>
      <c r="J4863" s="14" t="n"/>
      <c r="K4863" s="14" t="n"/>
    </row>
    <row r="4864">
      <c r="A4864" s="19" t="n"/>
      <c r="B4864" s="14" t="n"/>
      <c r="C4864" s="12" t="str">
        <f>IF($B4864="","",IFERROR(INDEX(Items!$B$2:$B$501,MATCH($B4864,Items!$A$2:$A$501,0)),"Unknown SKU"))</f>
        <v/>
      </c>
      <c r="D4864" s="14" t="n"/>
      <c r="E4864" s="14" t="n"/>
      <c r="F4864" s="14" t="n"/>
      <c r="G4864" s="14" t="n"/>
      <c r="H4864" s="12" t="str">
        <f>IF(AND(F4864="",G4864=""),"",IF(F4864="",0,F4864)-IF(G4864="",0,G4864))</f>
        <v/>
      </c>
      <c r="I4864" s="14" t="n"/>
      <c r="J4864" s="14" t="n"/>
      <c r="K4864" s="14" t="n"/>
    </row>
    <row r="4865">
      <c r="A4865" s="19" t="n"/>
      <c r="B4865" s="14" t="n"/>
      <c r="C4865" s="12" t="str">
        <f>IF($B4865="","",IFERROR(INDEX(Items!$B$2:$B$501,MATCH($B4865,Items!$A$2:$A$501,0)),"Unknown SKU"))</f>
        <v/>
      </c>
      <c r="D4865" s="14" t="n"/>
      <c r="E4865" s="14" t="n"/>
      <c r="F4865" s="14" t="n"/>
      <c r="G4865" s="14" t="n"/>
      <c r="H4865" s="12" t="str">
        <f>IF(AND(F4865="",G4865=""),"",IF(F4865="",0,F4865)-IF(G4865="",0,G4865))</f>
        <v/>
      </c>
      <c r="I4865" s="14" t="n"/>
      <c r="J4865" s="14" t="n"/>
      <c r="K4865" s="14" t="n"/>
    </row>
    <row r="4866">
      <c r="A4866" s="19" t="n"/>
      <c r="B4866" s="14" t="n"/>
      <c r="C4866" s="12" t="str">
        <f>IF($B4866="","",IFERROR(INDEX(Items!$B$2:$B$501,MATCH($B4866,Items!$A$2:$A$501,0)),"Unknown SKU"))</f>
        <v/>
      </c>
      <c r="D4866" s="14" t="n"/>
      <c r="E4866" s="14" t="n"/>
      <c r="F4866" s="14" t="n"/>
      <c r="G4866" s="14" t="n"/>
      <c r="H4866" s="12" t="str">
        <f>IF(AND(F4866="",G4866=""),"",IF(F4866="",0,F4866)-IF(G4866="",0,G4866))</f>
        <v/>
      </c>
      <c r="I4866" s="14" t="n"/>
      <c r="J4866" s="14" t="n"/>
      <c r="K4866" s="14" t="n"/>
    </row>
    <row r="4867">
      <c r="A4867" s="19" t="n"/>
      <c r="B4867" s="14" t="n"/>
      <c r="C4867" s="12" t="str">
        <f>IF($B4867="","",IFERROR(INDEX(Items!$B$2:$B$501,MATCH($B4867,Items!$A$2:$A$501,0)),"Unknown SKU"))</f>
        <v/>
      </c>
      <c r="D4867" s="14" t="n"/>
      <c r="E4867" s="14" t="n"/>
      <c r="F4867" s="14" t="n"/>
      <c r="G4867" s="14" t="n"/>
      <c r="H4867" s="12" t="str">
        <f>IF(AND(F4867="",G4867=""),"",IF(F4867="",0,F4867)-IF(G4867="",0,G4867))</f>
        <v/>
      </c>
      <c r="I4867" s="14" t="n"/>
      <c r="J4867" s="14" t="n"/>
      <c r="K4867" s="14" t="n"/>
    </row>
    <row r="4868">
      <c r="A4868" s="19" t="n"/>
      <c r="B4868" s="14" t="n"/>
      <c r="C4868" s="12" t="str">
        <f>IF($B4868="","",IFERROR(INDEX(Items!$B$2:$B$501,MATCH($B4868,Items!$A$2:$A$501,0)),"Unknown SKU"))</f>
        <v/>
      </c>
      <c r="D4868" s="14" t="n"/>
      <c r="E4868" s="14" t="n"/>
      <c r="F4868" s="14" t="n"/>
      <c r="G4868" s="14" t="n"/>
      <c r="H4868" s="12" t="str">
        <f>IF(AND(F4868="",G4868=""),"",IF(F4868="",0,F4868)-IF(G4868="",0,G4868))</f>
        <v/>
      </c>
      <c r="I4868" s="14" t="n"/>
      <c r="J4868" s="14" t="n"/>
      <c r="K4868" s="14" t="n"/>
    </row>
    <row r="4869">
      <c r="A4869" s="19" t="n"/>
      <c r="B4869" s="14" t="n"/>
      <c r="C4869" s="12" t="str">
        <f>IF($B4869="","",IFERROR(INDEX(Items!$B$2:$B$501,MATCH($B4869,Items!$A$2:$A$501,0)),"Unknown SKU"))</f>
        <v/>
      </c>
      <c r="D4869" s="14" t="n"/>
      <c r="E4869" s="14" t="n"/>
      <c r="F4869" s="14" t="n"/>
      <c r="G4869" s="14" t="n"/>
      <c r="H4869" s="12" t="str">
        <f>IF(AND(F4869="",G4869=""),"",IF(F4869="",0,F4869)-IF(G4869="",0,G4869))</f>
        <v/>
      </c>
      <c r="I4869" s="14" t="n"/>
      <c r="J4869" s="14" t="n"/>
      <c r="K4869" s="14" t="n"/>
    </row>
    <row r="4870">
      <c r="A4870" s="19" t="n"/>
      <c r="B4870" s="14" t="n"/>
      <c r="C4870" s="12" t="str">
        <f>IF($B4870="","",IFERROR(INDEX(Items!$B$2:$B$501,MATCH($B4870,Items!$A$2:$A$501,0)),"Unknown SKU"))</f>
        <v/>
      </c>
      <c r="D4870" s="14" t="n"/>
      <c r="E4870" s="14" t="n"/>
      <c r="F4870" s="14" t="n"/>
      <c r="G4870" s="14" t="n"/>
      <c r="H4870" s="12" t="str">
        <f>IF(AND(F4870="",G4870=""),"",IF(F4870="",0,F4870)-IF(G4870="",0,G4870))</f>
        <v/>
      </c>
      <c r="I4870" s="14" t="n"/>
      <c r="J4870" s="14" t="n"/>
      <c r="K4870" s="14" t="n"/>
    </row>
    <row r="4871">
      <c r="A4871" s="19" t="n"/>
      <c r="B4871" s="14" t="n"/>
      <c r="C4871" s="12" t="str">
        <f>IF($B4871="","",IFERROR(INDEX(Items!$B$2:$B$501,MATCH($B4871,Items!$A$2:$A$501,0)),"Unknown SKU"))</f>
        <v/>
      </c>
      <c r="D4871" s="14" t="n"/>
      <c r="E4871" s="14" t="n"/>
      <c r="F4871" s="14" t="n"/>
      <c r="G4871" s="14" t="n"/>
      <c r="H4871" s="12" t="str">
        <f>IF(AND(F4871="",G4871=""),"",IF(F4871="",0,F4871)-IF(G4871="",0,G4871))</f>
        <v/>
      </c>
      <c r="I4871" s="14" t="n"/>
      <c r="J4871" s="14" t="n"/>
      <c r="K4871" s="14" t="n"/>
    </row>
    <row r="4872">
      <c r="A4872" s="19" t="n"/>
      <c r="B4872" s="14" t="n"/>
      <c r="C4872" s="12" t="str">
        <f>IF($B4872="","",IFERROR(INDEX(Items!$B$2:$B$501,MATCH($B4872,Items!$A$2:$A$501,0)),"Unknown SKU"))</f>
        <v/>
      </c>
      <c r="D4872" s="14" t="n"/>
      <c r="E4872" s="14" t="n"/>
      <c r="F4872" s="14" t="n"/>
      <c r="G4872" s="14" t="n"/>
      <c r="H4872" s="12" t="str">
        <f>IF(AND(F4872="",G4872=""),"",IF(F4872="",0,F4872)-IF(G4872="",0,G4872))</f>
        <v/>
      </c>
      <c r="I4872" s="14" t="n"/>
      <c r="J4872" s="14" t="n"/>
      <c r="K4872" s="14" t="n"/>
    </row>
    <row r="4873">
      <c r="A4873" s="19" t="n"/>
      <c r="B4873" s="14" t="n"/>
      <c r="C4873" s="12" t="str">
        <f>IF($B4873="","",IFERROR(INDEX(Items!$B$2:$B$501,MATCH($B4873,Items!$A$2:$A$501,0)),"Unknown SKU"))</f>
        <v/>
      </c>
      <c r="D4873" s="14" t="n"/>
      <c r="E4873" s="14" t="n"/>
      <c r="F4873" s="14" t="n"/>
      <c r="G4873" s="14" t="n"/>
      <c r="H4873" s="12" t="str">
        <f>IF(AND(F4873="",G4873=""),"",IF(F4873="",0,F4873)-IF(G4873="",0,G4873))</f>
        <v/>
      </c>
      <c r="I4873" s="14" t="n"/>
      <c r="J4873" s="14" t="n"/>
      <c r="K4873" s="14" t="n"/>
    </row>
    <row r="4874">
      <c r="A4874" s="19" t="n"/>
      <c r="B4874" s="14" t="n"/>
      <c r="C4874" s="12" t="str">
        <f>IF($B4874="","",IFERROR(INDEX(Items!$B$2:$B$501,MATCH($B4874,Items!$A$2:$A$501,0)),"Unknown SKU"))</f>
        <v/>
      </c>
      <c r="D4874" s="14" t="n"/>
      <c r="E4874" s="14" t="n"/>
      <c r="F4874" s="14" t="n"/>
      <c r="G4874" s="14" t="n"/>
      <c r="H4874" s="12" t="str">
        <f>IF(AND(F4874="",G4874=""),"",IF(F4874="",0,F4874)-IF(G4874="",0,G4874))</f>
        <v/>
      </c>
      <c r="I4874" s="14" t="n"/>
      <c r="J4874" s="14" t="n"/>
      <c r="K4874" s="14" t="n"/>
    </row>
    <row r="4875">
      <c r="A4875" s="19" t="n"/>
      <c r="B4875" s="14" t="n"/>
      <c r="C4875" s="12" t="str">
        <f>IF($B4875="","",IFERROR(INDEX(Items!$B$2:$B$501,MATCH($B4875,Items!$A$2:$A$501,0)),"Unknown SKU"))</f>
        <v/>
      </c>
      <c r="D4875" s="14" t="n"/>
      <c r="E4875" s="14" t="n"/>
      <c r="F4875" s="14" t="n"/>
      <c r="G4875" s="14" t="n"/>
      <c r="H4875" s="12" t="str">
        <f>IF(AND(F4875="",G4875=""),"",IF(F4875="",0,F4875)-IF(G4875="",0,G4875))</f>
        <v/>
      </c>
      <c r="I4875" s="14" t="n"/>
      <c r="J4875" s="14" t="n"/>
      <c r="K4875" s="14" t="n"/>
    </row>
    <row r="4876">
      <c r="A4876" s="19" t="n"/>
      <c r="B4876" s="14" t="n"/>
      <c r="C4876" s="12" t="str">
        <f>IF($B4876="","",IFERROR(INDEX(Items!$B$2:$B$501,MATCH($B4876,Items!$A$2:$A$501,0)),"Unknown SKU"))</f>
        <v/>
      </c>
      <c r="D4876" s="14" t="n"/>
      <c r="E4876" s="14" t="n"/>
      <c r="F4876" s="14" t="n"/>
      <c r="G4876" s="14" t="n"/>
      <c r="H4876" s="12" t="str">
        <f>IF(AND(F4876="",G4876=""),"",IF(F4876="",0,F4876)-IF(G4876="",0,G4876))</f>
        <v/>
      </c>
      <c r="I4876" s="14" t="n"/>
      <c r="J4876" s="14" t="n"/>
      <c r="K4876" s="14" t="n"/>
    </row>
    <row r="4877">
      <c r="A4877" s="19" t="n"/>
      <c r="B4877" s="14" t="n"/>
      <c r="C4877" s="12" t="str">
        <f>IF($B4877="","",IFERROR(INDEX(Items!$B$2:$B$501,MATCH($B4877,Items!$A$2:$A$501,0)),"Unknown SKU"))</f>
        <v/>
      </c>
      <c r="D4877" s="14" t="n"/>
      <c r="E4877" s="14" t="n"/>
      <c r="F4877" s="14" t="n"/>
      <c r="G4877" s="14" t="n"/>
      <c r="H4877" s="12" t="str">
        <f>IF(AND(F4877="",G4877=""),"",IF(F4877="",0,F4877)-IF(G4877="",0,G4877))</f>
        <v/>
      </c>
      <c r="I4877" s="14" t="n"/>
      <c r="J4877" s="14" t="n"/>
      <c r="K4877" s="14" t="n"/>
    </row>
    <row r="4878">
      <c r="A4878" s="19" t="n"/>
      <c r="B4878" s="14" t="n"/>
      <c r="C4878" s="12" t="str">
        <f>IF($B4878="","",IFERROR(INDEX(Items!$B$2:$B$501,MATCH($B4878,Items!$A$2:$A$501,0)),"Unknown SKU"))</f>
        <v/>
      </c>
      <c r="D4878" s="14" t="n"/>
      <c r="E4878" s="14" t="n"/>
      <c r="F4878" s="14" t="n"/>
      <c r="G4878" s="14" t="n"/>
      <c r="H4878" s="12" t="str">
        <f>IF(AND(F4878="",G4878=""),"",IF(F4878="",0,F4878)-IF(G4878="",0,G4878))</f>
        <v/>
      </c>
      <c r="I4878" s="14" t="n"/>
      <c r="J4878" s="14" t="n"/>
      <c r="K4878" s="14" t="n"/>
    </row>
    <row r="4879">
      <c r="A4879" s="19" t="n"/>
      <c r="B4879" s="14" t="n"/>
      <c r="C4879" s="12" t="str">
        <f>IF($B4879="","",IFERROR(INDEX(Items!$B$2:$B$501,MATCH($B4879,Items!$A$2:$A$501,0)),"Unknown SKU"))</f>
        <v/>
      </c>
      <c r="D4879" s="14" t="n"/>
      <c r="E4879" s="14" t="n"/>
      <c r="F4879" s="14" t="n"/>
      <c r="G4879" s="14" t="n"/>
      <c r="H4879" s="12" t="str">
        <f>IF(AND(F4879="",G4879=""),"",IF(F4879="",0,F4879)-IF(G4879="",0,G4879))</f>
        <v/>
      </c>
      <c r="I4879" s="14" t="n"/>
      <c r="J4879" s="14" t="n"/>
      <c r="K4879" s="14" t="n"/>
    </row>
    <row r="4880">
      <c r="A4880" s="19" t="n"/>
      <c r="B4880" s="14" t="n"/>
      <c r="C4880" s="12" t="str">
        <f>IF($B4880="","",IFERROR(INDEX(Items!$B$2:$B$501,MATCH($B4880,Items!$A$2:$A$501,0)),"Unknown SKU"))</f>
        <v/>
      </c>
      <c r="D4880" s="14" t="n"/>
      <c r="E4880" s="14" t="n"/>
      <c r="F4880" s="14" t="n"/>
      <c r="G4880" s="14" t="n"/>
      <c r="H4880" s="12" t="str">
        <f>IF(AND(F4880="",G4880=""),"",IF(F4880="",0,F4880)-IF(G4880="",0,G4880))</f>
        <v/>
      </c>
      <c r="I4880" s="14" t="n"/>
      <c r="J4880" s="14" t="n"/>
      <c r="K4880" s="14" t="n"/>
    </row>
    <row r="4881">
      <c r="A4881" s="19" t="n"/>
      <c r="B4881" s="14" t="n"/>
      <c r="C4881" s="12" t="str">
        <f>IF($B4881="","",IFERROR(INDEX(Items!$B$2:$B$501,MATCH($B4881,Items!$A$2:$A$501,0)),"Unknown SKU"))</f>
        <v/>
      </c>
      <c r="D4881" s="14" t="n"/>
      <c r="E4881" s="14" t="n"/>
      <c r="F4881" s="14" t="n"/>
      <c r="G4881" s="14" t="n"/>
      <c r="H4881" s="12" t="str">
        <f>IF(AND(F4881="",G4881=""),"",IF(F4881="",0,F4881)-IF(G4881="",0,G4881))</f>
        <v/>
      </c>
      <c r="I4881" s="14" t="n"/>
      <c r="J4881" s="14" t="n"/>
      <c r="K4881" s="14" t="n"/>
    </row>
    <row r="4882">
      <c r="A4882" s="19" t="n"/>
      <c r="B4882" s="14" t="n"/>
      <c r="C4882" s="12" t="str">
        <f>IF($B4882="","",IFERROR(INDEX(Items!$B$2:$B$501,MATCH($B4882,Items!$A$2:$A$501,0)),"Unknown SKU"))</f>
        <v/>
      </c>
      <c r="D4882" s="14" t="n"/>
      <c r="E4882" s="14" t="n"/>
      <c r="F4882" s="14" t="n"/>
      <c r="G4882" s="14" t="n"/>
      <c r="H4882" s="12" t="str">
        <f>IF(AND(F4882="",G4882=""),"",IF(F4882="",0,F4882)-IF(G4882="",0,G4882))</f>
        <v/>
      </c>
      <c r="I4882" s="14" t="n"/>
      <c r="J4882" s="14" t="n"/>
      <c r="K4882" s="14" t="n"/>
    </row>
    <row r="4883">
      <c r="A4883" s="19" t="n"/>
      <c r="B4883" s="14" t="n"/>
      <c r="C4883" s="12" t="str">
        <f>IF($B4883="","",IFERROR(INDEX(Items!$B$2:$B$501,MATCH($B4883,Items!$A$2:$A$501,0)),"Unknown SKU"))</f>
        <v/>
      </c>
      <c r="D4883" s="14" t="n"/>
      <c r="E4883" s="14" t="n"/>
      <c r="F4883" s="14" t="n"/>
      <c r="G4883" s="14" t="n"/>
      <c r="H4883" s="12" t="str">
        <f>IF(AND(F4883="",G4883=""),"",IF(F4883="",0,F4883)-IF(G4883="",0,G4883))</f>
        <v/>
      </c>
      <c r="I4883" s="14" t="n"/>
      <c r="J4883" s="14" t="n"/>
      <c r="K4883" s="14" t="n"/>
    </row>
    <row r="4884">
      <c r="A4884" s="19" t="n"/>
      <c r="B4884" s="14" t="n"/>
      <c r="C4884" s="12" t="str">
        <f>IF($B4884="","",IFERROR(INDEX(Items!$B$2:$B$501,MATCH($B4884,Items!$A$2:$A$501,0)),"Unknown SKU"))</f>
        <v/>
      </c>
      <c r="D4884" s="14" t="n"/>
      <c r="E4884" s="14" t="n"/>
      <c r="F4884" s="14" t="n"/>
      <c r="G4884" s="14" t="n"/>
      <c r="H4884" s="12" t="str">
        <f>IF(AND(F4884="",G4884=""),"",IF(F4884="",0,F4884)-IF(G4884="",0,G4884))</f>
        <v/>
      </c>
      <c r="I4884" s="14" t="n"/>
      <c r="J4884" s="14" t="n"/>
      <c r="K4884" s="14" t="n"/>
    </row>
    <row r="4885">
      <c r="A4885" s="19" t="n"/>
      <c r="B4885" s="14" t="n"/>
      <c r="C4885" s="12" t="str">
        <f>IF($B4885="","",IFERROR(INDEX(Items!$B$2:$B$501,MATCH($B4885,Items!$A$2:$A$501,0)),"Unknown SKU"))</f>
        <v/>
      </c>
      <c r="D4885" s="14" t="n"/>
      <c r="E4885" s="14" t="n"/>
      <c r="F4885" s="14" t="n"/>
      <c r="G4885" s="14" t="n"/>
      <c r="H4885" s="12" t="str">
        <f>IF(AND(F4885="",G4885=""),"",IF(F4885="",0,F4885)-IF(G4885="",0,G4885))</f>
        <v/>
      </c>
      <c r="I4885" s="14" t="n"/>
      <c r="J4885" s="14" t="n"/>
      <c r="K4885" s="14" t="n"/>
    </row>
    <row r="4886">
      <c r="A4886" s="19" t="n"/>
      <c r="B4886" s="14" t="n"/>
      <c r="C4886" s="12" t="str">
        <f>IF($B4886="","",IFERROR(INDEX(Items!$B$2:$B$501,MATCH($B4886,Items!$A$2:$A$501,0)),"Unknown SKU"))</f>
        <v/>
      </c>
      <c r="D4886" s="14" t="n"/>
      <c r="E4886" s="14" t="n"/>
      <c r="F4886" s="14" t="n"/>
      <c r="G4886" s="14" t="n"/>
      <c r="H4886" s="12" t="str">
        <f>IF(AND(F4886="",G4886=""),"",IF(F4886="",0,F4886)-IF(G4886="",0,G4886))</f>
        <v/>
      </c>
      <c r="I4886" s="14" t="n"/>
      <c r="J4886" s="14" t="n"/>
      <c r="K4886" s="14" t="n"/>
    </row>
    <row r="4887">
      <c r="A4887" s="19" t="n"/>
      <c r="B4887" s="14" t="n"/>
      <c r="C4887" s="12" t="str">
        <f>IF($B4887="","",IFERROR(INDEX(Items!$B$2:$B$501,MATCH($B4887,Items!$A$2:$A$501,0)),"Unknown SKU"))</f>
        <v/>
      </c>
      <c r="D4887" s="14" t="n"/>
      <c r="E4887" s="14" t="n"/>
      <c r="F4887" s="14" t="n"/>
      <c r="G4887" s="14" t="n"/>
      <c r="H4887" s="12" t="str">
        <f>IF(AND(F4887="",G4887=""),"",IF(F4887="",0,F4887)-IF(G4887="",0,G4887))</f>
        <v/>
      </c>
      <c r="I4887" s="14" t="n"/>
      <c r="J4887" s="14" t="n"/>
      <c r="K4887" s="14" t="n"/>
    </row>
    <row r="4888">
      <c r="A4888" s="19" t="n"/>
      <c r="B4888" s="14" t="n"/>
      <c r="C4888" s="12" t="str">
        <f>IF($B4888="","",IFERROR(INDEX(Items!$B$2:$B$501,MATCH($B4888,Items!$A$2:$A$501,0)),"Unknown SKU"))</f>
        <v/>
      </c>
      <c r="D4888" s="14" t="n"/>
      <c r="E4888" s="14" t="n"/>
      <c r="F4888" s="14" t="n"/>
      <c r="G4888" s="14" t="n"/>
      <c r="H4888" s="12" t="str">
        <f>IF(AND(F4888="",G4888=""),"",IF(F4888="",0,F4888)-IF(G4888="",0,G4888))</f>
        <v/>
      </c>
      <c r="I4888" s="14" t="n"/>
      <c r="J4888" s="14" t="n"/>
      <c r="K4888" s="14" t="n"/>
    </row>
    <row r="4889">
      <c r="A4889" s="19" t="n"/>
      <c r="B4889" s="14" t="n"/>
      <c r="C4889" s="12" t="str">
        <f>IF($B4889="","",IFERROR(INDEX(Items!$B$2:$B$501,MATCH($B4889,Items!$A$2:$A$501,0)),"Unknown SKU"))</f>
        <v/>
      </c>
      <c r="D4889" s="14" t="n"/>
      <c r="E4889" s="14" t="n"/>
      <c r="F4889" s="14" t="n"/>
      <c r="G4889" s="14" t="n"/>
      <c r="H4889" s="12" t="str">
        <f>IF(AND(F4889="",G4889=""),"",IF(F4889="",0,F4889)-IF(G4889="",0,G4889))</f>
        <v/>
      </c>
      <c r="I4889" s="14" t="n"/>
      <c r="J4889" s="14" t="n"/>
      <c r="K4889" s="14" t="n"/>
    </row>
    <row r="4890">
      <c r="A4890" s="19" t="n"/>
      <c r="B4890" s="14" t="n"/>
      <c r="C4890" s="12" t="str">
        <f>IF($B4890="","",IFERROR(INDEX(Items!$B$2:$B$501,MATCH($B4890,Items!$A$2:$A$501,0)),"Unknown SKU"))</f>
        <v/>
      </c>
      <c r="D4890" s="14" t="n"/>
      <c r="E4890" s="14" t="n"/>
      <c r="F4890" s="14" t="n"/>
      <c r="G4890" s="14" t="n"/>
      <c r="H4890" s="12" t="str">
        <f>IF(AND(F4890="",G4890=""),"",IF(F4890="",0,F4890)-IF(G4890="",0,G4890))</f>
        <v/>
      </c>
      <c r="I4890" s="14" t="n"/>
      <c r="J4890" s="14" t="n"/>
      <c r="K4890" s="14" t="n"/>
    </row>
    <row r="4891">
      <c r="A4891" s="19" t="n"/>
      <c r="B4891" s="14" t="n"/>
      <c r="C4891" s="12" t="str">
        <f>IF($B4891="","",IFERROR(INDEX(Items!$B$2:$B$501,MATCH($B4891,Items!$A$2:$A$501,0)),"Unknown SKU"))</f>
        <v/>
      </c>
      <c r="D4891" s="14" t="n"/>
      <c r="E4891" s="14" t="n"/>
      <c r="F4891" s="14" t="n"/>
      <c r="G4891" s="14" t="n"/>
      <c r="H4891" s="12" t="str">
        <f>IF(AND(F4891="",G4891=""),"",IF(F4891="",0,F4891)-IF(G4891="",0,G4891))</f>
        <v/>
      </c>
      <c r="I4891" s="14" t="n"/>
      <c r="J4891" s="14" t="n"/>
      <c r="K4891" s="14" t="n"/>
    </row>
    <row r="4892">
      <c r="A4892" s="19" t="n"/>
      <c r="B4892" s="14" t="n"/>
      <c r="C4892" s="12" t="str">
        <f>IF($B4892="","",IFERROR(INDEX(Items!$B$2:$B$501,MATCH($B4892,Items!$A$2:$A$501,0)),"Unknown SKU"))</f>
        <v/>
      </c>
      <c r="D4892" s="14" t="n"/>
      <c r="E4892" s="14" t="n"/>
      <c r="F4892" s="14" t="n"/>
      <c r="G4892" s="14" t="n"/>
      <c r="H4892" s="12" t="str">
        <f>IF(AND(F4892="",G4892=""),"",IF(F4892="",0,F4892)-IF(G4892="",0,G4892))</f>
        <v/>
      </c>
      <c r="I4892" s="14" t="n"/>
      <c r="J4892" s="14" t="n"/>
      <c r="K4892" s="14" t="n"/>
    </row>
    <row r="4893">
      <c r="A4893" s="19" t="n"/>
      <c r="B4893" s="14" t="n"/>
      <c r="C4893" s="12" t="str">
        <f>IF($B4893="","",IFERROR(INDEX(Items!$B$2:$B$501,MATCH($B4893,Items!$A$2:$A$501,0)),"Unknown SKU"))</f>
        <v/>
      </c>
      <c r="D4893" s="14" t="n"/>
      <c r="E4893" s="14" t="n"/>
      <c r="F4893" s="14" t="n"/>
      <c r="G4893" s="14" t="n"/>
      <c r="H4893" s="12" t="str">
        <f>IF(AND(F4893="",G4893=""),"",IF(F4893="",0,F4893)-IF(G4893="",0,G4893))</f>
        <v/>
      </c>
      <c r="I4893" s="14" t="n"/>
      <c r="J4893" s="14" t="n"/>
      <c r="K4893" s="14" t="n"/>
    </row>
    <row r="4894">
      <c r="A4894" s="19" t="n"/>
      <c r="B4894" s="14" t="n"/>
      <c r="C4894" s="12" t="str">
        <f>IF($B4894="","",IFERROR(INDEX(Items!$B$2:$B$501,MATCH($B4894,Items!$A$2:$A$501,0)),"Unknown SKU"))</f>
        <v/>
      </c>
      <c r="D4894" s="14" t="n"/>
      <c r="E4894" s="14" t="n"/>
      <c r="F4894" s="14" t="n"/>
      <c r="G4894" s="14" t="n"/>
      <c r="H4894" s="12" t="str">
        <f>IF(AND(F4894="",G4894=""),"",IF(F4894="",0,F4894)-IF(G4894="",0,G4894))</f>
        <v/>
      </c>
      <c r="I4894" s="14" t="n"/>
      <c r="J4894" s="14" t="n"/>
      <c r="K4894" s="14" t="n"/>
    </row>
    <row r="4895">
      <c r="A4895" s="19" t="n"/>
      <c r="B4895" s="14" t="n"/>
      <c r="C4895" s="12" t="str">
        <f>IF($B4895="","",IFERROR(INDEX(Items!$B$2:$B$501,MATCH($B4895,Items!$A$2:$A$501,0)),"Unknown SKU"))</f>
        <v/>
      </c>
      <c r="D4895" s="14" t="n"/>
      <c r="E4895" s="14" t="n"/>
      <c r="F4895" s="14" t="n"/>
      <c r="G4895" s="14" t="n"/>
      <c r="H4895" s="12" t="str">
        <f>IF(AND(F4895="",G4895=""),"",IF(F4895="",0,F4895)-IF(G4895="",0,G4895))</f>
        <v/>
      </c>
      <c r="I4895" s="14" t="n"/>
      <c r="J4895" s="14" t="n"/>
      <c r="K4895" s="14" t="n"/>
    </row>
    <row r="4896">
      <c r="A4896" s="19" t="n"/>
      <c r="B4896" s="14" t="n"/>
      <c r="C4896" s="12" t="str">
        <f>IF($B4896="","",IFERROR(INDEX(Items!$B$2:$B$501,MATCH($B4896,Items!$A$2:$A$501,0)),"Unknown SKU"))</f>
        <v/>
      </c>
      <c r="D4896" s="14" t="n"/>
      <c r="E4896" s="14" t="n"/>
      <c r="F4896" s="14" t="n"/>
      <c r="G4896" s="14" t="n"/>
      <c r="H4896" s="12" t="str">
        <f>IF(AND(F4896="",G4896=""),"",IF(F4896="",0,F4896)-IF(G4896="",0,G4896))</f>
        <v/>
      </c>
      <c r="I4896" s="14" t="n"/>
      <c r="J4896" s="14" t="n"/>
      <c r="K4896" s="14" t="n"/>
    </row>
    <row r="4897">
      <c r="A4897" s="19" t="n"/>
      <c r="B4897" s="14" t="n"/>
      <c r="C4897" s="12" t="str">
        <f>IF($B4897="","",IFERROR(INDEX(Items!$B$2:$B$501,MATCH($B4897,Items!$A$2:$A$501,0)),"Unknown SKU"))</f>
        <v/>
      </c>
      <c r="D4897" s="14" t="n"/>
      <c r="E4897" s="14" t="n"/>
      <c r="F4897" s="14" t="n"/>
      <c r="G4897" s="14" t="n"/>
      <c r="H4897" s="12" t="str">
        <f>IF(AND(F4897="",G4897=""),"",IF(F4897="",0,F4897)-IF(G4897="",0,G4897))</f>
        <v/>
      </c>
      <c r="I4897" s="14" t="n"/>
      <c r="J4897" s="14" t="n"/>
      <c r="K4897" s="14" t="n"/>
    </row>
    <row r="4898">
      <c r="A4898" s="19" t="n"/>
      <c r="B4898" s="14" t="n"/>
      <c r="C4898" s="12" t="str">
        <f>IF($B4898="","",IFERROR(INDEX(Items!$B$2:$B$501,MATCH($B4898,Items!$A$2:$A$501,0)),"Unknown SKU"))</f>
        <v/>
      </c>
      <c r="D4898" s="14" t="n"/>
      <c r="E4898" s="14" t="n"/>
      <c r="F4898" s="14" t="n"/>
      <c r="G4898" s="14" t="n"/>
      <c r="H4898" s="12" t="str">
        <f>IF(AND(F4898="",G4898=""),"",IF(F4898="",0,F4898)-IF(G4898="",0,G4898))</f>
        <v/>
      </c>
      <c r="I4898" s="14" t="n"/>
      <c r="J4898" s="14" t="n"/>
      <c r="K4898" s="14" t="n"/>
    </row>
    <row r="4899">
      <c r="A4899" s="19" t="n"/>
      <c r="B4899" s="14" t="n"/>
      <c r="C4899" s="12" t="str">
        <f>IF($B4899="","",IFERROR(INDEX(Items!$B$2:$B$501,MATCH($B4899,Items!$A$2:$A$501,0)),"Unknown SKU"))</f>
        <v/>
      </c>
      <c r="D4899" s="14" t="n"/>
      <c r="E4899" s="14" t="n"/>
      <c r="F4899" s="14" t="n"/>
      <c r="G4899" s="14" t="n"/>
      <c r="H4899" s="12" t="str">
        <f>IF(AND(F4899="",G4899=""),"",IF(F4899="",0,F4899)-IF(G4899="",0,G4899))</f>
        <v/>
      </c>
      <c r="I4899" s="14" t="n"/>
      <c r="J4899" s="14" t="n"/>
      <c r="K4899" s="14" t="n"/>
    </row>
    <row r="4900">
      <c r="A4900" s="19" t="n"/>
      <c r="B4900" s="14" t="n"/>
      <c r="C4900" s="12" t="str">
        <f>IF($B4900="","",IFERROR(INDEX(Items!$B$2:$B$501,MATCH($B4900,Items!$A$2:$A$501,0)),"Unknown SKU"))</f>
        <v/>
      </c>
      <c r="D4900" s="14" t="n"/>
      <c r="E4900" s="14" t="n"/>
      <c r="F4900" s="14" t="n"/>
      <c r="G4900" s="14" t="n"/>
      <c r="H4900" s="12" t="str">
        <f>IF(AND(F4900="",G4900=""),"",IF(F4900="",0,F4900)-IF(G4900="",0,G4900))</f>
        <v/>
      </c>
      <c r="I4900" s="14" t="n"/>
      <c r="J4900" s="14" t="n"/>
      <c r="K4900" s="14" t="n"/>
    </row>
    <row r="4901">
      <c r="A4901" s="19" t="n"/>
      <c r="B4901" s="14" t="n"/>
      <c r="C4901" s="12" t="str">
        <f>IF($B4901="","",IFERROR(INDEX(Items!$B$2:$B$501,MATCH($B4901,Items!$A$2:$A$501,0)),"Unknown SKU"))</f>
        <v/>
      </c>
      <c r="D4901" s="14" t="n"/>
      <c r="E4901" s="14" t="n"/>
      <c r="F4901" s="14" t="n"/>
      <c r="G4901" s="14" t="n"/>
      <c r="H4901" s="12" t="str">
        <f>IF(AND(F4901="",G4901=""),"",IF(F4901="",0,F4901)-IF(G4901="",0,G4901))</f>
        <v/>
      </c>
      <c r="I4901" s="14" t="n"/>
      <c r="J4901" s="14" t="n"/>
      <c r="K4901" s="14" t="n"/>
    </row>
    <row r="4902">
      <c r="A4902" s="19" t="n"/>
      <c r="B4902" s="14" t="n"/>
      <c r="C4902" s="12" t="str">
        <f>IF($B4902="","",IFERROR(INDEX(Items!$B$2:$B$501,MATCH($B4902,Items!$A$2:$A$501,0)),"Unknown SKU"))</f>
        <v/>
      </c>
      <c r="D4902" s="14" t="n"/>
      <c r="E4902" s="14" t="n"/>
      <c r="F4902" s="14" t="n"/>
      <c r="G4902" s="14" t="n"/>
      <c r="H4902" s="12" t="str">
        <f>IF(AND(F4902="",G4902=""),"",IF(F4902="",0,F4902)-IF(G4902="",0,G4902))</f>
        <v/>
      </c>
      <c r="I4902" s="14" t="n"/>
      <c r="J4902" s="14" t="n"/>
      <c r="K4902" s="14" t="n"/>
    </row>
    <row r="4903">
      <c r="A4903" s="19" t="n"/>
      <c r="B4903" s="14" t="n"/>
      <c r="C4903" s="12" t="str">
        <f>IF($B4903="","",IFERROR(INDEX(Items!$B$2:$B$501,MATCH($B4903,Items!$A$2:$A$501,0)),"Unknown SKU"))</f>
        <v/>
      </c>
      <c r="D4903" s="14" t="n"/>
      <c r="E4903" s="14" t="n"/>
      <c r="F4903" s="14" t="n"/>
      <c r="G4903" s="14" t="n"/>
      <c r="H4903" s="12" t="str">
        <f>IF(AND(F4903="",G4903=""),"",IF(F4903="",0,F4903)-IF(G4903="",0,G4903))</f>
        <v/>
      </c>
      <c r="I4903" s="14" t="n"/>
      <c r="J4903" s="14" t="n"/>
      <c r="K4903" s="14" t="n"/>
    </row>
    <row r="4904">
      <c r="A4904" s="19" t="n"/>
      <c r="B4904" s="14" t="n"/>
      <c r="C4904" s="12" t="str">
        <f>IF($B4904="","",IFERROR(INDEX(Items!$B$2:$B$501,MATCH($B4904,Items!$A$2:$A$501,0)),"Unknown SKU"))</f>
        <v/>
      </c>
      <c r="D4904" s="14" t="n"/>
      <c r="E4904" s="14" t="n"/>
      <c r="F4904" s="14" t="n"/>
      <c r="G4904" s="14" t="n"/>
      <c r="H4904" s="12" t="str">
        <f>IF(AND(F4904="",G4904=""),"",IF(F4904="",0,F4904)-IF(G4904="",0,G4904))</f>
        <v/>
      </c>
      <c r="I4904" s="14" t="n"/>
      <c r="J4904" s="14" t="n"/>
      <c r="K4904" s="14" t="n"/>
    </row>
    <row r="4905">
      <c r="A4905" s="19" t="n"/>
      <c r="B4905" s="14" t="n"/>
      <c r="C4905" s="12" t="str">
        <f>IF($B4905="","",IFERROR(INDEX(Items!$B$2:$B$501,MATCH($B4905,Items!$A$2:$A$501,0)),"Unknown SKU"))</f>
        <v/>
      </c>
      <c r="D4905" s="14" t="n"/>
      <c r="E4905" s="14" t="n"/>
      <c r="F4905" s="14" t="n"/>
      <c r="G4905" s="14" t="n"/>
      <c r="H4905" s="12" t="str">
        <f>IF(AND(F4905="",G4905=""),"",IF(F4905="",0,F4905)-IF(G4905="",0,G4905))</f>
        <v/>
      </c>
      <c r="I4905" s="14" t="n"/>
      <c r="J4905" s="14" t="n"/>
      <c r="K4905" s="14" t="n"/>
    </row>
    <row r="4906">
      <c r="A4906" s="19" t="n"/>
      <c r="B4906" s="14" t="n"/>
      <c r="C4906" s="12" t="str">
        <f>IF($B4906="","",IFERROR(INDEX(Items!$B$2:$B$501,MATCH($B4906,Items!$A$2:$A$501,0)),"Unknown SKU"))</f>
        <v/>
      </c>
      <c r="D4906" s="14" t="n"/>
      <c r="E4906" s="14" t="n"/>
      <c r="F4906" s="14" t="n"/>
      <c r="G4906" s="14" t="n"/>
      <c r="H4906" s="12" t="str">
        <f>IF(AND(F4906="",G4906=""),"",IF(F4906="",0,F4906)-IF(G4906="",0,G4906))</f>
        <v/>
      </c>
      <c r="I4906" s="14" t="n"/>
      <c r="J4906" s="14" t="n"/>
      <c r="K4906" s="14" t="n"/>
    </row>
    <row r="4907">
      <c r="A4907" s="19" t="n"/>
      <c r="B4907" s="14" t="n"/>
      <c r="C4907" s="12" t="str">
        <f>IF($B4907="","",IFERROR(INDEX(Items!$B$2:$B$501,MATCH($B4907,Items!$A$2:$A$501,0)),"Unknown SKU"))</f>
        <v/>
      </c>
      <c r="D4907" s="14" t="n"/>
      <c r="E4907" s="14" t="n"/>
      <c r="F4907" s="14" t="n"/>
      <c r="G4907" s="14" t="n"/>
      <c r="H4907" s="12" t="str">
        <f>IF(AND(F4907="",G4907=""),"",IF(F4907="",0,F4907)-IF(G4907="",0,G4907))</f>
        <v/>
      </c>
      <c r="I4907" s="14" t="n"/>
      <c r="J4907" s="14" t="n"/>
      <c r="K4907" s="14" t="n"/>
    </row>
    <row r="4908">
      <c r="A4908" s="19" t="n"/>
      <c r="B4908" s="14" t="n"/>
      <c r="C4908" s="12" t="str">
        <f>IF($B4908="","",IFERROR(INDEX(Items!$B$2:$B$501,MATCH($B4908,Items!$A$2:$A$501,0)),"Unknown SKU"))</f>
        <v/>
      </c>
      <c r="D4908" s="14" t="n"/>
      <c r="E4908" s="14" t="n"/>
      <c r="F4908" s="14" t="n"/>
      <c r="G4908" s="14" t="n"/>
      <c r="H4908" s="12" t="str">
        <f>IF(AND(F4908="",G4908=""),"",IF(F4908="",0,F4908)-IF(G4908="",0,G4908))</f>
        <v/>
      </c>
      <c r="I4908" s="14" t="n"/>
      <c r="J4908" s="14" t="n"/>
      <c r="K4908" s="14" t="n"/>
    </row>
    <row r="4909">
      <c r="A4909" s="19" t="n"/>
      <c r="B4909" s="14" t="n"/>
      <c r="C4909" s="12" t="str">
        <f>IF($B4909="","",IFERROR(INDEX(Items!$B$2:$B$501,MATCH($B4909,Items!$A$2:$A$501,0)),"Unknown SKU"))</f>
        <v/>
      </c>
      <c r="D4909" s="14" t="n"/>
      <c r="E4909" s="14" t="n"/>
      <c r="F4909" s="14" t="n"/>
      <c r="G4909" s="14" t="n"/>
      <c r="H4909" s="12" t="str">
        <f>IF(AND(F4909="",G4909=""),"",IF(F4909="",0,F4909)-IF(G4909="",0,G4909))</f>
        <v/>
      </c>
      <c r="I4909" s="14" t="n"/>
      <c r="J4909" s="14" t="n"/>
      <c r="K4909" s="14" t="n"/>
    </row>
    <row r="4910">
      <c r="A4910" s="19" t="n"/>
      <c r="B4910" s="14" t="n"/>
      <c r="C4910" s="12" t="str">
        <f>IF($B4910="","",IFERROR(INDEX(Items!$B$2:$B$501,MATCH($B4910,Items!$A$2:$A$501,0)),"Unknown SKU"))</f>
        <v/>
      </c>
      <c r="D4910" s="14" t="n"/>
      <c r="E4910" s="14" t="n"/>
      <c r="F4910" s="14" t="n"/>
      <c r="G4910" s="14" t="n"/>
      <c r="H4910" s="12" t="str">
        <f>IF(AND(F4910="",G4910=""),"",IF(F4910="",0,F4910)-IF(G4910="",0,G4910))</f>
        <v/>
      </c>
      <c r="I4910" s="14" t="n"/>
      <c r="J4910" s="14" t="n"/>
      <c r="K4910" s="14" t="n"/>
    </row>
    <row r="4911">
      <c r="A4911" s="19" t="n"/>
      <c r="B4911" s="14" t="n"/>
      <c r="C4911" s="12" t="str">
        <f>IF($B4911="","",IFERROR(INDEX(Items!$B$2:$B$501,MATCH($B4911,Items!$A$2:$A$501,0)),"Unknown SKU"))</f>
        <v/>
      </c>
      <c r="D4911" s="14" t="n"/>
      <c r="E4911" s="14" t="n"/>
      <c r="F4911" s="14" t="n"/>
      <c r="G4911" s="14" t="n"/>
      <c r="H4911" s="12" t="str">
        <f>IF(AND(F4911="",G4911=""),"",IF(F4911="",0,F4911)-IF(G4911="",0,G4911))</f>
        <v/>
      </c>
      <c r="I4911" s="14" t="n"/>
      <c r="J4911" s="14" t="n"/>
      <c r="K4911" s="14" t="n"/>
    </row>
    <row r="4912">
      <c r="A4912" s="19" t="n"/>
      <c r="B4912" s="14" t="n"/>
      <c r="C4912" s="12" t="str">
        <f>IF($B4912="","",IFERROR(INDEX(Items!$B$2:$B$501,MATCH($B4912,Items!$A$2:$A$501,0)),"Unknown SKU"))</f>
        <v/>
      </c>
      <c r="D4912" s="14" t="n"/>
      <c r="E4912" s="14" t="n"/>
      <c r="F4912" s="14" t="n"/>
      <c r="G4912" s="14" t="n"/>
      <c r="H4912" s="12" t="str">
        <f>IF(AND(F4912="",G4912=""),"",IF(F4912="",0,F4912)-IF(G4912="",0,G4912))</f>
        <v/>
      </c>
      <c r="I4912" s="14" t="n"/>
      <c r="J4912" s="14" t="n"/>
      <c r="K4912" s="14" t="n"/>
    </row>
    <row r="4913">
      <c r="A4913" s="19" t="n"/>
      <c r="B4913" s="14" t="n"/>
      <c r="C4913" s="12" t="str">
        <f>IF($B4913="","",IFERROR(INDEX(Items!$B$2:$B$501,MATCH($B4913,Items!$A$2:$A$501,0)),"Unknown SKU"))</f>
        <v/>
      </c>
      <c r="D4913" s="14" t="n"/>
      <c r="E4913" s="14" t="n"/>
      <c r="F4913" s="14" t="n"/>
      <c r="G4913" s="14" t="n"/>
      <c r="H4913" s="12" t="str">
        <f>IF(AND(F4913="",G4913=""),"",IF(F4913="",0,F4913)-IF(G4913="",0,G4913))</f>
        <v/>
      </c>
      <c r="I4913" s="14" t="n"/>
      <c r="J4913" s="14" t="n"/>
      <c r="K4913" s="14" t="n"/>
    </row>
    <row r="4914">
      <c r="A4914" s="19" t="n"/>
      <c r="B4914" s="14" t="n"/>
      <c r="C4914" s="12" t="str">
        <f>IF($B4914="","",IFERROR(INDEX(Items!$B$2:$B$501,MATCH($B4914,Items!$A$2:$A$501,0)),"Unknown SKU"))</f>
        <v/>
      </c>
      <c r="D4914" s="14" t="n"/>
      <c r="E4914" s="14" t="n"/>
      <c r="F4914" s="14" t="n"/>
      <c r="G4914" s="14" t="n"/>
      <c r="H4914" s="12" t="str">
        <f>IF(AND(F4914="",G4914=""),"",IF(F4914="",0,F4914)-IF(G4914="",0,G4914))</f>
        <v/>
      </c>
      <c r="I4914" s="14" t="n"/>
      <c r="J4914" s="14" t="n"/>
      <c r="K4914" s="14" t="n"/>
    </row>
    <row r="4915">
      <c r="A4915" s="19" t="n"/>
      <c r="B4915" s="14" t="n"/>
      <c r="C4915" s="12" t="str">
        <f>IF($B4915="","",IFERROR(INDEX(Items!$B$2:$B$501,MATCH($B4915,Items!$A$2:$A$501,0)),"Unknown SKU"))</f>
        <v/>
      </c>
      <c r="D4915" s="14" t="n"/>
      <c r="E4915" s="14" t="n"/>
      <c r="F4915" s="14" t="n"/>
      <c r="G4915" s="14" t="n"/>
      <c r="H4915" s="12" t="str">
        <f>IF(AND(F4915="",G4915=""),"",IF(F4915="",0,F4915)-IF(G4915="",0,G4915))</f>
        <v/>
      </c>
      <c r="I4915" s="14" t="n"/>
      <c r="J4915" s="14" t="n"/>
      <c r="K4915" s="14" t="n"/>
    </row>
    <row r="4916">
      <c r="A4916" s="19" t="n"/>
      <c r="B4916" s="14" t="n"/>
      <c r="C4916" s="12" t="str">
        <f>IF($B4916="","",IFERROR(INDEX(Items!$B$2:$B$501,MATCH($B4916,Items!$A$2:$A$501,0)),"Unknown SKU"))</f>
        <v/>
      </c>
      <c r="D4916" s="14" t="n"/>
      <c r="E4916" s="14" t="n"/>
      <c r="F4916" s="14" t="n"/>
      <c r="G4916" s="14" t="n"/>
      <c r="H4916" s="12" t="str">
        <f>IF(AND(F4916="",G4916=""),"",IF(F4916="",0,F4916)-IF(G4916="",0,G4916))</f>
        <v/>
      </c>
      <c r="I4916" s="14" t="n"/>
      <c r="J4916" s="14" t="n"/>
      <c r="K4916" s="14" t="n"/>
    </row>
    <row r="4917">
      <c r="A4917" s="19" t="n"/>
      <c r="B4917" s="14" t="n"/>
      <c r="C4917" s="12" t="str">
        <f>IF($B4917="","",IFERROR(INDEX(Items!$B$2:$B$501,MATCH($B4917,Items!$A$2:$A$501,0)),"Unknown SKU"))</f>
        <v/>
      </c>
      <c r="D4917" s="14" t="n"/>
      <c r="E4917" s="14" t="n"/>
      <c r="F4917" s="14" t="n"/>
      <c r="G4917" s="14" t="n"/>
      <c r="H4917" s="12" t="str">
        <f>IF(AND(F4917="",G4917=""),"",IF(F4917="",0,F4917)-IF(G4917="",0,G4917))</f>
        <v/>
      </c>
      <c r="I4917" s="14" t="n"/>
      <c r="J4917" s="14" t="n"/>
      <c r="K4917" s="14" t="n"/>
    </row>
    <row r="4918">
      <c r="A4918" s="19" t="n"/>
      <c r="B4918" s="14" t="n"/>
      <c r="C4918" s="12" t="str">
        <f>IF($B4918="","",IFERROR(INDEX(Items!$B$2:$B$501,MATCH($B4918,Items!$A$2:$A$501,0)),"Unknown SKU"))</f>
        <v/>
      </c>
      <c r="D4918" s="14" t="n"/>
      <c r="E4918" s="14" t="n"/>
      <c r="F4918" s="14" t="n"/>
      <c r="G4918" s="14" t="n"/>
      <c r="H4918" s="12" t="str">
        <f>IF(AND(F4918="",G4918=""),"",IF(F4918="",0,F4918)-IF(G4918="",0,G4918))</f>
        <v/>
      </c>
      <c r="I4918" s="14" t="n"/>
      <c r="J4918" s="14" t="n"/>
      <c r="K4918" s="14" t="n"/>
    </row>
    <row r="4919">
      <c r="A4919" s="19" t="n"/>
      <c r="B4919" s="14" t="n"/>
      <c r="C4919" s="12" t="str">
        <f>IF($B4919="","",IFERROR(INDEX(Items!$B$2:$B$501,MATCH($B4919,Items!$A$2:$A$501,0)),"Unknown SKU"))</f>
        <v/>
      </c>
      <c r="D4919" s="14" t="n"/>
      <c r="E4919" s="14" t="n"/>
      <c r="F4919" s="14" t="n"/>
      <c r="G4919" s="14" t="n"/>
      <c r="H4919" s="12" t="str">
        <f>IF(AND(F4919="",G4919=""),"",IF(F4919="",0,F4919)-IF(G4919="",0,G4919))</f>
        <v/>
      </c>
      <c r="I4919" s="14" t="n"/>
      <c r="J4919" s="14" t="n"/>
      <c r="K4919" s="14" t="n"/>
    </row>
    <row r="4920">
      <c r="A4920" s="19" t="n"/>
      <c r="B4920" s="14" t="n"/>
      <c r="C4920" s="12" t="str">
        <f>IF($B4920="","",IFERROR(INDEX(Items!$B$2:$B$501,MATCH($B4920,Items!$A$2:$A$501,0)),"Unknown SKU"))</f>
        <v/>
      </c>
      <c r="D4920" s="14" t="n"/>
      <c r="E4920" s="14" t="n"/>
      <c r="F4920" s="14" t="n"/>
      <c r="G4920" s="14" t="n"/>
      <c r="H4920" s="12" t="str">
        <f>IF(AND(F4920="",G4920=""),"",IF(F4920="",0,F4920)-IF(G4920="",0,G4920))</f>
        <v/>
      </c>
      <c r="I4920" s="14" t="n"/>
      <c r="J4920" s="14" t="n"/>
      <c r="K4920" s="14" t="n"/>
    </row>
    <row r="4921">
      <c r="A4921" s="19" t="n"/>
      <c r="B4921" s="14" t="n"/>
      <c r="C4921" s="12" t="str">
        <f>IF($B4921="","",IFERROR(INDEX(Items!$B$2:$B$501,MATCH($B4921,Items!$A$2:$A$501,0)),"Unknown SKU"))</f>
        <v/>
      </c>
      <c r="D4921" s="14" t="n"/>
      <c r="E4921" s="14" t="n"/>
      <c r="F4921" s="14" t="n"/>
      <c r="G4921" s="14" t="n"/>
      <c r="H4921" s="12" t="str">
        <f>IF(AND(F4921="",G4921=""),"",IF(F4921="",0,F4921)-IF(G4921="",0,G4921))</f>
        <v/>
      </c>
      <c r="I4921" s="14" t="n"/>
      <c r="J4921" s="14" t="n"/>
      <c r="K4921" s="14" t="n"/>
    </row>
    <row r="4922">
      <c r="A4922" s="19" t="n"/>
      <c r="B4922" s="14" t="n"/>
      <c r="C4922" s="12" t="str">
        <f>IF($B4922="","",IFERROR(INDEX(Items!$B$2:$B$501,MATCH($B4922,Items!$A$2:$A$501,0)),"Unknown SKU"))</f>
        <v/>
      </c>
      <c r="D4922" s="14" t="n"/>
      <c r="E4922" s="14" t="n"/>
      <c r="F4922" s="14" t="n"/>
      <c r="G4922" s="14" t="n"/>
      <c r="H4922" s="12" t="str">
        <f>IF(AND(F4922="",G4922=""),"",IF(F4922="",0,F4922)-IF(G4922="",0,G4922))</f>
        <v/>
      </c>
      <c r="I4922" s="14" t="n"/>
      <c r="J4922" s="14" t="n"/>
      <c r="K4922" s="14" t="n"/>
    </row>
    <row r="4923">
      <c r="A4923" s="19" t="n"/>
      <c r="B4923" s="14" t="n"/>
      <c r="C4923" s="12" t="str">
        <f>IF($B4923="","",IFERROR(INDEX(Items!$B$2:$B$501,MATCH($B4923,Items!$A$2:$A$501,0)),"Unknown SKU"))</f>
        <v/>
      </c>
      <c r="D4923" s="14" t="n"/>
      <c r="E4923" s="14" t="n"/>
      <c r="F4923" s="14" t="n"/>
      <c r="G4923" s="14" t="n"/>
      <c r="H4923" s="12" t="str">
        <f>IF(AND(F4923="",G4923=""),"",IF(F4923="",0,F4923)-IF(G4923="",0,G4923))</f>
        <v/>
      </c>
      <c r="I4923" s="14" t="n"/>
      <c r="J4923" s="14" t="n"/>
      <c r="K4923" s="14" t="n"/>
    </row>
    <row r="4924">
      <c r="A4924" s="19" t="n"/>
      <c r="B4924" s="14" t="n"/>
      <c r="C4924" s="12" t="str">
        <f>IF($B4924="","",IFERROR(INDEX(Items!$B$2:$B$501,MATCH($B4924,Items!$A$2:$A$501,0)),"Unknown SKU"))</f>
        <v/>
      </c>
      <c r="D4924" s="14" t="n"/>
      <c r="E4924" s="14" t="n"/>
      <c r="F4924" s="14" t="n"/>
      <c r="G4924" s="14" t="n"/>
      <c r="H4924" s="12" t="str">
        <f>IF(AND(F4924="",G4924=""),"",IF(F4924="",0,F4924)-IF(G4924="",0,G4924))</f>
        <v/>
      </c>
      <c r="I4924" s="14" t="n"/>
      <c r="J4924" s="14" t="n"/>
      <c r="K4924" s="14" t="n"/>
    </row>
    <row r="4925">
      <c r="A4925" s="19" t="n"/>
      <c r="B4925" s="14" t="n"/>
      <c r="C4925" s="12" t="str">
        <f>IF($B4925="","",IFERROR(INDEX(Items!$B$2:$B$501,MATCH($B4925,Items!$A$2:$A$501,0)),"Unknown SKU"))</f>
        <v/>
      </c>
      <c r="D4925" s="14" t="n"/>
      <c r="E4925" s="14" t="n"/>
      <c r="F4925" s="14" t="n"/>
      <c r="G4925" s="14" t="n"/>
      <c r="H4925" s="12" t="str">
        <f>IF(AND(F4925="",G4925=""),"",IF(F4925="",0,F4925)-IF(G4925="",0,G4925))</f>
        <v/>
      </c>
      <c r="I4925" s="14" t="n"/>
      <c r="J4925" s="14" t="n"/>
      <c r="K4925" s="14" t="n"/>
    </row>
    <row r="4926">
      <c r="A4926" s="19" t="n"/>
      <c r="B4926" s="14" t="n"/>
      <c r="C4926" s="12" t="str">
        <f>IF($B4926="","",IFERROR(INDEX(Items!$B$2:$B$501,MATCH($B4926,Items!$A$2:$A$501,0)),"Unknown SKU"))</f>
        <v/>
      </c>
      <c r="D4926" s="14" t="n"/>
      <c r="E4926" s="14" t="n"/>
      <c r="F4926" s="14" t="n"/>
      <c r="G4926" s="14" t="n"/>
      <c r="H4926" s="12" t="str">
        <f>IF(AND(F4926="",G4926=""),"",IF(F4926="",0,F4926)-IF(G4926="",0,G4926))</f>
        <v/>
      </c>
      <c r="I4926" s="14" t="n"/>
      <c r="J4926" s="14" t="n"/>
      <c r="K4926" s="14" t="n"/>
    </row>
    <row r="4927">
      <c r="A4927" s="19" t="n"/>
      <c r="B4927" s="14" t="n"/>
      <c r="C4927" s="12" t="str">
        <f>IF($B4927="","",IFERROR(INDEX(Items!$B$2:$B$501,MATCH($B4927,Items!$A$2:$A$501,0)),"Unknown SKU"))</f>
        <v/>
      </c>
      <c r="D4927" s="14" t="n"/>
      <c r="E4927" s="14" t="n"/>
      <c r="F4927" s="14" t="n"/>
      <c r="G4927" s="14" t="n"/>
      <c r="H4927" s="12" t="str">
        <f>IF(AND(F4927="",G4927=""),"",IF(F4927="",0,F4927)-IF(G4927="",0,G4927))</f>
        <v/>
      </c>
      <c r="I4927" s="14" t="n"/>
      <c r="J4927" s="14" t="n"/>
      <c r="K4927" s="14" t="n"/>
    </row>
    <row r="4928">
      <c r="A4928" s="19" t="n"/>
      <c r="B4928" s="14" t="n"/>
      <c r="C4928" s="12" t="str">
        <f>IF($B4928="","",IFERROR(INDEX(Items!$B$2:$B$501,MATCH($B4928,Items!$A$2:$A$501,0)),"Unknown SKU"))</f>
        <v/>
      </c>
      <c r="D4928" s="14" t="n"/>
      <c r="E4928" s="14" t="n"/>
      <c r="F4928" s="14" t="n"/>
      <c r="G4928" s="14" t="n"/>
      <c r="H4928" s="12" t="str">
        <f>IF(AND(F4928="",G4928=""),"",IF(F4928="",0,F4928)-IF(G4928="",0,G4928))</f>
        <v/>
      </c>
      <c r="I4928" s="14" t="n"/>
      <c r="J4928" s="14" t="n"/>
      <c r="K4928" s="14" t="n"/>
    </row>
    <row r="4929">
      <c r="A4929" s="19" t="n"/>
      <c r="B4929" s="14" t="n"/>
      <c r="C4929" s="12" t="str">
        <f>IF($B4929="","",IFERROR(INDEX(Items!$B$2:$B$501,MATCH($B4929,Items!$A$2:$A$501,0)),"Unknown SKU"))</f>
        <v/>
      </c>
      <c r="D4929" s="14" t="n"/>
      <c r="E4929" s="14" t="n"/>
      <c r="F4929" s="14" t="n"/>
      <c r="G4929" s="14" t="n"/>
      <c r="H4929" s="12" t="str">
        <f>IF(AND(F4929="",G4929=""),"",IF(F4929="",0,F4929)-IF(G4929="",0,G4929))</f>
        <v/>
      </c>
      <c r="I4929" s="14" t="n"/>
      <c r="J4929" s="14" t="n"/>
      <c r="K4929" s="14" t="n"/>
    </row>
    <row r="4930">
      <c r="A4930" s="19" t="n"/>
      <c r="B4930" s="14" t="n"/>
      <c r="C4930" s="12" t="str">
        <f>IF($B4930="","",IFERROR(INDEX(Items!$B$2:$B$501,MATCH($B4930,Items!$A$2:$A$501,0)),"Unknown SKU"))</f>
        <v/>
      </c>
      <c r="D4930" s="14" t="n"/>
      <c r="E4930" s="14" t="n"/>
      <c r="F4930" s="14" t="n"/>
      <c r="G4930" s="14" t="n"/>
      <c r="H4930" s="12" t="str">
        <f>IF(AND(F4930="",G4930=""),"",IF(F4930="",0,F4930)-IF(G4930="",0,G4930))</f>
        <v/>
      </c>
      <c r="I4930" s="14" t="n"/>
      <c r="J4930" s="14" t="n"/>
      <c r="K4930" s="14" t="n"/>
    </row>
    <row r="4931">
      <c r="A4931" s="19" t="n"/>
      <c r="B4931" s="14" t="n"/>
      <c r="C4931" s="12" t="str">
        <f>IF($B4931="","",IFERROR(INDEX(Items!$B$2:$B$501,MATCH($B4931,Items!$A$2:$A$501,0)),"Unknown SKU"))</f>
        <v/>
      </c>
      <c r="D4931" s="14" t="n"/>
      <c r="E4931" s="14" t="n"/>
      <c r="F4931" s="14" t="n"/>
      <c r="G4931" s="14" t="n"/>
      <c r="H4931" s="12" t="str">
        <f>IF(AND(F4931="",G4931=""),"",IF(F4931="",0,F4931)-IF(G4931="",0,G4931))</f>
        <v/>
      </c>
      <c r="I4931" s="14" t="n"/>
      <c r="J4931" s="14" t="n"/>
      <c r="K4931" s="14" t="n"/>
    </row>
    <row r="4932">
      <c r="A4932" s="19" t="n"/>
      <c r="B4932" s="14" t="n"/>
      <c r="C4932" s="12" t="str">
        <f>IF($B4932="","",IFERROR(INDEX(Items!$B$2:$B$501,MATCH($B4932,Items!$A$2:$A$501,0)),"Unknown SKU"))</f>
        <v/>
      </c>
      <c r="D4932" s="14" t="n"/>
      <c r="E4932" s="14" t="n"/>
      <c r="F4932" s="14" t="n"/>
      <c r="G4932" s="14" t="n"/>
      <c r="H4932" s="12" t="str">
        <f>IF(AND(F4932="",G4932=""),"",IF(F4932="",0,F4932)-IF(G4932="",0,G4932))</f>
        <v/>
      </c>
      <c r="I4932" s="14" t="n"/>
      <c r="J4932" s="14" t="n"/>
      <c r="K4932" s="14" t="n"/>
    </row>
    <row r="4933">
      <c r="A4933" s="19" t="n"/>
      <c r="B4933" s="14" t="n"/>
      <c r="C4933" s="12" t="str">
        <f>IF($B4933="","",IFERROR(INDEX(Items!$B$2:$B$501,MATCH($B4933,Items!$A$2:$A$501,0)),"Unknown SKU"))</f>
        <v/>
      </c>
      <c r="D4933" s="14" t="n"/>
      <c r="E4933" s="14" t="n"/>
      <c r="F4933" s="14" t="n"/>
      <c r="G4933" s="14" t="n"/>
      <c r="H4933" s="12" t="str">
        <f>IF(AND(F4933="",G4933=""),"",IF(F4933="",0,F4933)-IF(G4933="",0,G4933))</f>
        <v/>
      </c>
      <c r="I4933" s="14" t="n"/>
      <c r="J4933" s="14" t="n"/>
      <c r="K4933" s="14" t="n"/>
    </row>
    <row r="4934">
      <c r="A4934" s="19" t="n"/>
      <c r="B4934" s="14" t="n"/>
      <c r="C4934" s="12" t="str">
        <f>IF($B4934="","",IFERROR(INDEX(Items!$B$2:$B$501,MATCH($B4934,Items!$A$2:$A$501,0)),"Unknown SKU"))</f>
        <v/>
      </c>
      <c r="D4934" s="14" t="n"/>
      <c r="E4934" s="14" t="n"/>
      <c r="F4934" s="14" t="n"/>
      <c r="G4934" s="14" t="n"/>
      <c r="H4934" s="12" t="str">
        <f>IF(AND(F4934="",G4934=""),"",IF(F4934="",0,F4934)-IF(G4934="",0,G4934))</f>
        <v/>
      </c>
      <c r="I4934" s="14" t="n"/>
      <c r="J4934" s="14" t="n"/>
      <c r="K4934" s="14" t="n"/>
    </row>
    <row r="4935">
      <c r="A4935" s="19" t="n"/>
      <c r="B4935" s="14" t="n"/>
      <c r="C4935" s="12" t="str">
        <f>IF($B4935="","",IFERROR(INDEX(Items!$B$2:$B$501,MATCH($B4935,Items!$A$2:$A$501,0)),"Unknown SKU"))</f>
        <v/>
      </c>
      <c r="D4935" s="14" t="n"/>
      <c r="E4935" s="14" t="n"/>
      <c r="F4935" s="14" t="n"/>
      <c r="G4935" s="14" t="n"/>
      <c r="H4935" s="12" t="str">
        <f>IF(AND(F4935="",G4935=""),"",IF(F4935="",0,F4935)-IF(G4935="",0,G4935))</f>
        <v/>
      </c>
      <c r="I4935" s="14" t="n"/>
      <c r="J4935" s="14" t="n"/>
      <c r="K4935" s="14" t="n"/>
    </row>
    <row r="4936">
      <c r="A4936" s="19" t="n"/>
      <c r="B4936" s="14" t="n"/>
      <c r="C4936" s="12" t="str">
        <f>IF($B4936="","",IFERROR(INDEX(Items!$B$2:$B$501,MATCH($B4936,Items!$A$2:$A$501,0)),"Unknown SKU"))</f>
        <v/>
      </c>
      <c r="D4936" s="14" t="n"/>
      <c r="E4936" s="14" t="n"/>
      <c r="F4936" s="14" t="n"/>
      <c r="G4936" s="14" t="n"/>
      <c r="H4936" s="12" t="str">
        <f>IF(AND(F4936="",G4936=""),"",IF(F4936="",0,F4936)-IF(G4936="",0,G4936))</f>
        <v/>
      </c>
      <c r="I4936" s="14" t="n"/>
      <c r="J4936" s="14" t="n"/>
      <c r="K4936" s="14" t="n"/>
    </row>
    <row r="4937">
      <c r="A4937" s="19" t="n"/>
      <c r="B4937" s="14" t="n"/>
      <c r="C4937" s="12" t="str">
        <f>IF($B4937="","",IFERROR(INDEX(Items!$B$2:$B$501,MATCH($B4937,Items!$A$2:$A$501,0)),"Unknown SKU"))</f>
        <v/>
      </c>
      <c r="D4937" s="14" t="n"/>
      <c r="E4937" s="14" t="n"/>
      <c r="F4937" s="14" t="n"/>
      <c r="G4937" s="14" t="n"/>
      <c r="H4937" s="12" t="str">
        <f>IF(AND(F4937="",G4937=""),"",IF(F4937="",0,F4937)-IF(G4937="",0,G4937))</f>
        <v/>
      </c>
      <c r="I4937" s="14" t="n"/>
      <c r="J4937" s="14" t="n"/>
      <c r="K4937" s="14" t="n"/>
    </row>
    <row r="4938">
      <c r="A4938" s="19" t="n"/>
      <c r="B4938" s="14" t="n"/>
      <c r="C4938" s="12" t="str">
        <f>IF($B4938="","",IFERROR(INDEX(Items!$B$2:$B$501,MATCH($B4938,Items!$A$2:$A$501,0)),"Unknown SKU"))</f>
        <v/>
      </c>
      <c r="D4938" s="14" t="n"/>
      <c r="E4938" s="14" t="n"/>
      <c r="F4938" s="14" t="n"/>
      <c r="G4938" s="14" t="n"/>
      <c r="H4938" s="12" t="str">
        <f>IF(AND(F4938="",G4938=""),"",IF(F4938="",0,F4938)-IF(G4938="",0,G4938))</f>
        <v/>
      </c>
      <c r="I4938" s="14" t="n"/>
      <c r="J4938" s="14" t="n"/>
      <c r="K4938" s="14" t="n"/>
    </row>
    <row r="4939">
      <c r="A4939" s="19" t="n"/>
      <c r="B4939" s="14" t="n"/>
      <c r="C4939" s="12" t="str">
        <f>IF($B4939="","",IFERROR(INDEX(Items!$B$2:$B$501,MATCH($B4939,Items!$A$2:$A$501,0)),"Unknown SKU"))</f>
        <v/>
      </c>
      <c r="D4939" s="14" t="n"/>
      <c r="E4939" s="14" t="n"/>
      <c r="F4939" s="14" t="n"/>
      <c r="G4939" s="14" t="n"/>
      <c r="H4939" s="12" t="str">
        <f>IF(AND(F4939="",G4939=""),"",IF(F4939="",0,F4939)-IF(G4939="",0,G4939))</f>
        <v/>
      </c>
      <c r="I4939" s="14" t="n"/>
      <c r="J4939" s="14" t="n"/>
      <c r="K4939" s="14" t="n"/>
    </row>
    <row r="4940">
      <c r="A4940" s="19" t="n"/>
      <c r="B4940" s="14" t="n"/>
      <c r="C4940" s="12" t="str">
        <f>IF($B4940="","",IFERROR(INDEX(Items!$B$2:$B$501,MATCH($B4940,Items!$A$2:$A$501,0)),"Unknown SKU"))</f>
        <v/>
      </c>
      <c r="D4940" s="14" t="n"/>
      <c r="E4940" s="14" t="n"/>
      <c r="F4940" s="14" t="n"/>
      <c r="G4940" s="14" t="n"/>
      <c r="H4940" s="12" t="str">
        <f>IF(AND(F4940="",G4940=""),"",IF(F4940="",0,F4940)-IF(G4940="",0,G4940))</f>
        <v/>
      </c>
      <c r="I4940" s="14" t="n"/>
      <c r="J4940" s="14" t="n"/>
      <c r="K4940" s="14" t="n"/>
    </row>
    <row r="4941">
      <c r="A4941" s="19" t="n"/>
      <c r="B4941" s="14" t="n"/>
      <c r="C4941" s="12" t="str">
        <f>IF($B4941="","",IFERROR(INDEX(Items!$B$2:$B$501,MATCH($B4941,Items!$A$2:$A$501,0)),"Unknown SKU"))</f>
        <v/>
      </c>
      <c r="D4941" s="14" t="n"/>
      <c r="E4941" s="14" t="n"/>
      <c r="F4941" s="14" t="n"/>
      <c r="G4941" s="14" t="n"/>
      <c r="H4941" s="12" t="str">
        <f>IF(AND(F4941="",G4941=""),"",IF(F4941="",0,F4941)-IF(G4941="",0,G4941))</f>
        <v/>
      </c>
      <c r="I4941" s="14" t="n"/>
      <c r="J4941" s="14" t="n"/>
      <c r="K4941" s="14" t="n"/>
    </row>
    <row r="4942">
      <c r="A4942" s="19" t="n"/>
      <c r="B4942" s="14" t="n"/>
      <c r="C4942" s="12" t="str">
        <f>IF($B4942="","",IFERROR(INDEX(Items!$B$2:$B$501,MATCH($B4942,Items!$A$2:$A$501,0)),"Unknown SKU"))</f>
        <v/>
      </c>
      <c r="D4942" s="14" t="n"/>
      <c r="E4942" s="14" t="n"/>
      <c r="F4942" s="14" t="n"/>
      <c r="G4942" s="14" t="n"/>
      <c r="H4942" s="12" t="str">
        <f>IF(AND(F4942="",G4942=""),"",IF(F4942="",0,F4942)-IF(G4942="",0,G4942))</f>
        <v/>
      </c>
      <c r="I4942" s="14" t="n"/>
      <c r="J4942" s="14" t="n"/>
      <c r="K4942" s="14" t="n"/>
    </row>
    <row r="4943">
      <c r="A4943" s="19" t="n"/>
      <c r="B4943" s="14" t="n"/>
      <c r="C4943" s="12" t="str">
        <f>IF($B4943="","",IFERROR(INDEX(Items!$B$2:$B$501,MATCH($B4943,Items!$A$2:$A$501,0)),"Unknown SKU"))</f>
        <v/>
      </c>
      <c r="D4943" s="14" t="n"/>
      <c r="E4943" s="14" t="n"/>
      <c r="F4943" s="14" t="n"/>
      <c r="G4943" s="14" t="n"/>
      <c r="H4943" s="12" t="str">
        <f>IF(AND(F4943="",G4943=""),"",IF(F4943="",0,F4943)-IF(G4943="",0,G4943))</f>
        <v/>
      </c>
      <c r="I4943" s="14" t="n"/>
      <c r="J4943" s="14" t="n"/>
      <c r="K4943" s="14" t="n"/>
    </row>
    <row r="4944">
      <c r="A4944" s="19" t="n"/>
      <c r="B4944" s="14" t="n"/>
      <c r="C4944" s="12" t="str">
        <f>IF($B4944="","",IFERROR(INDEX(Items!$B$2:$B$501,MATCH($B4944,Items!$A$2:$A$501,0)),"Unknown SKU"))</f>
        <v/>
      </c>
      <c r="D4944" s="14" t="n"/>
      <c r="E4944" s="14" t="n"/>
      <c r="F4944" s="14" t="n"/>
      <c r="G4944" s="14" t="n"/>
      <c r="H4944" s="12" t="str">
        <f>IF(AND(F4944="",G4944=""),"",IF(F4944="",0,F4944)-IF(G4944="",0,G4944))</f>
        <v/>
      </c>
      <c r="I4944" s="14" t="n"/>
      <c r="J4944" s="14" t="n"/>
      <c r="K4944" s="14" t="n"/>
    </row>
    <row r="4945">
      <c r="A4945" s="19" t="n"/>
      <c r="B4945" s="14" t="n"/>
      <c r="C4945" s="12" t="str">
        <f>IF($B4945="","",IFERROR(INDEX(Items!$B$2:$B$501,MATCH($B4945,Items!$A$2:$A$501,0)),"Unknown SKU"))</f>
        <v/>
      </c>
      <c r="D4945" s="14" t="n"/>
      <c r="E4945" s="14" t="n"/>
      <c r="F4945" s="14" t="n"/>
      <c r="G4945" s="14" t="n"/>
      <c r="H4945" s="12" t="str">
        <f>IF(AND(F4945="",G4945=""),"",IF(F4945="",0,F4945)-IF(G4945="",0,G4945))</f>
        <v/>
      </c>
      <c r="I4945" s="14" t="n"/>
      <c r="J4945" s="14" t="n"/>
      <c r="K4945" s="14" t="n"/>
    </row>
    <row r="4946">
      <c r="A4946" s="19" t="n"/>
      <c r="B4946" s="14" t="n"/>
      <c r="C4946" s="12" t="str">
        <f>IF($B4946="","",IFERROR(INDEX(Items!$B$2:$B$501,MATCH($B4946,Items!$A$2:$A$501,0)),"Unknown SKU"))</f>
        <v/>
      </c>
      <c r="D4946" s="14" t="n"/>
      <c r="E4946" s="14" t="n"/>
      <c r="F4946" s="14" t="n"/>
      <c r="G4946" s="14" t="n"/>
      <c r="H4946" s="12" t="str">
        <f>IF(AND(F4946="",G4946=""),"",IF(F4946="",0,F4946)-IF(G4946="",0,G4946))</f>
        <v/>
      </c>
      <c r="I4946" s="14" t="n"/>
      <c r="J4946" s="14" t="n"/>
      <c r="K4946" s="14" t="n"/>
    </row>
    <row r="4947">
      <c r="A4947" s="19" t="n"/>
      <c r="B4947" s="14" t="n"/>
      <c r="C4947" s="12" t="str">
        <f>IF($B4947="","",IFERROR(INDEX(Items!$B$2:$B$501,MATCH($B4947,Items!$A$2:$A$501,0)),"Unknown SKU"))</f>
        <v/>
      </c>
      <c r="D4947" s="14" t="n"/>
      <c r="E4947" s="14" t="n"/>
      <c r="F4947" s="14" t="n"/>
      <c r="G4947" s="14" t="n"/>
      <c r="H4947" s="12" t="str">
        <f>IF(AND(F4947="",G4947=""),"",IF(F4947="",0,F4947)-IF(G4947="",0,G4947))</f>
        <v/>
      </c>
      <c r="I4947" s="14" t="n"/>
      <c r="J4947" s="14" t="n"/>
      <c r="K4947" s="14" t="n"/>
    </row>
    <row r="4948">
      <c r="A4948" s="19" t="n"/>
      <c r="B4948" s="14" t="n"/>
      <c r="C4948" s="12" t="str">
        <f>IF($B4948="","",IFERROR(INDEX(Items!$B$2:$B$501,MATCH($B4948,Items!$A$2:$A$501,0)),"Unknown SKU"))</f>
        <v/>
      </c>
      <c r="D4948" s="14" t="n"/>
      <c r="E4948" s="14" t="n"/>
      <c r="F4948" s="14" t="n"/>
      <c r="G4948" s="14" t="n"/>
      <c r="H4948" s="12" t="str">
        <f>IF(AND(F4948="",G4948=""),"",IF(F4948="",0,F4948)-IF(G4948="",0,G4948))</f>
        <v/>
      </c>
      <c r="I4948" s="14" t="n"/>
      <c r="J4948" s="14" t="n"/>
      <c r="K4948" s="14" t="n"/>
    </row>
    <row r="4949">
      <c r="A4949" s="19" t="n"/>
      <c r="B4949" s="14" t="n"/>
      <c r="C4949" s="12" t="str">
        <f>IF($B4949="","",IFERROR(INDEX(Items!$B$2:$B$501,MATCH($B4949,Items!$A$2:$A$501,0)),"Unknown SKU"))</f>
        <v/>
      </c>
      <c r="D4949" s="14" t="n"/>
      <c r="E4949" s="14" t="n"/>
      <c r="F4949" s="14" t="n"/>
      <c r="G4949" s="14" t="n"/>
      <c r="H4949" s="12" t="str">
        <f>IF(AND(F4949="",G4949=""),"",IF(F4949="",0,F4949)-IF(G4949="",0,G4949))</f>
        <v/>
      </c>
      <c r="I4949" s="14" t="n"/>
      <c r="J4949" s="14" t="n"/>
      <c r="K4949" s="14" t="n"/>
    </row>
    <row r="4950">
      <c r="A4950" s="19" t="n"/>
      <c r="B4950" s="14" t="n"/>
      <c r="C4950" s="12" t="str">
        <f>IF($B4950="","",IFERROR(INDEX(Items!$B$2:$B$501,MATCH($B4950,Items!$A$2:$A$501,0)),"Unknown SKU"))</f>
        <v/>
      </c>
      <c r="D4950" s="14" t="n"/>
      <c r="E4950" s="14" t="n"/>
      <c r="F4950" s="14" t="n"/>
      <c r="G4950" s="14" t="n"/>
      <c r="H4950" s="12" t="str">
        <f>IF(AND(F4950="",G4950=""),"",IF(F4950="",0,F4950)-IF(G4950="",0,G4950))</f>
        <v/>
      </c>
      <c r="I4950" s="14" t="n"/>
      <c r="J4950" s="14" t="n"/>
      <c r="K4950" s="14" t="n"/>
    </row>
    <row r="4951">
      <c r="A4951" s="19" t="n"/>
      <c r="B4951" s="14" t="n"/>
      <c r="C4951" s="12" t="str">
        <f>IF($B4951="","",IFERROR(INDEX(Items!$B$2:$B$501,MATCH($B4951,Items!$A$2:$A$501,0)),"Unknown SKU"))</f>
        <v/>
      </c>
      <c r="D4951" s="14" t="n"/>
      <c r="E4951" s="14" t="n"/>
      <c r="F4951" s="14" t="n"/>
      <c r="G4951" s="14" t="n"/>
      <c r="H4951" s="12" t="str">
        <f>IF(AND(F4951="",G4951=""),"",IF(F4951="",0,F4951)-IF(G4951="",0,G4951))</f>
        <v/>
      </c>
      <c r="I4951" s="14" t="n"/>
      <c r="J4951" s="14" t="n"/>
      <c r="K4951" s="14" t="n"/>
    </row>
    <row r="4952">
      <c r="A4952" s="19" t="n"/>
      <c r="B4952" s="14" t="n"/>
      <c r="C4952" s="12" t="str">
        <f>IF($B4952="","",IFERROR(INDEX(Items!$B$2:$B$501,MATCH($B4952,Items!$A$2:$A$501,0)),"Unknown SKU"))</f>
        <v/>
      </c>
      <c r="D4952" s="14" t="n"/>
      <c r="E4952" s="14" t="n"/>
      <c r="F4952" s="14" t="n"/>
      <c r="G4952" s="14" t="n"/>
      <c r="H4952" s="12" t="str">
        <f>IF(AND(F4952="",G4952=""),"",IF(F4952="",0,F4952)-IF(G4952="",0,G4952))</f>
        <v/>
      </c>
      <c r="I4952" s="14" t="n"/>
      <c r="J4952" s="14" t="n"/>
      <c r="K4952" s="14" t="n"/>
    </row>
    <row r="4953">
      <c r="A4953" s="19" t="n"/>
      <c r="B4953" s="14" t="n"/>
      <c r="C4953" s="12" t="str">
        <f>IF($B4953="","",IFERROR(INDEX(Items!$B$2:$B$501,MATCH($B4953,Items!$A$2:$A$501,0)),"Unknown SKU"))</f>
        <v/>
      </c>
      <c r="D4953" s="14" t="n"/>
      <c r="E4953" s="14" t="n"/>
      <c r="F4953" s="14" t="n"/>
      <c r="G4953" s="14" t="n"/>
      <c r="H4953" s="12" t="str">
        <f>IF(AND(F4953="",G4953=""),"",IF(F4953="",0,F4953)-IF(G4953="",0,G4953))</f>
        <v/>
      </c>
      <c r="I4953" s="14" t="n"/>
      <c r="J4953" s="14" t="n"/>
      <c r="K4953" s="14" t="n"/>
    </row>
    <row r="4954">
      <c r="A4954" s="19" t="n"/>
      <c r="B4954" s="14" t="n"/>
      <c r="C4954" s="12" t="str">
        <f>IF($B4954="","",IFERROR(INDEX(Items!$B$2:$B$501,MATCH($B4954,Items!$A$2:$A$501,0)),"Unknown SKU"))</f>
        <v/>
      </c>
      <c r="D4954" s="14" t="n"/>
      <c r="E4954" s="14" t="n"/>
      <c r="F4954" s="14" t="n"/>
      <c r="G4954" s="14" t="n"/>
      <c r="H4954" s="12" t="str">
        <f>IF(AND(F4954="",G4954=""),"",IF(F4954="",0,F4954)-IF(G4954="",0,G4954))</f>
        <v/>
      </c>
      <c r="I4954" s="14" t="n"/>
      <c r="J4954" s="14" t="n"/>
      <c r="K4954" s="14" t="n"/>
    </row>
    <row r="4955">
      <c r="A4955" s="19" t="n"/>
      <c r="B4955" s="14" t="n"/>
      <c r="C4955" s="12" t="str">
        <f>IF($B4955="","",IFERROR(INDEX(Items!$B$2:$B$501,MATCH($B4955,Items!$A$2:$A$501,0)),"Unknown SKU"))</f>
        <v/>
      </c>
      <c r="D4955" s="14" t="n"/>
      <c r="E4955" s="14" t="n"/>
      <c r="F4955" s="14" t="n"/>
      <c r="G4955" s="14" t="n"/>
      <c r="H4955" s="12" t="str">
        <f>IF(AND(F4955="",G4955=""),"",IF(F4955="",0,F4955)-IF(G4955="",0,G4955))</f>
        <v/>
      </c>
      <c r="I4955" s="14" t="n"/>
      <c r="J4955" s="14" t="n"/>
      <c r="K4955" s="14" t="n"/>
    </row>
    <row r="4956">
      <c r="A4956" s="19" t="n"/>
      <c r="B4956" s="14" t="n"/>
      <c r="C4956" s="12" t="str">
        <f>IF($B4956="","",IFERROR(INDEX(Items!$B$2:$B$501,MATCH($B4956,Items!$A$2:$A$501,0)),"Unknown SKU"))</f>
        <v/>
      </c>
      <c r="D4956" s="14" t="n"/>
      <c r="E4956" s="14" t="n"/>
      <c r="F4956" s="14" t="n"/>
      <c r="G4956" s="14" t="n"/>
      <c r="H4956" s="12" t="str">
        <f>IF(AND(F4956="",G4956=""),"",IF(F4956="",0,F4956)-IF(G4956="",0,G4956))</f>
        <v/>
      </c>
      <c r="I4956" s="14" t="n"/>
      <c r="J4956" s="14" t="n"/>
      <c r="K4956" s="14" t="n"/>
    </row>
    <row r="4957">
      <c r="A4957" s="19" t="n"/>
      <c r="B4957" s="14" t="n"/>
      <c r="C4957" s="12" t="str">
        <f>IF($B4957="","",IFERROR(INDEX(Items!$B$2:$B$501,MATCH($B4957,Items!$A$2:$A$501,0)),"Unknown SKU"))</f>
        <v/>
      </c>
      <c r="D4957" s="14" t="n"/>
      <c r="E4957" s="14" t="n"/>
      <c r="F4957" s="14" t="n"/>
      <c r="G4957" s="14" t="n"/>
      <c r="H4957" s="12" t="str">
        <f>IF(AND(F4957="",G4957=""),"",IF(F4957="",0,F4957)-IF(G4957="",0,G4957))</f>
        <v/>
      </c>
      <c r="I4957" s="14" t="n"/>
      <c r="J4957" s="14" t="n"/>
      <c r="K4957" s="14" t="n"/>
    </row>
    <row r="4958">
      <c r="A4958" s="19" t="n"/>
      <c r="B4958" s="14" t="n"/>
      <c r="C4958" s="12" t="str">
        <f>IF($B4958="","",IFERROR(INDEX(Items!$B$2:$B$501,MATCH($B4958,Items!$A$2:$A$501,0)),"Unknown SKU"))</f>
        <v/>
      </c>
      <c r="D4958" s="14" t="n"/>
      <c r="E4958" s="14" t="n"/>
      <c r="F4958" s="14" t="n"/>
      <c r="G4958" s="14" t="n"/>
      <c r="H4958" s="12" t="str">
        <f>IF(AND(F4958="",G4958=""),"",IF(F4958="",0,F4958)-IF(G4958="",0,G4958))</f>
        <v/>
      </c>
      <c r="I4958" s="14" t="n"/>
      <c r="J4958" s="14" t="n"/>
      <c r="K4958" s="14" t="n"/>
    </row>
    <row r="4959">
      <c r="A4959" s="19" t="n"/>
      <c r="B4959" s="14" t="n"/>
      <c r="C4959" s="12" t="str">
        <f>IF($B4959="","",IFERROR(INDEX(Items!$B$2:$B$501,MATCH($B4959,Items!$A$2:$A$501,0)),"Unknown SKU"))</f>
        <v/>
      </c>
      <c r="D4959" s="14" t="n"/>
      <c r="E4959" s="14" t="n"/>
      <c r="F4959" s="14" t="n"/>
      <c r="G4959" s="14" t="n"/>
      <c r="H4959" s="12" t="str">
        <f>IF(AND(F4959="",G4959=""),"",IF(F4959="",0,F4959)-IF(G4959="",0,G4959))</f>
        <v/>
      </c>
      <c r="I4959" s="14" t="n"/>
      <c r="J4959" s="14" t="n"/>
      <c r="K4959" s="14" t="n"/>
    </row>
    <row r="4960">
      <c r="A4960" s="19" t="n"/>
      <c r="B4960" s="14" t="n"/>
      <c r="C4960" s="12" t="str">
        <f>IF($B4960="","",IFERROR(INDEX(Items!$B$2:$B$501,MATCH($B4960,Items!$A$2:$A$501,0)),"Unknown SKU"))</f>
        <v/>
      </c>
      <c r="D4960" s="14" t="n"/>
      <c r="E4960" s="14" t="n"/>
      <c r="F4960" s="14" t="n"/>
      <c r="G4960" s="14" t="n"/>
      <c r="H4960" s="12" t="str">
        <f>IF(AND(F4960="",G4960=""),"",IF(F4960="",0,F4960)-IF(G4960="",0,G4960))</f>
        <v/>
      </c>
      <c r="I4960" s="14" t="n"/>
      <c r="J4960" s="14" t="n"/>
      <c r="K4960" s="14" t="n"/>
    </row>
    <row r="4961">
      <c r="A4961" s="19" t="n"/>
      <c r="B4961" s="14" t="n"/>
      <c r="C4961" s="12" t="str">
        <f>IF($B4961="","",IFERROR(INDEX(Items!$B$2:$B$501,MATCH($B4961,Items!$A$2:$A$501,0)),"Unknown SKU"))</f>
        <v/>
      </c>
      <c r="D4961" s="14" t="n"/>
      <c r="E4961" s="14" t="n"/>
      <c r="F4961" s="14" t="n"/>
      <c r="G4961" s="14" t="n"/>
      <c r="H4961" s="12" t="str">
        <f>IF(AND(F4961="",G4961=""),"",IF(F4961="",0,F4961)-IF(G4961="",0,G4961))</f>
        <v/>
      </c>
      <c r="I4961" s="14" t="n"/>
      <c r="J4961" s="14" t="n"/>
      <c r="K4961" s="14" t="n"/>
    </row>
    <row r="4962">
      <c r="A4962" s="19" t="n"/>
      <c r="B4962" s="14" t="n"/>
      <c r="C4962" s="12" t="str">
        <f>IF($B4962="","",IFERROR(INDEX(Items!$B$2:$B$501,MATCH($B4962,Items!$A$2:$A$501,0)),"Unknown SKU"))</f>
        <v/>
      </c>
      <c r="D4962" s="14" t="n"/>
      <c r="E4962" s="14" t="n"/>
      <c r="F4962" s="14" t="n"/>
      <c r="G4962" s="14" t="n"/>
      <c r="H4962" s="12" t="str">
        <f>IF(AND(F4962="",G4962=""),"",IF(F4962="",0,F4962)-IF(G4962="",0,G4962))</f>
        <v/>
      </c>
      <c r="I4962" s="14" t="n"/>
      <c r="J4962" s="14" t="n"/>
      <c r="K4962" s="14" t="n"/>
    </row>
    <row r="4963">
      <c r="A4963" s="19" t="n"/>
      <c r="B4963" s="14" t="n"/>
      <c r="C4963" s="12" t="str">
        <f>IF($B4963="","",IFERROR(INDEX(Items!$B$2:$B$501,MATCH($B4963,Items!$A$2:$A$501,0)),"Unknown SKU"))</f>
        <v/>
      </c>
      <c r="D4963" s="14" t="n"/>
      <c r="E4963" s="14" t="n"/>
      <c r="F4963" s="14" t="n"/>
      <c r="G4963" s="14" t="n"/>
      <c r="H4963" s="12" t="str">
        <f>IF(AND(F4963="",G4963=""),"",IF(F4963="",0,F4963)-IF(G4963="",0,G4963))</f>
        <v/>
      </c>
      <c r="I4963" s="14" t="n"/>
      <c r="J4963" s="14" t="n"/>
      <c r="K4963" s="14" t="n"/>
    </row>
    <row r="4964">
      <c r="A4964" s="19" t="n"/>
      <c r="B4964" s="14" t="n"/>
      <c r="C4964" s="12" t="str">
        <f>IF($B4964="","",IFERROR(INDEX(Items!$B$2:$B$501,MATCH($B4964,Items!$A$2:$A$501,0)),"Unknown SKU"))</f>
        <v/>
      </c>
      <c r="D4964" s="14" t="n"/>
      <c r="E4964" s="14" t="n"/>
      <c r="F4964" s="14" t="n"/>
      <c r="G4964" s="14" t="n"/>
      <c r="H4964" s="12" t="str">
        <f>IF(AND(F4964="",G4964=""),"",IF(F4964="",0,F4964)-IF(G4964="",0,G4964))</f>
        <v/>
      </c>
      <c r="I4964" s="14" t="n"/>
      <c r="J4964" s="14" t="n"/>
      <c r="K4964" s="14" t="n"/>
    </row>
    <row r="4965">
      <c r="A4965" s="19" t="n"/>
      <c r="B4965" s="14" t="n"/>
      <c r="C4965" s="12" t="str">
        <f>IF($B4965="","",IFERROR(INDEX(Items!$B$2:$B$501,MATCH($B4965,Items!$A$2:$A$501,0)),"Unknown SKU"))</f>
        <v/>
      </c>
      <c r="D4965" s="14" t="n"/>
      <c r="E4965" s="14" t="n"/>
      <c r="F4965" s="14" t="n"/>
      <c r="G4965" s="14" t="n"/>
      <c r="H4965" s="12" t="str">
        <f>IF(AND(F4965="",G4965=""),"",IF(F4965="",0,F4965)-IF(G4965="",0,G4965))</f>
        <v/>
      </c>
      <c r="I4965" s="14" t="n"/>
      <c r="J4965" s="14" t="n"/>
      <c r="K4965" s="14" t="n"/>
    </row>
    <row r="4966">
      <c r="A4966" s="19" t="n"/>
      <c r="B4966" s="14" t="n"/>
      <c r="C4966" s="12" t="str">
        <f>IF($B4966="","",IFERROR(INDEX(Items!$B$2:$B$501,MATCH($B4966,Items!$A$2:$A$501,0)),"Unknown SKU"))</f>
        <v/>
      </c>
      <c r="D4966" s="14" t="n"/>
      <c r="E4966" s="14" t="n"/>
      <c r="F4966" s="14" t="n"/>
      <c r="G4966" s="14" t="n"/>
      <c r="H4966" s="12" t="str">
        <f>IF(AND(F4966="",G4966=""),"",IF(F4966="",0,F4966)-IF(G4966="",0,G4966))</f>
        <v/>
      </c>
      <c r="I4966" s="14" t="n"/>
      <c r="J4966" s="14" t="n"/>
      <c r="K4966" s="14" t="n"/>
    </row>
    <row r="4967">
      <c r="A4967" s="19" t="n"/>
      <c r="B4967" s="14" t="n"/>
      <c r="C4967" s="12" t="str">
        <f>IF($B4967="","",IFERROR(INDEX(Items!$B$2:$B$501,MATCH($B4967,Items!$A$2:$A$501,0)),"Unknown SKU"))</f>
        <v/>
      </c>
      <c r="D4967" s="14" t="n"/>
      <c r="E4967" s="14" t="n"/>
      <c r="F4967" s="14" t="n"/>
      <c r="G4967" s="14" t="n"/>
      <c r="H4967" s="12" t="str">
        <f>IF(AND(F4967="",G4967=""),"",IF(F4967="",0,F4967)-IF(G4967="",0,G4967))</f>
        <v/>
      </c>
      <c r="I4967" s="14" t="n"/>
      <c r="J4967" s="14" t="n"/>
      <c r="K4967" s="14" t="n"/>
    </row>
    <row r="4968">
      <c r="A4968" s="19" t="n"/>
      <c r="B4968" s="14" t="n"/>
      <c r="C4968" s="12" t="str">
        <f>IF($B4968="","",IFERROR(INDEX(Items!$B$2:$B$501,MATCH($B4968,Items!$A$2:$A$501,0)),"Unknown SKU"))</f>
        <v/>
      </c>
      <c r="D4968" s="14" t="n"/>
      <c r="E4968" s="14" t="n"/>
      <c r="F4968" s="14" t="n"/>
      <c r="G4968" s="14" t="n"/>
      <c r="H4968" s="12" t="str">
        <f>IF(AND(F4968="",G4968=""),"",IF(F4968="",0,F4968)-IF(G4968="",0,G4968))</f>
        <v/>
      </c>
      <c r="I4968" s="14" t="n"/>
      <c r="J4968" s="14" t="n"/>
      <c r="K4968" s="14" t="n"/>
    </row>
    <row r="4969">
      <c r="A4969" s="19" t="n"/>
      <c r="B4969" s="14" t="n"/>
      <c r="C4969" s="12" t="str">
        <f>IF($B4969="","",IFERROR(INDEX(Items!$B$2:$B$501,MATCH($B4969,Items!$A$2:$A$501,0)),"Unknown SKU"))</f>
        <v/>
      </c>
      <c r="D4969" s="14" t="n"/>
      <c r="E4969" s="14" t="n"/>
      <c r="F4969" s="14" t="n"/>
      <c r="G4969" s="14" t="n"/>
      <c r="H4969" s="12" t="str">
        <f>IF(AND(F4969="",G4969=""),"",IF(F4969="",0,F4969)-IF(G4969="",0,G4969))</f>
        <v/>
      </c>
      <c r="I4969" s="14" t="n"/>
      <c r="J4969" s="14" t="n"/>
      <c r="K4969" s="14" t="n"/>
    </row>
    <row r="4970">
      <c r="A4970" s="19" t="n"/>
      <c r="B4970" s="14" t="n"/>
      <c r="C4970" s="12" t="str">
        <f>IF($B4970="","",IFERROR(INDEX(Items!$B$2:$B$501,MATCH($B4970,Items!$A$2:$A$501,0)),"Unknown SKU"))</f>
        <v/>
      </c>
      <c r="D4970" s="14" t="n"/>
      <c r="E4970" s="14" t="n"/>
      <c r="F4970" s="14" t="n"/>
      <c r="G4970" s="14" t="n"/>
      <c r="H4970" s="12" t="str">
        <f>IF(AND(F4970="",G4970=""),"",IF(F4970="",0,F4970)-IF(G4970="",0,G4970))</f>
        <v/>
      </c>
      <c r="I4970" s="14" t="n"/>
      <c r="J4970" s="14" t="n"/>
      <c r="K4970" s="14" t="n"/>
    </row>
    <row r="4971">
      <c r="A4971" s="19" t="n"/>
      <c r="B4971" s="14" t="n"/>
      <c r="C4971" s="12" t="str">
        <f>IF($B4971="","",IFERROR(INDEX(Items!$B$2:$B$501,MATCH($B4971,Items!$A$2:$A$501,0)),"Unknown SKU"))</f>
        <v/>
      </c>
      <c r="D4971" s="14" t="n"/>
      <c r="E4971" s="14" t="n"/>
      <c r="F4971" s="14" t="n"/>
      <c r="G4971" s="14" t="n"/>
      <c r="H4971" s="12" t="str">
        <f>IF(AND(F4971="",G4971=""),"",IF(F4971="",0,F4971)-IF(G4971="",0,G4971))</f>
        <v/>
      </c>
      <c r="I4971" s="14" t="n"/>
      <c r="J4971" s="14" t="n"/>
      <c r="K4971" s="14" t="n"/>
    </row>
    <row r="4972">
      <c r="A4972" s="19" t="n"/>
      <c r="B4972" s="14" t="n"/>
      <c r="C4972" s="12" t="str">
        <f>IF($B4972="","",IFERROR(INDEX(Items!$B$2:$B$501,MATCH($B4972,Items!$A$2:$A$501,0)),"Unknown SKU"))</f>
        <v/>
      </c>
      <c r="D4972" s="14" t="n"/>
      <c r="E4972" s="14" t="n"/>
      <c r="F4972" s="14" t="n"/>
      <c r="G4972" s="14" t="n"/>
      <c r="H4972" s="12" t="str">
        <f>IF(AND(F4972="",G4972=""),"",IF(F4972="",0,F4972)-IF(G4972="",0,G4972))</f>
        <v/>
      </c>
      <c r="I4972" s="14" t="n"/>
      <c r="J4972" s="14" t="n"/>
      <c r="K4972" s="14" t="n"/>
    </row>
    <row r="4973">
      <c r="A4973" s="19" t="n"/>
      <c r="B4973" s="14" t="n"/>
      <c r="C4973" s="12" t="str">
        <f>IF($B4973="","",IFERROR(INDEX(Items!$B$2:$B$501,MATCH($B4973,Items!$A$2:$A$501,0)),"Unknown SKU"))</f>
        <v/>
      </c>
      <c r="D4973" s="14" t="n"/>
      <c r="E4973" s="14" t="n"/>
      <c r="F4973" s="14" t="n"/>
      <c r="G4973" s="14" t="n"/>
      <c r="H4973" s="12" t="str">
        <f>IF(AND(F4973="",G4973=""),"",IF(F4973="",0,F4973)-IF(G4973="",0,G4973))</f>
        <v/>
      </c>
      <c r="I4973" s="14" t="n"/>
      <c r="J4973" s="14" t="n"/>
      <c r="K4973" s="14" t="n"/>
    </row>
    <row r="4974">
      <c r="A4974" s="19" t="n"/>
      <c r="B4974" s="14" t="n"/>
      <c r="C4974" s="12" t="str">
        <f>IF($B4974="","",IFERROR(INDEX(Items!$B$2:$B$501,MATCH($B4974,Items!$A$2:$A$501,0)),"Unknown SKU"))</f>
        <v/>
      </c>
      <c r="D4974" s="14" t="n"/>
      <c r="E4974" s="14" t="n"/>
      <c r="F4974" s="14" t="n"/>
      <c r="G4974" s="14" t="n"/>
      <c r="H4974" s="12" t="str">
        <f>IF(AND(F4974="",G4974=""),"",IF(F4974="",0,F4974)-IF(G4974="",0,G4974))</f>
        <v/>
      </c>
      <c r="I4974" s="14" t="n"/>
      <c r="J4974" s="14" t="n"/>
      <c r="K4974" s="14" t="n"/>
    </row>
    <row r="4975">
      <c r="A4975" s="19" t="n"/>
      <c r="B4975" s="14" t="n"/>
      <c r="C4975" s="12" t="str">
        <f>IF($B4975="","",IFERROR(INDEX(Items!$B$2:$B$501,MATCH($B4975,Items!$A$2:$A$501,0)),"Unknown SKU"))</f>
        <v/>
      </c>
      <c r="D4975" s="14" t="n"/>
      <c r="E4975" s="14" t="n"/>
      <c r="F4975" s="14" t="n"/>
      <c r="G4975" s="14" t="n"/>
      <c r="H4975" s="12" t="str">
        <f>IF(AND(F4975="",G4975=""),"",IF(F4975="",0,F4975)-IF(G4975="",0,G4975))</f>
        <v/>
      </c>
      <c r="I4975" s="14" t="n"/>
      <c r="J4975" s="14" t="n"/>
      <c r="K4975" s="14" t="n"/>
    </row>
    <row r="4976">
      <c r="A4976" s="19" t="n"/>
      <c r="B4976" s="14" t="n"/>
      <c r="C4976" s="12" t="str">
        <f>IF($B4976="","",IFERROR(INDEX(Items!$B$2:$B$501,MATCH($B4976,Items!$A$2:$A$501,0)),"Unknown SKU"))</f>
        <v/>
      </c>
      <c r="D4976" s="14" t="n"/>
      <c r="E4976" s="14" t="n"/>
      <c r="F4976" s="14" t="n"/>
      <c r="G4976" s="14" t="n"/>
      <c r="H4976" s="12" t="str">
        <f>IF(AND(F4976="",G4976=""),"",IF(F4976="",0,F4976)-IF(G4976="",0,G4976))</f>
        <v/>
      </c>
      <c r="I4976" s="14" t="n"/>
      <c r="J4976" s="14" t="n"/>
      <c r="K4976" s="14" t="n"/>
    </row>
    <row r="4977">
      <c r="A4977" s="19" t="n"/>
      <c r="B4977" s="14" t="n"/>
      <c r="C4977" s="12" t="str">
        <f>IF($B4977="","",IFERROR(INDEX(Items!$B$2:$B$501,MATCH($B4977,Items!$A$2:$A$501,0)),"Unknown SKU"))</f>
        <v/>
      </c>
      <c r="D4977" s="14" t="n"/>
      <c r="E4977" s="14" t="n"/>
      <c r="F4977" s="14" t="n"/>
      <c r="G4977" s="14" t="n"/>
      <c r="H4977" s="12" t="str">
        <f>IF(AND(F4977="",G4977=""),"",IF(F4977="",0,F4977)-IF(G4977="",0,G4977))</f>
        <v/>
      </c>
      <c r="I4977" s="14" t="n"/>
      <c r="J4977" s="14" t="n"/>
      <c r="K4977" s="14" t="n"/>
    </row>
    <row r="4978">
      <c r="A4978" s="19" t="n"/>
      <c r="B4978" s="14" t="n"/>
      <c r="C4978" s="12" t="str">
        <f>IF($B4978="","",IFERROR(INDEX(Items!$B$2:$B$501,MATCH($B4978,Items!$A$2:$A$501,0)),"Unknown SKU"))</f>
        <v/>
      </c>
      <c r="D4978" s="14" t="n"/>
      <c r="E4978" s="14" t="n"/>
      <c r="F4978" s="14" t="n"/>
      <c r="G4978" s="14" t="n"/>
      <c r="H4978" s="12" t="str">
        <f>IF(AND(F4978="",G4978=""),"",IF(F4978="",0,F4978)-IF(G4978="",0,G4978))</f>
        <v/>
      </c>
      <c r="I4978" s="14" t="n"/>
      <c r="J4978" s="14" t="n"/>
      <c r="K4978" s="14" t="n"/>
    </row>
    <row r="4979">
      <c r="A4979" s="19" t="n"/>
      <c r="B4979" s="14" t="n"/>
      <c r="C4979" s="12" t="str">
        <f>IF($B4979="","",IFERROR(INDEX(Items!$B$2:$B$501,MATCH($B4979,Items!$A$2:$A$501,0)),"Unknown SKU"))</f>
        <v/>
      </c>
      <c r="D4979" s="14" t="n"/>
      <c r="E4979" s="14" t="n"/>
      <c r="F4979" s="14" t="n"/>
      <c r="G4979" s="14" t="n"/>
      <c r="H4979" s="12" t="str">
        <f>IF(AND(F4979="",G4979=""),"",IF(F4979="",0,F4979)-IF(G4979="",0,G4979))</f>
        <v/>
      </c>
      <c r="I4979" s="14" t="n"/>
      <c r="J4979" s="14" t="n"/>
      <c r="K4979" s="14" t="n"/>
    </row>
    <row r="4980">
      <c r="A4980" s="19" t="n"/>
      <c r="B4980" s="14" t="n"/>
      <c r="C4980" s="12" t="str">
        <f>IF($B4980="","",IFERROR(INDEX(Items!$B$2:$B$501,MATCH($B4980,Items!$A$2:$A$501,0)),"Unknown SKU"))</f>
        <v/>
      </c>
      <c r="D4980" s="14" t="n"/>
      <c r="E4980" s="14" t="n"/>
      <c r="F4980" s="14" t="n"/>
      <c r="G4980" s="14" t="n"/>
      <c r="H4980" s="12" t="str">
        <f>IF(AND(F4980="",G4980=""),"",IF(F4980="",0,F4980)-IF(G4980="",0,G4980))</f>
        <v/>
      </c>
      <c r="I4980" s="14" t="n"/>
      <c r="J4980" s="14" t="n"/>
      <c r="K4980" s="14" t="n"/>
    </row>
    <row r="4981">
      <c r="A4981" s="19" t="n"/>
      <c r="B4981" s="14" t="n"/>
      <c r="C4981" s="12" t="str">
        <f>IF($B4981="","",IFERROR(INDEX(Items!$B$2:$B$501,MATCH($B4981,Items!$A$2:$A$501,0)),"Unknown SKU"))</f>
        <v/>
      </c>
      <c r="D4981" s="14" t="n"/>
      <c r="E4981" s="14" t="n"/>
      <c r="F4981" s="14" t="n"/>
      <c r="G4981" s="14" t="n"/>
      <c r="H4981" s="12" t="str">
        <f>IF(AND(F4981="",G4981=""),"",IF(F4981="",0,F4981)-IF(G4981="",0,G4981))</f>
        <v/>
      </c>
      <c r="I4981" s="14" t="n"/>
      <c r="J4981" s="14" t="n"/>
      <c r="K4981" s="14" t="n"/>
    </row>
    <row r="4982">
      <c r="A4982" s="19" t="n"/>
      <c r="B4982" s="14" t="n"/>
      <c r="C4982" s="12" t="str">
        <f>IF($B4982="","",IFERROR(INDEX(Items!$B$2:$B$501,MATCH($B4982,Items!$A$2:$A$501,0)),"Unknown SKU"))</f>
        <v/>
      </c>
      <c r="D4982" s="14" t="n"/>
      <c r="E4982" s="14" t="n"/>
      <c r="F4982" s="14" t="n"/>
      <c r="G4982" s="14" t="n"/>
      <c r="H4982" s="12" t="str">
        <f>IF(AND(F4982="",G4982=""),"",IF(F4982="",0,F4982)-IF(G4982="",0,G4982))</f>
        <v/>
      </c>
      <c r="I4982" s="14" t="n"/>
      <c r="J4982" s="14" t="n"/>
      <c r="K4982" s="14" t="n"/>
    </row>
    <row r="4983">
      <c r="A4983" s="19" t="n"/>
      <c r="B4983" s="14" t="n"/>
      <c r="C4983" s="12" t="str">
        <f>IF($B4983="","",IFERROR(INDEX(Items!$B$2:$B$501,MATCH($B4983,Items!$A$2:$A$501,0)),"Unknown SKU"))</f>
        <v/>
      </c>
      <c r="D4983" s="14" t="n"/>
      <c r="E4983" s="14" t="n"/>
      <c r="F4983" s="14" t="n"/>
      <c r="G4983" s="14" t="n"/>
      <c r="H4983" s="12" t="str">
        <f>IF(AND(F4983="",G4983=""),"",IF(F4983="",0,F4983)-IF(G4983="",0,G4983))</f>
        <v/>
      </c>
      <c r="I4983" s="14" t="n"/>
      <c r="J4983" s="14" t="n"/>
      <c r="K4983" s="14" t="n"/>
    </row>
    <row r="4984">
      <c r="A4984" s="19" t="n"/>
      <c r="B4984" s="14" t="n"/>
      <c r="C4984" s="12" t="str">
        <f>IF($B4984="","",IFERROR(INDEX(Items!$B$2:$B$501,MATCH($B4984,Items!$A$2:$A$501,0)),"Unknown SKU"))</f>
        <v/>
      </c>
      <c r="D4984" s="14" t="n"/>
      <c r="E4984" s="14" t="n"/>
      <c r="F4984" s="14" t="n"/>
      <c r="G4984" s="14" t="n"/>
      <c r="H4984" s="12" t="str">
        <f>IF(AND(F4984="",G4984=""),"",IF(F4984="",0,F4984)-IF(G4984="",0,G4984))</f>
        <v/>
      </c>
      <c r="I4984" s="14" t="n"/>
      <c r="J4984" s="14" t="n"/>
      <c r="K4984" s="14" t="n"/>
    </row>
    <row r="4985">
      <c r="A4985" s="19" t="n"/>
      <c r="B4985" s="14" t="n"/>
      <c r="C4985" s="12" t="str">
        <f>IF($B4985="","",IFERROR(INDEX(Items!$B$2:$B$501,MATCH($B4985,Items!$A$2:$A$501,0)),"Unknown SKU"))</f>
        <v/>
      </c>
      <c r="D4985" s="14" t="n"/>
      <c r="E4985" s="14" t="n"/>
      <c r="F4985" s="14" t="n"/>
      <c r="G4985" s="14" t="n"/>
      <c r="H4985" s="12" t="str">
        <f>IF(AND(F4985="",G4985=""),"",IF(F4985="",0,F4985)-IF(G4985="",0,G4985))</f>
        <v/>
      </c>
      <c r="I4985" s="14" t="n"/>
      <c r="J4985" s="14" t="n"/>
      <c r="K4985" s="14" t="n"/>
    </row>
    <row r="4986">
      <c r="A4986" s="19" t="n"/>
      <c r="B4986" s="14" t="n"/>
      <c r="C4986" s="12" t="str">
        <f>IF($B4986="","",IFERROR(INDEX(Items!$B$2:$B$501,MATCH($B4986,Items!$A$2:$A$501,0)),"Unknown SKU"))</f>
        <v/>
      </c>
      <c r="D4986" s="14" t="n"/>
      <c r="E4986" s="14" t="n"/>
      <c r="F4986" s="14" t="n"/>
      <c r="G4986" s="14" t="n"/>
      <c r="H4986" s="12" t="str">
        <f>IF(AND(F4986="",G4986=""),"",IF(F4986="",0,F4986)-IF(G4986="",0,G4986))</f>
        <v/>
      </c>
      <c r="I4986" s="14" t="n"/>
      <c r="J4986" s="14" t="n"/>
      <c r="K4986" s="14" t="n"/>
    </row>
    <row r="4987">
      <c r="A4987" s="19" t="n"/>
      <c r="B4987" s="14" t="n"/>
      <c r="C4987" s="12" t="str">
        <f>IF($B4987="","",IFERROR(INDEX(Items!$B$2:$B$501,MATCH($B4987,Items!$A$2:$A$501,0)),"Unknown SKU"))</f>
        <v/>
      </c>
      <c r="D4987" s="14" t="n"/>
      <c r="E4987" s="14" t="n"/>
      <c r="F4987" s="14" t="n"/>
      <c r="G4987" s="14" t="n"/>
      <c r="H4987" s="12" t="str">
        <f>IF(AND(F4987="",G4987=""),"",IF(F4987="",0,F4987)-IF(G4987="",0,G4987))</f>
        <v/>
      </c>
      <c r="I4987" s="14" t="n"/>
      <c r="J4987" s="14" t="n"/>
      <c r="K4987" s="14" t="n"/>
    </row>
    <row r="4988">
      <c r="A4988" s="19" t="n"/>
      <c r="B4988" s="14" t="n"/>
      <c r="C4988" s="12" t="str">
        <f>IF($B4988="","",IFERROR(INDEX(Items!$B$2:$B$501,MATCH($B4988,Items!$A$2:$A$501,0)),"Unknown SKU"))</f>
        <v/>
      </c>
      <c r="D4988" s="14" t="n"/>
      <c r="E4988" s="14" t="n"/>
      <c r="F4988" s="14" t="n"/>
      <c r="G4988" s="14" t="n"/>
      <c r="H4988" s="12" t="str">
        <f>IF(AND(F4988="",G4988=""),"",IF(F4988="",0,F4988)-IF(G4988="",0,G4988))</f>
        <v/>
      </c>
      <c r="I4988" s="14" t="n"/>
      <c r="J4988" s="14" t="n"/>
      <c r="K4988" s="14" t="n"/>
    </row>
    <row r="4989">
      <c r="A4989" s="19" t="n"/>
      <c r="B4989" s="14" t="n"/>
      <c r="C4989" s="12" t="str">
        <f>IF($B4989="","",IFERROR(INDEX(Items!$B$2:$B$501,MATCH($B4989,Items!$A$2:$A$501,0)),"Unknown SKU"))</f>
        <v/>
      </c>
      <c r="D4989" s="14" t="n"/>
      <c r="E4989" s="14" t="n"/>
      <c r="F4989" s="14" t="n"/>
      <c r="G4989" s="14" t="n"/>
      <c r="H4989" s="12" t="str">
        <f>IF(AND(F4989="",G4989=""),"",IF(F4989="",0,F4989)-IF(G4989="",0,G4989))</f>
        <v/>
      </c>
      <c r="I4989" s="14" t="n"/>
      <c r="J4989" s="14" t="n"/>
      <c r="K4989" s="14" t="n"/>
    </row>
    <row r="4990">
      <c r="A4990" s="19" t="n"/>
      <c r="B4990" s="14" t="n"/>
      <c r="C4990" s="12" t="str">
        <f>IF($B4990="","",IFERROR(INDEX(Items!$B$2:$B$501,MATCH($B4990,Items!$A$2:$A$501,0)),"Unknown SKU"))</f>
        <v/>
      </c>
      <c r="D4990" s="14" t="n"/>
      <c r="E4990" s="14" t="n"/>
      <c r="F4990" s="14" t="n"/>
      <c r="G4990" s="14" t="n"/>
      <c r="H4990" s="12" t="str">
        <f>IF(AND(F4990="",G4990=""),"",IF(F4990="",0,F4990)-IF(G4990="",0,G4990))</f>
        <v/>
      </c>
      <c r="I4990" s="14" t="n"/>
      <c r="J4990" s="14" t="n"/>
      <c r="K4990" s="14" t="n"/>
    </row>
    <row r="4991">
      <c r="A4991" s="19" t="n"/>
      <c r="B4991" s="14" t="n"/>
      <c r="C4991" s="12" t="str">
        <f>IF($B4991="","",IFERROR(INDEX(Items!$B$2:$B$501,MATCH($B4991,Items!$A$2:$A$501,0)),"Unknown SKU"))</f>
        <v/>
      </c>
      <c r="D4991" s="14" t="n"/>
      <c r="E4991" s="14" t="n"/>
      <c r="F4991" s="14" t="n"/>
      <c r="G4991" s="14" t="n"/>
      <c r="H4991" s="12" t="str">
        <f>IF(AND(F4991="",G4991=""),"",IF(F4991="",0,F4991)-IF(G4991="",0,G4991))</f>
        <v/>
      </c>
      <c r="I4991" s="14" t="n"/>
      <c r="J4991" s="14" t="n"/>
      <c r="K4991" s="14" t="n"/>
    </row>
    <row r="4992">
      <c r="A4992" s="19" t="n"/>
      <c r="B4992" s="14" t="n"/>
      <c r="C4992" s="12" t="str">
        <f>IF($B4992="","",IFERROR(INDEX(Items!$B$2:$B$501,MATCH($B4992,Items!$A$2:$A$501,0)),"Unknown SKU"))</f>
        <v/>
      </c>
      <c r="D4992" s="14" t="n"/>
      <c r="E4992" s="14" t="n"/>
      <c r="F4992" s="14" t="n"/>
      <c r="G4992" s="14" t="n"/>
      <c r="H4992" s="12" t="str">
        <f>IF(AND(F4992="",G4992=""),"",IF(F4992="",0,F4992)-IF(G4992="",0,G4992))</f>
        <v/>
      </c>
      <c r="I4992" s="14" t="n"/>
      <c r="J4992" s="14" t="n"/>
      <c r="K4992" s="14" t="n"/>
    </row>
    <row r="4993">
      <c r="A4993" s="19" t="n"/>
      <c r="B4993" s="14" t="n"/>
      <c r="C4993" s="12" t="str">
        <f>IF($B4993="","",IFERROR(INDEX(Items!$B$2:$B$501,MATCH($B4993,Items!$A$2:$A$501,0)),"Unknown SKU"))</f>
        <v/>
      </c>
      <c r="D4993" s="14" t="n"/>
      <c r="E4993" s="14" t="n"/>
      <c r="F4993" s="14" t="n"/>
      <c r="G4993" s="14" t="n"/>
      <c r="H4993" s="12" t="str">
        <f>IF(AND(F4993="",G4993=""),"",IF(F4993="",0,F4993)-IF(G4993="",0,G4993))</f>
        <v/>
      </c>
      <c r="I4993" s="14" t="n"/>
      <c r="J4993" s="14" t="n"/>
      <c r="K4993" s="14" t="n"/>
    </row>
    <row r="4994">
      <c r="A4994" s="19" t="n"/>
      <c r="B4994" s="14" t="n"/>
      <c r="C4994" s="12" t="str">
        <f>IF($B4994="","",IFERROR(INDEX(Items!$B$2:$B$501,MATCH($B4994,Items!$A$2:$A$501,0)),"Unknown SKU"))</f>
        <v/>
      </c>
      <c r="D4994" s="14" t="n"/>
      <c r="E4994" s="14" t="n"/>
      <c r="F4994" s="14" t="n"/>
      <c r="G4994" s="14" t="n"/>
      <c r="H4994" s="12" t="str">
        <f>IF(AND(F4994="",G4994=""),"",IF(F4994="",0,F4994)-IF(G4994="",0,G4994))</f>
        <v/>
      </c>
      <c r="I4994" s="14" t="n"/>
      <c r="J4994" s="14" t="n"/>
      <c r="K4994" s="14" t="n"/>
    </row>
    <row r="4995">
      <c r="A4995" s="19" t="n"/>
      <c r="B4995" s="14" t="n"/>
      <c r="C4995" s="12" t="str">
        <f>IF($B4995="","",IFERROR(INDEX(Items!$B$2:$B$501,MATCH($B4995,Items!$A$2:$A$501,0)),"Unknown SKU"))</f>
        <v/>
      </c>
      <c r="D4995" s="14" t="n"/>
      <c r="E4995" s="14" t="n"/>
      <c r="F4995" s="14" t="n"/>
      <c r="G4995" s="14" t="n"/>
      <c r="H4995" s="12" t="str">
        <f>IF(AND(F4995="",G4995=""),"",IF(F4995="",0,F4995)-IF(G4995="",0,G4995))</f>
        <v/>
      </c>
      <c r="I4995" s="14" t="n"/>
      <c r="J4995" s="14" t="n"/>
      <c r="K4995" s="14" t="n"/>
    </row>
    <row r="4996">
      <c r="A4996" s="19" t="n"/>
      <c r="B4996" s="14" t="n"/>
      <c r="C4996" s="12" t="str">
        <f>IF($B4996="","",IFERROR(INDEX(Items!$B$2:$B$501,MATCH($B4996,Items!$A$2:$A$501,0)),"Unknown SKU"))</f>
        <v/>
      </c>
      <c r="D4996" s="14" t="n"/>
      <c r="E4996" s="14" t="n"/>
      <c r="F4996" s="14" t="n"/>
      <c r="G4996" s="14" t="n"/>
      <c r="H4996" s="12" t="str">
        <f>IF(AND(F4996="",G4996=""),"",IF(F4996="",0,F4996)-IF(G4996="",0,G4996))</f>
        <v/>
      </c>
      <c r="I4996" s="14" t="n"/>
      <c r="J4996" s="14" t="n"/>
      <c r="K4996" s="14" t="n"/>
    </row>
    <row r="4997">
      <c r="A4997" s="19" t="n"/>
      <c r="B4997" s="14" t="n"/>
      <c r="C4997" s="12" t="str">
        <f>IF($B4997="","",IFERROR(INDEX(Items!$B$2:$B$501,MATCH($B4997,Items!$A$2:$A$501,0)),"Unknown SKU"))</f>
        <v/>
      </c>
      <c r="D4997" s="14" t="n"/>
      <c r="E4997" s="14" t="n"/>
      <c r="F4997" s="14" t="n"/>
      <c r="G4997" s="14" t="n"/>
      <c r="H4997" s="12" t="str">
        <f>IF(AND(F4997="",G4997=""),"",IF(F4997="",0,F4997)-IF(G4997="",0,G4997))</f>
        <v/>
      </c>
      <c r="I4997" s="14" t="n"/>
      <c r="J4997" s="14" t="n"/>
      <c r="K4997" s="14" t="n"/>
    </row>
    <row r="4998">
      <c r="A4998" s="19" t="n"/>
      <c r="B4998" s="14" t="n"/>
      <c r="C4998" s="12" t="str">
        <f>IF($B4998="","",IFERROR(INDEX(Items!$B$2:$B$501,MATCH($B4998,Items!$A$2:$A$501,0)),"Unknown SKU"))</f>
        <v/>
      </c>
      <c r="D4998" s="14" t="n"/>
      <c r="E4998" s="14" t="n"/>
      <c r="F4998" s="14" t="n"/>
      <c r="G4998" s="14" t="n"/>
      <c r="H4998" s="12" t="str">
        <f>IF(AND(F4998="",G4998=""),"",IF(F4998="",0,F4998)-IF(G4998="",0,G4998))</f>
        <v/>
      </c>
      <c r="I4998" s="14" t="n"/>
      <c r="J4998" s="14" t="n"/>
      <c r="K4998" s="14" t="n"/>
    </row>
    <row r="4999">
      <c r="A4999" s="19" t="n"/>
      <c r="B4999" s="14" t="n"/>
      <c r="C4999" s="12" t="str">
        <f>IF($B4999="","",IFERROR(INDEX(Items!$B$2:$B$501,MATCH($B4999,Items!$A$2:$A$501,0)),"Unknown SKU"))</f>
        <v/>
      </c>
      <c r="D4999" s="14" t="n"/>
      <c r="E4999" s="14" t="n"/>
      <c r="F4999" s="14" t="n"/>
      <c r="G4999" s="14" t="n"/>
      <c r="H4999" s="12" t="str">
        <f>IF(AND(F4999="",G4999=""),"",IF(F4999="",0,F4999)-IF(G4999="",0,G4999))</f>
        <v/>
      </c>
      <c r="I4999" s="14" t="n"/>
      <c r="J4999" s="14" t="n"/>
      <c r="K4999" s="14" t="n"/>
    </row>
    <row r="5000">
      <c r="A5000" s="19" t="n"/>
      <c r="B5000" s="14" t="n"/>
      <c r="C5000" s="12" t="str">
        <f>IF($B5000="","",IFERROR(INDEX(Items!$B$2:$B$501,MATCH($B5000,Items!$A$2:$A$501,0)),"Unknown SKU"))</f>
        <v/>
      </c>
      <c r="D5000" s="14" t="n"/>
      <c r="E5000" s="14" t="n"/>
      <c r="F5000" s="14" t="n"/>
      <c r="G5000" s="14" t="n"/>
      <c r="H5000" s="12" t="str">
        <f>IF(AND(F5000="",G5000=""),"",IF(F5000="",0,F5000)-IF(G5000="",0,G5000))</f>
        <v/>
      </c>
      <c r="I5000" s="14" t="n"/>
      <c r="J5000" s="14" t="n"/>
      <c r="K5000" s="14" t="n"/>
    </row>
    <row r="5001">
      <c r="A5001" s="19" t="n"/>
      <c r="B5001" s="14" t="n"/>
      <c r="C5001" s="12" t="str">
        <f>IF($B5001="","",IFERROR(INDEX(Items!$B$2:$B$501,MATCH($B5001,Items!$A$2:$A$501,0)),"Unknown SKU"))</f>
        <v/>
      </c>
      <c r="D5001" s="14" t="n"/>
      <c r="E5001" s="14" t="n"/>
      <c r="F5001" s="14" t="n"/>
      <c r="G5001" s="14" t="n"/>
      <c r="H5001" s="12" t="str">
        <f>IF(AND(F5001="",G5001=""),"",IF(F5001="",0,F5001)-IF(G5001="",0,G5001))</f>
        <v/>
      </c>
      <c r="I5001" s="14" t="n"/>
      <c r="J5001" s="14" t="n"/>
      <c r="K5001" s="14" t="n"/>
    </row>
  </sheetData>
  <autoFilter ref="A1:K5001"/>
  <conditionalFormatting sqref="D2:D5001">
    <cfRule type="expression" priority="1" dxfId="1">
      <formula>AND($B2&lt;&gt;"",$D2="")</formula>
    </cfRule>
  </conditionalFormatting>
  <conditionalFormatting sqref="C2:C5001">
    <cfRule type="expression" priority="2" dxfId="2">
      <formula>$C2="Unknown SKU"</formula>
    </cfRule>
  </conditionalFormatting>
  <dataValidations count="3">
    <dataValidation sqref="B2:B5001" showDropDown="0" showInputMessage="0" showErrorMessage="1" allowBlank="1" errorTitle="Unknown SKU" error="Add the item on the Items sheet first, then pick its SKU here." type="list">
      <formula1>=Items!$A$2:$A$501</formula1>
    </dataValidation>
    <dataValidation sqref="D2:D5001" showDropDown="0" showInputMessage="0" showErrorMessage="1" allowBlank="1" errorTitle="Unknown location" error="Pick a location. Add locations on the Lists sheet." type="list">
      <formula1>=Lists!$A$2:$A$6</formula1>
    </dataValidation>
    <dataValidation sqref="E2:E5001" showDropDown="0" showInputMessage="0" showErrorMessage="1" allowBlank="1" errorTitle="Unknown type" error="Pick one of the movement types." type="list">
      <formula1>=Lists!$C$2:$C$9</formula1>
    </dataValidation>
  </dataValidations>
  <pageMargins left="0.75" right="0.75" top="1" bottom="1" header="0.5" footer="0.5"/>
  <legacyDrawing r:id="anysvml"/>
</worksheet>
</file>

<file path=xl/worksheets/sheet4.xml><?xml version="1.0" encoding="utf-8"?>
<worksheet xmlns="http://schemas.openxmlformats.org/spreadsheetml/2006/main" xmlns:r="http://schemas.openxmlformats.org/officeDocument/2006/relationships">
  <sheetPr>
    <outlinePr summaryBelow="1" summaryRight="1"/>
    <pageSetUpPr/>
  </sheetPr>
  <dimension ref="A1:M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30" customWidth="1" min="2" max="2"/>
    <col width="12" customWidth="1" min="3" max="3"/>
    <col width="12" customWidth="1" min="4" max="4"/>
    <col width="12" customWidth="1" min="5" max="5"/>
    <col width="12" customWidth="1" min="6" max="6"/>
    <col width="12" customWidth="1" min="7" max="7"/>
    <col width="10" customWidth="1" min="8" max="8"/>
    <col width="11" customWidth="1" min="9" max="9"/>
    <col width="12" customWidth="1" min="10" max="10"/>
    <col width="10" customWidth="1" min="11" max="11"/>
    <col width="18" customWidth="1" min="13" max="13"/>
  </cols>
  <sheetData>
    <row r="1" ht="30" customHeight="1">
      <c r="A1" s="8" t="inlineStr">
        <is>
          <t>SKU</t>
        </is>
      </c>
      <c r="B1" s="8" t="inlineStr">
        <is>
          <t>Item</t>
        </is>
      </c>
      <c r="C1" s="8" t="str">
        <f>IF(Lists!$A$2="","",Lists!$A$2)</f>
        <v>Warehouse</v>
      </c>
      <c r="D1" s="8" t="str">
        <f>IF(Lists!$A$3="","",Lists!$A$3)</f>
        <v>Van 1</v>
      </c>
      <c r="E1" s="8" t="str">
        <f>IF(Lists!$A$4="","",Lists!$A$4)</f>
        <v>Van 2</v>
      </c>
      <c r="F1" s="8" t="str">
        <f>IF(Lists!$A$5="","",Lists!$A$5)</f>
        <v/>
      </c>
      <c r="G1" s="8" t="str">
        <f>IF(Lists!$A$6="","",Lists!$A$6)</f>
        <v/>
      </c>
      <c r="H1" s="8" t="inlineStr">
        <is>
          <t>Total</t>
        </is>
      </c>
      <c r="I1" s="8" t="inlineStr">
        <is>
          <t>Cost per unit</t>
        </is>
      </c>
      <c r="J1" s="8" t="inlineStr">
        <is>
          <t>Stock value</t>
        </is>
      </c>
      <c r="K1" s="8" t="inlineStr">
        <is>
          <t>Status</t>
        </is>
      </c>
      <c r="M1" s="20" t="inlineStr">
        <is>
          <t>Total stock value</t>
        </is>
      </c>
    </row>
    <row r="2">
      <c r="A2" s="12" t="str">
        <f>IF(Items!$A2="","",Items!$A2)</f>
        <v>CP-15-3M</v>
      </c>
      <c r="B2" s="12" t="str">
        <f>IF($A2="","",Items!$B2)</f>
        <v>Copper pipe 15mm x 3m</v>
      </c>
      <c r="C2" s="12">
        <f>IF(OR($A2="",C$1=""),"",SUMIFS(Movements!$H$2:$H$5001,Movements!$B$2:$B$5001,$A2,Movements!$D$2:$D$5001,C$1))</f>
        <v>34</v>
      </c>
      <c r="D2" s="12">
        <f>IF(OR($A2="",D$1=""),"",SUMIFS(Movements!$H$2:$H$5001,Movements!$B$2:$B$5001,$A2,Movements!$D$2:$D$5001,D$1))</f>
        <v>0</v>
      </c>
      <c r="E2" s="12">
        <f>IF(OR($A2="",E$1=""),"",SUMIFS(Movements!$H$2:$H$5001,Movements!$B$2:$B$5001,$A2,Movements!$D$2:$D$5001,E$1))</f>
        <v>0</v>
      </c>
      <c r="F2" s="12" t="str">
        <f>IF(OR($A2="",F$1=""),"",SUMIFS(Movements!$H$2:$H$5001,Movements!$B$2:$B$5001,$A2,Movements!$D$2:$D$5001,F$1))</f>
        <v/>
      </c>
      <c r="G2" s="12" t="str">
        <f>IF(OR($A2="",G$1=""),"",SUMIFS(Movements!$H$2:$H$5001,Movements!$B$2:$B$5001,$A2,Movements!$D$2:$D$5001,G$1))</f>
        <v/>
      </c>
      <c r="H2" s="12">
        <f>IF($A2="","",Items!$L2)</f>
        <v>34</v>
      </c>
      <c r="I2" s="13">
        <f>IF($A2="","",Items!$G2)</f>
        <v>9.8</v>
      </c>
      <c r="J2" s="13">
        <f>IF($A2="","",H2*I2)</f>
        <v>333.20000000000005</v>
      </c>
      <c r="K2" s="12" t="str">
        <f>IF($A2="","",Items!$O2)</f>
        <v>OK</v>
      </c>
      <c r="M2" s="21">
        <f>SUM(J2:J501)</f>
        <v>1221.5500000000002</v>
      </c>
    </row>
    <row r="3">
      <c r="A3" s="12" t="str">
        <f>IF(Items!$A3="","",Items!$A3)</f>
        <v>EL-15</v>
      </c>
      <c r="B3" s="12" t="str">
        <f>IF($A3="","",Items!$B3)</f>
        <v>Elbow 15mm, compression</v>
      </c>
      <c r="C3" s="12">
        <f>IF(OR($A3="",C$1=""),"",SUMIFS(Movements!$H$2:$H$5001,Movements!$B$2:$B$5001,$A3,Movements!$D$2:$D$5001,C$1))</f>
        <v>200</v>
      </c>
      <c r="D3" s="12">
        <f>IF(OR($A3="",D$1=""),"",SUMIFS(Movements!$H$2:$H$5001,Movements!$B$2:$B$5001,$A3,Movements!$D$2:$D$5001,D$1))</f>
        <v>0</v>
      </c>
      <c r="E3" s="12">
        <f>IF(OR($A3="",E$1=""),"",SUMIFS(Movements!$H$2:$H$5001,Movements!$B$2:$B$5001,$A3,Movements!$D$2:$D$5001,E$1))</f>
        <v>0</v>
      </c>
      <c r="F3" s="12" t="str">
        <f>IF(OR($A3="",F$1=""),"",SUMIFS(Movements!$H$2:$H$5001,Movements!$B$2:$B$5001,$A3,Movements!$D$2:$D$5001,F$1))</f>
        <v/>
      </c>
      <c r="G3" s="12" t="str">
        <f>IF(OR($A3="",G$1=""),"",SUMIFS(Movements!$H$2:$H$5001,Movements!$B$2:$B$5001,$A3,Movements!$D$2:$D$5001,G$1))</f>
        <v/>
      </c>
      <c r="H3" s="12">
        <f>IF($A3="","",Items!$L3)</f>
        <v>200</v>
      </c>
      <c r="I3" s="13">
        <f>IF($A3="","",Items!$G3)</f>
        <v>1.35</v>
      </c>
      <c r="J3" s="13">
        <f>IF($A3="","",H3*I3)</f>
        <v>270</v>
      </c>
      <c r="K3" s="12" t="str">
        <f>IF($A3="","",Items!$O3)</f>
        <v>OK</v>
      </c>
    </row>
    <row r="4">
      <c r="A4" s="12" t="str">
        <f>IF(Items!$A4="","",Items!$A4)</f>
        <v>BV-15</v>
      </c>
      <c r="B4" s="12" t="str">
        <f>IF($A4="","",Items!$B4)</f>
        <v>Ball valve 15mm</v>
      </c>
      <c r="C4" s="12">
        <f>IF(OR($A4="",C$1=""),"",SUMIFS(Movements!$H$2:$H$5001,Movements!$B$2:$B$5001,$A4,Movements!$D$2:$D$5001,C$1))</f>
        <v>8</v>
      </c>
      <c r="D4" s="12">
        <f>IF(OR($A4="",D$1=""),"",SUMIFS(Movements!$H$2:$H$5001,Movements!$B$2:$B$5001,$A4,Movements!$D$2:$D$5001,D$1))</f>
        <v>0</v>
      </c>
      <c r="E4" s="12">
        <f>IF(OR($A4="",E$1=""),"",SUMIFS(Movements!$H$2:$H$5001,Movements!$B$2:$B$5001,$A4,Movements!$D$2:$D$5001,E$1))</f>
        <v>0</v>
      </c>
      <c r="F4" s="12" t="str">
        <f>IF(OR($A4="",F$1=""),"",SUMIFS(Movements!$H$2:$H$5001,Movements!$B$2:$B$5001,$A4,Movements!$D$2:$D$5001,F$1))</f>
        <v/>
      </c>
      <c r="G4" s="12" t="str">
        <f>IF(OR($A4="",G$1=""),"",SUMIFS(Movements!$H$2:$H$5001,Movements!$B$2:$B$5001,$A4,Movements!$D$2:$D$5001,G$1))</f>
        <v/>
      </c>
      <c r="H4" s="12">
        <f>IF($A4="","",Items!$L4)</f>
        <v>8</v>
      </c>
      <c r="I4" s="13">
        <f>IF($A4="","",Items!$G4)</f>
        <v>6.2</v>
      </c>
      <c r="J4" s="13">
        <f>IF($A4="","",H4*I4)</f>
        <v>49.6</v>
      </c>
      <c r="K4" s="12" t="str">
        <f>IF($A4="","",Items!$O4)</f>
        <v>OK</v>
      </c>
    </row>
    <row r="5">
      <c r="A5" s="12" t="str">
        <f>IF(Items!$A5="","",Items!$A5)</f>
        <v>PTFE-12</v>
      </c>
      <c r="B5" s="12" t="str">
        <f>IF($A5="","",Items!$B5)</f>
        <v>PTFE tape 12mm x 12m</v>
      </c>
      <c r="C5" s="12">
        <f>IF(OR($A5="",C$1=""),"",SUMIFS(Movements!$H$2:$H$5001,Movements!$B$2:$B$5001,$A5,Movements!$D$2:$D$5001,C$1))</f>
        <v>60</v>
      </c>
      <c r="D5" s="12">
        <f>IF(OR($A5="",D$1=""),"",SUMIFS(Movements!$H$2:$H$5001,Movements!$B$2:$B$5001,$A5,Movements!$D$2:$D$5001,D$1))</f>
        <v>7</v>
      </c>
      <c r="E5" s="12">
        <f>IF(OR($A5="",E$1=""),"",SUMIFS(Movements!$H$2:$H$5001,Movements!$B$2:$B$5001,$A5,Movements!$D$2:$D$5001,E$1))</f>
        <v>0</v>
      </c>
      <c r="F5" s="12" t="str">
        <f>IF(OR($A5="",F$1=""),"",SUMIFS(Movements!$H$2:$H$5001,Movements!$B$2:$B$5001,$A5,Movements!$D$2:$D$5001,F$1))</f>
        <v/>
      </c>
      <c r="G5" s="12" t="str">
        <f>IF(OR($A5="",G$1=""),"",SUMIFS(Movements!$H$2:$H$5001,Movements!$B$2:$B$5001,$A5,Movements!$D$2:$D$5001,G$1))</f>
        <v/>
      </c>
      <c r="H5" s="12">
        <f>IF($A5="","",Items!$L5)</f>
        <v>67</v>
      </c>
      <c r="I5" s="13">
        <f>IF($A5="","",Items!$G5)</f>
        <v>0.45</v>
      </c>
      <c r="J5" s="13">
        <f>IF($A5="","",H5*I5)</f>
        <v>30.150000000000002</v>
      </c>
      <c r="K5" s="12" t="str">
        <f>IF($A5="","",Items!$O5)</f>
        <v>OK</v>
      </c>
    </row>
    <row r="6">
      <c r="A6" s="12" t="str">
        <f>IF(Items!$A6="","",Items!$A6)</f>
        <v>TE-25-100</v>
      </c>
      <c r="B6" s="12" t="str">
        <f>IF($A6="","",Items!$B6)</f>
        <v>Twin and earth cable 2.5mm, 100m</v>
      </c>
      <c r="C6" s="12">
        <f>IF(OR($A6="",C$1=""),"",SUMIFS(Movements!$H$2:$H$5001,Movements!$B$2:$B$5001,$A6,Movements!$D$2:$D$5001,C$1))</f>
        <v>2</v>
      </c>
      <c r="D6" s="12">
        <f>IF(OR($A6="",D$1=""),"",SUMIFS(Movements!$H$2:$H$5001,Movements!$B$2:$B$5001,$A6,Movements!$D$2:$D$5001,D$1))</f>
        <v>0</v>
      </c>
      <c r="E6" s="12">
        <f>IF(OR($A6="",E$1=""),"",SUMIFS(Movements!$H$2:$H$5001,Movements!$B$2:$B$5001,$A6,Movements!$D$2:$D$5001,E$1))</f>
        <v>0</v>
      </c>
      <c r="F6" s="12" t="str">
        <f>IF(OR($A6="",F$1=""),"",SUMIFS(Movements!$H$2:$H$5001,Movements!$B$2:$B$5001,$A6,Movements!$D$2:$D$5001,F$1))</f>
        <v/>
      </c>
      <c r="G6" s="12" t="str">
        <f>IF(OR($A6="",G$1=""),"",SUMIFS(Movements!$H$2:$H$5001,Movements!$B$2:$B$5001,$A6,Movements!$D$2:$D$5001,G$1))</f>
        <v/>
      </c>
      <c r="H6" s="12">
        <f>IF($A6="","",Items!$L6)</f>
        <v>2</v>
      </c>
      <c r="I6" s="13">
        <f>IF($A6="","",Items!$G6)</f>
        <v>72</v>
      </c>
      <c r="J6" s="13">
        <f>IF($A6="","",H6*I6)</f>
        <v>144</v>
      </c>
      <c r="K6" s="12" t="str">
        <f>IF($A6="","",Items!$O6)</f>
        <v>Reorder</v>
      </c>
    </row>
    <row r="7">
      <c r="A7" s="12" t="str">
        <f>IF(Items!$A7="","",Items!$A7)</f>
        <v>SO-2G</v>
      </c>
      <c r="B7" s="12" t="str">
        <f>IF($A7="","",Items!$B7)</f>
        <v>Double socket outlet, white</v>
      </c>
      <c r="C7" s="12">
        <f>IF(OR($A7="",C$1=""),"",SUMIFS(Movements!$H$2:$H$5001,Movements!$B$2:$B$5001,$A7,Movements!$D$2:$D$5001,C$1))</f>
        <v>70</v>
      </c>
      <c r="D7" s="12">
        <f>IF(OR($A7="",D$1=""),"",SUMIFS(Movements!$H$2:$H$5001,Movements!$B$2:$B$5001,$A7,Movements!$D$2:$D$5001,D$1))</f>
        <v>8</v>
      </c>
      <c r="E7" s="12">
        <f>IF(OR($A7="",E$1=""),"",SUMIFS(Movements!$H$2:$H$5001,Movements!$B$2:$B$5001,$A7,Movements!$D$2:$D$5001,E$1))</f>
        <v>0</v>
      </c>
      <c r="F7" s="12" t="str">
        <f>IF(OR($A7="",F$1=""),"",SUMIFS(Movements!$H$2:$H$5001,Movements!$B$2:$B$5001,$A7,Movements!$D$2:$D$5001,F$1))</f>
        <v/>
      </c>
      <c r="G7" s="12" t="str">
        <f>IF(OR($A7="",G$1=""),"",SUMIFS(Movements!$H$2:$H$5001,Movements!$B$2:$B$5001,$A7,Movements!$D$2:$D$5001,G$1))</f>
        <v/>
      </c>
      <c r="H7" s="12">
        <f>IF($A7="","",Items!$L7)</f>
        <v>78</v>
      </c>
      <c r="I7" s="13">
        <f>IF($A7="","",Items!$G7)</f>
        <v>3.1</v>
      </c>
      <c r="J7" s="13">
        <f>IF($A7="","",H7*I7)</f>
        <v>241.8</v>
      </c>
      <c r="K7" s="12" t="str">
        <f>IF($A7="","",Items!$O7)</f>
        <v>OK</v>
      </c>
    </row>
    <row r="8">
      <c r="A8" s="12" t="str">
        <f>IF(Items!$A8="","",Items!$A8)</f>
        <v>DL-LED-6W</v>
      </c>
      <c r="B8" s="12" t="str">
        <f>IF($A8="","",Items!$B8)</f>
        <v>LED downlight 6W</v>
      </c>
      <c r="C8" s="12">
        <f>IF(OR($A8="",C$1=""),"",SUMIFS(Movements!$H$2:$H$5001,Movements!$B$2:$B$5001,$A8,Movements!$D$2:$D$5001,C$1))</f>
        <v>22</v>
      </c>
      <c r="D8" s="12">
        <f>IF(OR($A8="",D$1=""),"",SUMIFS(Movements!$H$2:$H$5001,Movements!$B$2:$B$5001,$A8,Movements!$D$2:$D$5001,D$1))</f>
        <v>0</v>
      </c>
      <c r="E8" s="12">
        <f>IF(OR($A8="",E$1=""),"",SUMIFS(Movements!$H$2:$H$5001,Movements!$B$2:$B$5001,$A8,Movements!$D$2:$D$5001,E$1))</f>
        <v>0</v>
      </c>
      <c r="F8" s="12" t="str">
        <f>IF(OR($A8="",F$1=""),"",SUMIFS(Movements!$H$2:$H$5001,Movements!$B$2:$B$5001,$A8,Movements!$D$2:$D$5001,F$1))</f>
        <v/>
      </c>
      <c r="G8" s="12" t="str">
        <f>IF(OR($A8="",G$1=""),"",SUMIFS(Movements!$H$2:$H$5001,Movements!$B$2:$B$5001,$A8,Movements!$D$2:$D$5001,G$1))</f>
        <v/>
      </c>
      <c r="H8" s="12">
        <f>IF($A8="","",Items!$L8)</f>
        <v>22</v>
      </c>
      <c r="I8" s="13">
        <f>IF($A8="","",Items!$G8)</f>
        <v>4.75</v>
      </c>
      <c r="J8" s="13">
        <f>IF($A8="","",H8*I8)</f>
        <v>104.5</v>
      </c>
      <c r="K8" s="12" t="str">
        <f>IF($A8="","",Items!$O8)</f>
        <v>Reorder</v>
      </c>
    </row>
    <row r="9">
      <c r="A9" s="12" t="str">
        <f>IF(Items!$A9="","",Items!$A9)</f>
        <v>WP-6-100</v>
      </c>
      <c r="B9" s="12" t="str">
        <f>IF($A9="","",Items!$B9)</f>
        <v>Wall plugs 6mm, box of 100</v>
      </c>
      <c r="C9" s="12">
        <f>IF(OR($A9="",C$1=""),"",SUMIFS(Movements!$H$2:$H$5001,Movements!$B$2:$B$5001,$A9,Movements!$D$2:$D$5001,C$1))</f>
        <v>23</v>
      </c>
      <c r="D9" s="12">
        <f>IF(OR($A9="",D$1=""),"",SUMIFS(Movements!$H$2:$H$5001,Movements!$B$2:$B$5001,$A9,Movements!$D$2:$D$5001,D$1))</f>
        <v>0</v>
      </c>
      <c r="E9" s="12">
        <f>IF(OR($A9="",E$1=""),"",SUMIFS(Movements!$H$2:$H$5001,Movements!$B$2:$B$5001,$A9,Movements!$D$2:$D$5001,E$1))</f>
        <v>0</v>
      </c>
      <c r="F9" s="12" t="str">
        <f>IF(OR($A9="",F$1=""),"",SUMIFS(Movements!$H$2:$H$5001,Movements!$B$2:$B$5001,$A9,Movements!$D$2:$D$5001,F$1))</f>
        <v/>
      </c>
      <c r="G9" s="12" t="str">
        <f>IF(OR($A9="",G$1=""),"",SUMIFS(Movements!$H$2:$H$5001,Movements!$B$2:$B$5001,$A9,Movements!$D$2:$D$5001,G$1))</f>
        <v/>
      </c>
      <c r="H9" s="12">
        <f>IF($A9="","",Items!$L9)</f>
        <v>23</v>
      </c>
      <c r="I9" s="13">
        <f>IF($A9="","",Items!$G9)</f>
        <v>2.1</v>
      </c>
      <c r="J9" s="13">
        <f>IF($A9="","",H9*I9)</f>
        <v>48.300000000000004</v>
      </c>
      <c r="K9" s="12" t="str">
        <f>IF($A9="","",Items!$O9)</f>
        <v>OK</v>
      </c>
    </row>
    <row r="10">
      <c r="A10" s="12" t="str">
        <f>IF(Items!$A10="","",Items!$A10)</f>
        <v/>
      </c>
      <c r="B10" s="12" t="str">
        <f>IF($A10="","",Items!$B10)</f>
        <v/>
      </c>
      <c r="C10" s="12" t="str">
        <f>IF(OR($A10="",C$1=""),"",SUMIFS(Movements!$H$2:$H$5001,Movements!$B$2:$B$5001,$A10,Movements!$D$2:$D$5001,C$1))</f>
        <v/>
      </c>
      <c r="D10" s="12" t="str">
        <f>IF(OR($A10="",D$1=""),"",SUMIFS(Movements!$H$2:$H$5001,Movements!$B$2:$B$5001,$A10,Movements!$D$2:$D$5001,D$1))</f>
        <v/>
      </c>
      <c r="E10" s="12" t="str">
        <f>IF(OR($A10="",E$1=""),"",SUMIFS(Movements!$H$2:$H$5001,Movements!$B$2:$B$5001,$A10,Movements!$D$2:$D$5001,E$1))</f>
        <v/>
      </c>
      <c r="F10" s="12" t="str">
        <f>IF(OR($A10="",F$1=""),"",SUMIFS(Movements!$H$2:$H$5001,Movements!$B$2:$B$5001,$A10,Movements!$D$2:$D$5001,F$1))</f>
        <v/>
      </c>
      <c r="G10" s="12" t="str">
        <f>IF(OR($A10="",G$1=""),"",SUMIFS(Movements!$H$2:$H$5001,Movements!$B$2:$B$5001,$A10,Movements!$D$2:$D$5001,G$1))</f>
        <v/>
      </c>
      <c r="H10" s="12" t="str">
        <f>IF($A10="","",Items!$L10)</f>
        <v/>
      </c>
      <c r="I10" s="13" t="str">
        <f>IF($A10="","",Items!$G10)</f>
        <v/>
      </c>
      <c r="J10" s="13" t="str">
        <f>IF($A10="","",H10*I10)</f>
        <v/>
      </c>
      <c r="K10" s="12" t="str">
        <f>IF($A10="","",Items!$O10)</f>
        <v/>
      </c>
    </row>
    <row r="11">
      <c r="A11" s="12" t="str">
        <f>IF(Items!$A11="","",Items!$A11)</f>
        <v/>
      </c>
      <c r="B11" s="12" t="str">
        <f>IF($A11="","",Items!$B11)</f>
        <v/>
      </c>
      <c r="C11" s="12" t="str">
        <f>IF(OR($A11="",C$1=""),"",SUMIFS(Movements!$H$2:$H$5001,Movements!$B$2:$B$5001,$A11,Movements!$D$2:$D$5001,C$1))</f>
        <v/>
      </c>
      <c r="D11" s="12" t="str">
        <f>IF(OR($A11="",D$1=""),"",SUMIFS(Movements!$H$2:$H$5001,Movements!$B$2:$B$5001,$A11,Movements!$D$2:$D$5001,D$1))</f>
        <v/>
      </c>
      <c r="E11" s="12" t="str">
        <f>IF(OR($A11="",E$1=""),"",SUMIFS(Movements!$H$2:$H$5001,Movements!$B$2:$B$5001,$A11,Movements!$D$2:$D$5001,E$1))</f>
        <v/>
      </c>
      <c r="F11" s="12" t="str">
        <f>IF(OR($A11="",F$1=""),"",SUMIFS(Movements!$H$2:$H$5001,Movements!$B$2:$B$5001,$A11,Movements!$D$2:$D$5001,F$1))</f>
        <v/>
      </c>
      <c r="G11" s="12" t="str">
        <f>IF(OR($A11="",G$1=""),"",SUMIFS(Movements!$H$2:$H$5001,Movements!$B$2:$B$5001,$A11,Movements!$D$2:$D$5001,G$1))</f>
        <v/>
      </c>
      <c r="H11" s="12" t="str">
        <f>IF($A11="","",Items!$L11)</f>
        <v/>
      </c>
      <c r="I11" s="13" t="str">
        <f>IF($A11="","",Items!$G11)</f>
        <v/>
      </c>
      <c r="J11" s="13" t="str">
        <f>IF($A11="","",H11*I11)</f>
        <v/>
      </c>
      <c r="K11" s="12" t="str">
        <f>IF($A11="","",Items!$O11)</f>
        <v/>
      </c>
    </row>
    <row r="12">
      <c r="A12" s="12" t="str">
        <f>IF(Items!$A12="","",Items!$A12)</f>
        <v/>
      </c>
      <c r="B12" s="12" t="str">
        <f>IF($A12="","",Items!$B12)</f>
        <v/>
      </c>
      <c r="C12" s="12" t="str">
        <f>IF(OR($A12="",C$1=""),"",SUMIFS(Movements!$H$2:$H$5001,Movements!$B$2:$B$5001,$A12,Movements!$D$2:$D$5001,C$1))</f>
        <v/>
      </c>
      <c r="D12" s="12" t="str">
        <f>IF(OR($A12="",D$1=""),"",SUMIFS(Movements!$H$2:$H$5001,Movements!$B$2:$B$5001,$A12,Movements!$D$2:$D$5001,D$1))</f>
        <v/>
      </c>
      <c r="E12" s="12" t="str">
        <f>IF(OR($A12="",E$1=""),"",SUMIFS(Movements!$H$2:$H$5001,Movements!$B$2:$B$5001,$A12,Movements!$D$2:$D$5001,E$1))</f>
        <v/>
      </c>
      <c r="F12" s="12" t="str">
        <f>IF(OR($A12="",F$1=""),"",SUMIFS(Movements!$H$2:$H$5001,Movements!$B$2:$B$5001,$A12,Movements!$D$2:$D$5001,F$1))</f>
        <v/>
      </c>
      <c r="G12" s="12" t="str">
        <f>IF(OR($A12="",G$1=""),"",SUMIFS(Movements!$H$2:$H$5001,Movements!$B$2:$B$5001,$A12,Movements!$D$2:$D$5001,G$1))</f>
        <v/>
      </c>
      <c r="H12" s="12" t="str">
        <f>IF($A12="","",Items!$L12)</f>
        <v/>
      </c>
      <c r="I12" s="13" t="str">
        <f>IF($A12="","",Items!$G12)</f>
        <v/>
      </c>
      <c r="J12" s="13" t="str">
        <f>IF($A12="","",H12*I12)</f>
        <v/>
      </c>
      <c r="K12" s="12" t="str">
        <f>IF($A12="","",Items!$O12)</f>
        <v/>
      </c>
    </row>
    <row r="13">
      <c r="A13" s="12" t="str">
        <f>IF(Items!$A13="","",Items!$A13)</f>
        <v/>
      </c>
      <c r="B13" s="12" t="str">
        <f>IF($A13="","",Items!$B13)</f>
        <v/>
      </c>
      <c r="C13" s="12" t="str">
        <f>IF(OR($A13="",C$1=""),"",SUMIFS(Movements!$H$2:$H$5001,Movements!$B$2:$B$5001,$A13,Movements!$D$2:$D$5001,C$1))</f>
        <v/>
      </c>
      <c r="D13" s="12" t="str">
        <f>IF(OR($A13="",D$1=""),"",SUMIFS(Movements!$H$2:$H$5001,Movements!$B$2:$B$5001,$A13,Movements!$D$2:$D$5001,D$1))</f>
        <v/>
      </c>
      <c r="E13" s="12" t="str">
        <f>IF(OR($A13="",E$1=""),"",SUMIFS(Movements!$H$2:$H$5001,Movements!$B$2:$B$5001,$A13,Movements!$D$2:$D$5001,E$1))</f>
        <v/>
      </c>
      <c r="F13" s="12" t="str">
        <f>IF(OR($A13="",F$1=""),"",SUMIFS(Movements!$H$2:$H$5001,Movements!$B$2:$B$5001,$A13,Movements!$D$2:$D$5001,F$1))</f>
        <v/>
      </c>
      <c r="G13" s="12" t="str">
        <f>IF(OR($A13="",G$1=""),"",SUMIFS(Movements!$H$2:$H$5001,Movements!$B$2:$B$5001,$A13,Movements!$D$2:$D$5001,G$1))</f>
        <v/>
      </c>
      <c r="H13" s="12" t="str">
        <f>IF($A13="","",Items!$L13)</f>
        <v/>
      </c>
      <c r="I13" s="13" t="str">
        <f>IF($A13="","",Items!$G13)</f>
        <v/>
      </c>
      <c r="J13" s="13" t="str">
        <f>IF($A13="","",H13*I13)</f>
        <v/>
      </c>
      <c r="K13" s="12" t="str">
        <f>IF($A13="","",Items!$O13)</f>
        <v/>
      </c>
    </row>
    <row r="14">
      <c r="A14" s="12" t="str">
        <f>IF(Items!$A14="","",Items!$A14)</f>
        <v/>
      </c>
      <c r="B14" s="12" t="str">
        <f>IF($A14="","",Items!$B14)</f>
        <v/>
      </c>
      <c r="C14" s="12" t="str">
        <f>IF(OR($A14="",C$1=""),"",SUMIFS(Movements!$H$2:$H$5001,Movements!$B$2:$B$5001,$A14,Movements!$D$2:$D$5001,C$1))</f>
        <v/>
      </c>
      <c r="D14" s="12" t="str">
        <f>IF(OR($A14="",D$1=""),"",SUMIFS(Movements!$H$2:$H$5001,Movements!$B$2:$B$5001,$A14,Movements!$D$2:$D$5001,D$1))</f>
        <v/>
      </c>
      <c r="E14" s="12" t="str">
        <f>IF(OR($A14="",E$1=""),"",SUMIFS(Movements!$H$2:$H$5001,Movements!$B$2:$B$5001,$A14,Movements!$D$2:$D$5001,E$1))</f>
        <v/>
      </c>
      <c r="F14" s="12" t="str">
        <f>IF(OR($A14="",F$1=""),"",SUMIFS(Movements!$H$2:$H$5001,Movements!$B$2:$B$5001,$A14,Movements!$D$2:$D$5001,F$1))</f>
        <v/>
      </c>
      <c r="G14" s="12" t="str">
        <f>IF(OR($A14="",G$1=""),"",SUMIFS(Movements!$H$2:$H$5001,Movements!$B$2:$B$5001,$A14,Movements!$D$2:$D$5001,G$1))</f>
        <v/>
      </c>
      <c r="H14" s="12" t="str">
        <f>IF($A14="","",Items!$L14)</f>
        <v/>
      </c>
      <c r="I14" s="13" t="str">
        <f>IF($A14="","",Items!$G14)</f>
        <v/>
      </c>
      <c r="J14" s="13" t="str">
        <f>IF($A14="","",H14*I14)</f>
        <v/>
      </c>
      <c r="K14" s="12" t="str">
        <f>IF($A14="","",Items!$O14)</f>
        <v/>
      </c>
    </row>
    <row r="15">
      <c r="A15" s="12" t="str">
        <f>IF(Items!$A15="","",Items!$A15)</f>
        <v/>
      </c>
      <c r="B15" s="12" t="str">
        <f>IF($A15="","",Items!$B15)</f>
        <v/>
      </c>
      <c r="C15" s="12" t="str">
        <f>IF(OR($A15="",C$1=""),"",SUMIFS(Movements!$H$2:$H$5001,Movements!$B$2:$B$5001,$A15,Movements!$D$2:$D$5001,C$1))</f>
        <v/>
      </c>
      <c r="D15" s="12" t="str">
        <f>IF(OR($A15="",D$1=""),"",SUMIFS(Movements!$H$2:$H$5001,Movements!$B$2:$B$5001,$A15,Movements!$D$2:$D$5001,D$1))</f>
        <v/>
      </c>
      <c r="E15" s="12" t="str">
        <f>IF(OR($A15="",E$1=""),"",SUMIFS(Movements!$H$2:$H$5001,Movements!$B$2:$B$5001,$A15,Movements!$D$2:$D$5001,E$1))</f>
        <v/>
      </c>
      <c r="F15" s="12" t="str">
        <f>IF(OR($A15="",F$1=""),"",SUMIFS(Movements!$H$2:$H$5001,Movements!$B$2:$B$5001,$A15,Movements!$D$2:$D$5001,F$1))</f>
        <v/>
      </c>
      <c r="G15" s="12" t="str">
        <f>IF(OR($A15="",G$1=""),"",SUMIFS(Movements!$H$2:$H$5001,Movements!$B$2:$B$5001,$A15,Movements!$D$2:$D$5001,G$1))</f>
        <v/>
      </c>
      <c r="H15" s="12" t="str">
        <f>IF($A15="","",Items!$L15)</f>
        <v/>
      </c>
      <c r="I15" s="13" t="str">
        <f>IF($A15="","",Items!$G15)</f>
        <v/>
      </c>
      <c r="J15" s="13" t="str">
        <f>IF($A15="","",H15*I15)</f>
        <v/>
      </c>
      <c r="K15" s="12" t="str">
        <f>IF($A15="","",Items!$O15)</f>
        <v/>
      </c>
    </row>
    <row r="16">
      <c r="A16" s="12" t="str">
        <f>IF(Items!$A16="","",Items!$A16)</f>
        <v/>
      </c>
      <c r="B16" s="12" t="str">
        <f>IF($A16="","",Items!$B16)</f>
        <v/>
      </c>
      <c r="C16" s="12" t="str">
        <f>IF(OR($A16="",C$1=""),"",SUMIFS(Movements!$H$2:$H$5001,Movements!$B$2:$B$5001,$A16,Movements!$D$2:$D$5001,C$1))</f>
        <v/>
      </c>
      <c r="D16" s="12" t="str">
        <f>IF(OR($A16="",D$1=""),"",SUMIFS(Movements!$H$2:$H$5001,Movements!$B$2:$B$5001,$A16,Movements!$D$2:$D$5001,D$1))</f>
        <v/>
      </c>
      <c r="E16" s="12" t="str">
        <f>IF(OR($A16="",E$1=""),"",SUMIFS(Movements!$H$2:$H$5001,Movements!$B$2:$B$5001,$A16,Movements!$D$2:$D$5001,E$1))</f>
        <v/>
      </c>
      <c r="F16" s="12" t="str">
        <f>IF(OR($A16="",F$1=""),"",SUMIFS(Movements!$H$2:$H$5001,Movements!$B$2:$B$5001,$A16,Movements!$D$2:$D$5001,F$1))</f>
        <v/>
      </c>
      <c r="G16" s="12" t="str">
        <f>IF(OR($A16="",G$1=""),"",SUMIFS(Movements!$H$2:$H$5001,Movements!$B$2:$B$5001,$A16,Movements!$D$2:$D$5001,G$1))</f>
        <v/>
      </c>
      <c r="H16" s="12" t="str">
        <f>IF($A16="","",Items!$L16)</f>
        <v/>
      </c>
      <c r="I16" s="13" t="str">
        <f>IF($A16="","",Items!$G16)</f>
        <v/>
      </c>
      <c r="J16" s="13" t="str">
        <f>IF($A16="","",H16*I16)</f>
        <v/>
      </c>
      <c r="K16" s="12" t="str">
        <f>IF($A16="","",Items!$O16)</f>
        <v/>
      </c>
    </row>
    <row r="17">
      <c r="A17" s="12" t="str">
        <f>IF(Items!$A17="","",Items!$A17)</f>
        <v/>
      </c>
      <c r="B17" s="12" t="str">
        <f>IF($A17="","",Items!$B17)</f>
        <v/>
      </c>
      <c r="C17" s="12" t="str">
        <f>IF(OR($A17="",C$1=""),"",SUMIFS(Movements!$H$2:$H$5001,Movements!$B$2:$B$5001,$A17,Movements!$D$2:$D$5001,C$1))</f>
        <v/>
      </c>
      <c r="D17" s="12" t="str">
        <f>IF(OR($A17="",D$1=""),"",SUMIFS(Movements!$H$2:$H$5001,Movements!$B$2:$B$5001,$A17,Movements!$D$2:$D$5001,D$1))</f>
        <v/>
      </c>
      <c r="E17" s="12" t="str">
        <f>IF(OR($A17="",E$1=""),"",SUMIFS(Movements!$H$2:$H$5001,Movements!$B$2:$B$5001,$A17,Movements!$D$2:$D$5001,E$1))</f>
        <v/>
      </c>
      <c r="F17" s="12" t="str">
        <f>IF(OR($A17="",F$1=""),"",SUMIFS(Movements!$H$2:$H$5001,Movements!$B$2:$B$5001,$A17,Movements!$D$2:$D$5001,F$1))</f>
        <v/>
      </c>
      <c r="G17" s="12" t="str">
        <f>IF(OR($A17="",G$1=""),"",SUMIFS(Movements!$H$2:$H$5001,Movements!$B$2:$B$5001,$A17,Movements!$D$2:$D$5001,G$1))</f>
        <v/>
      </c>
      <c r="H17" s="12" t="str">
        <f>IF($A17="","",Items!$L17)</f>
        <v/>
      </c>
      <c r="I17" s="13" t="str">
        <f>IF($A17="","",Items!$G17)</f>
        <v/>
      </c>
      <c r="J17" s="13" t="str">
        <f>IF($A17="","",H17*I17)</f>
        <v/>
      </c>
      <c r="K17" s="12" t="str">
        <f>IF($A17="","",Items!$O17)</f>
        <v/>
      </c>
    </row>
    <row r="18">
      <c r="A18" s="12" t="str">
        <f>IF(Items!$A18="","",Items!$A18)</f>
        <v/>
      </c>
      <c r="B18" s="12" t="str">
        <f>IF($A18="","",Items!$B18)</f>
        <v/>
      </c>
      <c r="C18" s="12" t="str">
        <f>IF(OR($A18="",C$1=""),"",SUMIFS(Movements!$H$2:$H$5001,Movements!$B$2:$B$5001,$A18,Movements!$D$2:$D$5001,C$1))</f>
        <v/>
      </c>
      <c r="D18" s="12" t="str">
        <f>IF(OR($A18="",D$1=""),"",SUMIFS(Movements!$H$2:$H$5001,Movements!$B$2:$B$5001,$A18,Movements!$D$2:$D$5001,D$1))</f>
        <v/>
      </c>
      <c r="E18" s="12" t="str">
        <f>IF(OR($A18="",E$1=""),"",SUMIFS(Movements!$H$2:$H$5001,Movements!$B$2:$B$5001,$A18,Movements!$D$2:$D$5001,E$1))</f>
        <v/>
      </c>
      <c r="F18" s="12" t="str">
        <f>IF(OR($A18="",F$1=""),"",SUMIFS(Movements!$H$2:$H$5001,Movements!$B$2:$B$5001,$A18,Movements!$D$2:$D$5001,F$1))</f>
        <v/>
      </c>
      <c r="G18" s="12" t="str">
        <f>IF(OR($A18="",G$1=""),"",SUMIFS(Movements!$H$2:$H$5001,Movements!$B$2:$B$5001,$A18,Movements!$D$2:$D$5001,G$1))</f>
        <v/>
      </c>
      <c r="H18" s="12" t="str">
        <f>IF($A18="","",Items!$L18)</f>
        <v/>
      </c>
      <c r="I18" s="13" t="str">
        <f>IF($A18="","",Items!$G18)</f>
        <v/>
      </c>
      <c r="J18" s="13" t="str">
        <f>IF($A18="","",H18*I18)</f>
        <v/>
      </c>
      <c r="K18" s="12" t="str">
        <f>IF($A18="","",Items!$O18)</f>
        <v/>
      </c>
    </row>
    <row r="19">
      <c r="A19" s="12" t="str">
        <f>IF(Items!$A19="","",Items!$A19)</f>
        <v/>
      </c>
      <c r="B19" s="12" t="str">
        <f>IF($A19="","",Items!$B19)</f>
        <v/>
      </c>
      <c r="C19" s="12" t="str">
        <f>IF(OR($A19="",C$1=""),"",SUMIFS(Movements!$H$2:$H$5001,Movements!$B$2:$B$5001,$A19,Movements!$D$2:$D$5001,C$1))</f>
        <v/>
      </c>
      <c r="D19" s="12" t="str">
        <f>IF(OR($A19="",D$1=""),"",SUMIFS(Movements!$H$2:$H$5001,Movements!$B$2:$B$5001,$A19,Movements!$D$2:$D$5001,D$1))</f>
        <v/>
      </c>
      <c r="E19" s="12" t="str">
        <f>IF(OR($A19="",E$1=""),"",SUMIFS(Movements!$H$2:$H$5001,Movements!$B$2:$B$5001,$A19,Movements!$D$2:$D$5001,E$1))</f>
        <v/>
      </c>
      <c r="F19" s="12" t="str">
        <f>IF(OR($A19="",F$1=""),"",SUMIFS(Movements!$H$2:$H$5001,Movements!$B$2:$B$5001,$A19,Movements!$D$2:$D$5001,F$1))</f>
        <v/>
      </c>
      <c r="G19" s="12" t="str">
        <f>IF(OR($A19="",G$1=""),"",SUMIFS(Movements!$H$2:$H$5001,Movements!$B$2:$B$5001,$A19,Movements!$D$2:$D$5001,G$1))</f>
        <v/>
      </c>
      <c r="H19" s="12" t="str">
        <f>IF($A19="","",Items!$L19)</f>
        <v/>
      </c>
      <c r="I19" s="13" t="str">
        <f>IF($A19="","",Items!$G19)</f>
        <v/>
      </c>
      <c r="J19" s="13" t="str">
        <f>IF($A19="","",H19*I19)</f>
        <v/>
      </c>
      <c r="K19" s="12" t="str">
        <f>IF($A19="","",Items!$O19)</f>
        <v/>
      </c>
    </row>
    <row r="20">
      <c r="A20" s="12" t="str">
        <f>IF(Items!$A20="","",Items!$A20)</f>
        <v/>
      </c>
      <c r="B20" s="12" t="str">
        <f>IF($A20="","",Items!$B20)</f>
        <v/>
      </c>
      <c r="C20" s="12" t="str">
        <f>IF(OR($A20="",C$1=""),"",SUMIFS(Movements!$H$2:$H$5001,Movements!$B$2:$B$5001,$A20,Movements!$D$2:$D$5001,C$1))</f>
        <v/>
      </c>
      <c r="D20" s="12" t="str">
        <f>IF(OR($A20="",D$1=""),"",SUMIFS(Movements!$H$2:$H$5001,Movements!$B$2:$B$5001,$A20,Movements!$D$2:$D$5001,D$1))</f>
        <v/>
      </c>
      <c r="E20" s="12" t="str">
        <f>IF(OR($A20="",E$1=""),"",SUMIFS(Movements!$H$2:$H$5001,Movements!$B$2:$B$5001,$A20,Movements!$D$2:$D$5001,E$1))</f>
        <v/>
      </c>
      <c r="F20" s="12" t="str">
        <f>IF(OR($A20="",F$1=""),"",SUMIFS(Movements!$H$2:$H$5001,Movements!$B$2:$B$5001,$A20,Movements!$D$2:$D$5001,F$1))</f>
        <v/>
      </c>
      <c r="G20" s="12" t="str">
        <f>IF(OR($A20="",G$1=""),"",SUMIFS(Movements!$H$2:$H$5001,Movements!$B$2:$B$5001,$A20,Movements!$D$2:$D$5001,G$1))</f>
        <v/>
      </c>
      <c r="H20" s="12" t="str">
        <f>IF($A20="","",Items!$L20)</f>
        <v/>
      </c>
      <c r="I20" s="13" t="str">
        <f>IF($A20="","",Items!$G20)</f>
        <v/>
      </c>
      <c r="J20" s="13" t="str">
        <f>IF($A20="","",H20*I20)</f>
        <v/>
      </c>
      <c r="K20" s="12" t="str">
        <f>IF($A20="","",Items!$O20)</f>
        <v/>
      </c>
    </row>
    <row r="21">
      <c r="A21" s="12" t="str">
        <f>IF(Items!$A21="","",Items!$A21)</f>
        <v/>
      </c>
      <c r="B21" s="12" t="str">
        <f>IF($A21="","",Items!$B21)</f>
        <v/>
      </c>
      <c r="C21" s="12" t="str">
        <f>IF(OR($A21="",C$1=""),"",SUMIFS(Movements!$H$2:$H$5001,Movements!$B$2:$B$5001,$A21,Movements!$D$2:$D$5001,C$1))</f>
        <v/>
      </c>
      <c r="D21" s="12" t="str">
        <f>IF(OR($A21="",D$1=""),"",SUMIFS(Movements!$H$2:$H$5001,Movements!$B$2:$B$5001,$A21,Movements!$D$2:$D$5001,D$1))</f>
        <v/>
      </c>
      <c r="E21" s="12" t="str">
        <f>IF(OR($A21="",E$1=""),"",SUMIFS(Movements!$H$2:$H$5001,Movements!$B$2:$B$5001,$A21,Movements!$D$2:$D$5001,E$1))</f>
        <v/>
      </c>
      <c r="F21" s="12" t="str">
        <f>IF(OR($A21="",F$1=""),"",SUMIFS(Movements!$H$2:$H$5001,Movements!$B$2:$B$5001,$A21,Movements!$D$2:$D$5001,F$1))</f>
        <v/>
      </c>
      <c r="G21" s="12" t="str">
        <f>IF(OR($A21="",G$1=""),"",SUMIFS(Movements!$H$2:$H$5001,Movements!$B$2:$B$5001,$A21,Movements!$D$2:$D$5001,G$1))</f>
        <v/>
      </c>
      <c r="H21" s="12" t="str">
        <f>IF($A21="","",Items!$L21)</f>
        <v/>
      </c>
      <c r="I21" s="13" t="str">
        <f>IF($A21="","",Items!$G21)</f>
        <v/>
      </c>
      <c r="J21" s="13" t="str">
        <f>IF($A21="","",H21*I21)</f>
        <v/>
      </c>
      <c r="K21" s="12" t="str">
        <f>IF($A21="","",Items!$O21)</f>
        <v/>
      </c>
    </row>
    <row r="22">
      <c r="A22" s="12" t="str">
        <f>IF(Items!$A22="","",Items!$A22)</f>
        <v/>
      </c>
      <c r="B22" s="12" t="str">
        <f>IF($A22="","",Items!$B22)</f>
        <v/>
      </c>
      <c r="C22" s="12" t="str">
        <f>IF(OR($A22="",C$1=""),"",SUMIFS(Movements!$H$2:$H$5001,Movements!$B$2:$B$5001,$A22,Movements!$D$2:$D$5001,C$1))</f>
        <v/>
      </c>
      <c r="D22" s="12" t="str">
        <f>IF(OR($A22="",D$1=""),"",SUMIFS(Movements!$H$2:$H$5001,Movements!$B$2:$B$5001,$A22,Movements!$D$2:$D$5001,D$1))</f>
        <v/>
      </c>
      <c r="E22" s="12" t="str">
        <f>IF(OR($A22="",E$1=""),"",SUMIFS(Movements!$H$2:$H$5001,Movements!$B$2:$B$5001,$A22,Movements!$D$2:$D$5001,E$1))</f>
        <v/>
      </c>
      <c r="F22" s="12" t="str">
        <f>IF(OR($A22="",F$1=""),"",SUMIFS(Movements!$H$2:$H$5001,Movements!$B$2:$B$5001,$A22,Movements!$D$2:$D$5001,F$1))</f>
        <v/>
      </c>
      <c r="G22" s="12" t="str">
        <f>IF(OR($A22="",G$1=""),"",SUMIFS(Movements!$H$2:$H$5001,Movements!$B$2:$B$5001,$A22,Movements!$D$2:$D$5001,G$1))</f>
        <v/>
      </c>
      <c r="H22" s="12" t="str">
        <f>IF($A22="","",Items!$L22)</f>
        <v/>
      </c>
      <c r="I22" s="13" t="str">
        <f>IF($A22="","",Items!$G22)</f>
        <v/>
      </c>
      <c r="J22" s="13" t="str">
        <f>IF($A22="","",H22*I22)</f>
        <v/>
      </c>
      <c r="K22" s="12" t="str">
        <f>IF($A22="","",Items!$O22)</f>
        <v/>
      </c>
    </row>
    <row r="23">
      <c r="A23" s="12" t="str">
        <f>IF(Items!$A23="","",Items!$A23)</f>
        <v/>
      </c>
      <c r="B23" s="12" t="str">
        <f>IF($A23="","",Items!$B23)</f>
        <v/>
      </c>
      <c r="C23" s="12" t="str">
        <f>IF(OR($A23="",C$1=""),"",SUMIFS(Movements!$H$2:$H$5001,Movements!$B$2:$B$5001,$A23,Movements!$D$2:$D$5001,C$1))</f>
        <v/>
      </c>
      <c r="D23" s="12" t="str">
        <f>IF(OR($A23="",D$1=""),"",SUMIFS(Movements!$H$2:$H$5001,Movements!$B$2:$B$5001,$A23,Movements!$D$2:$D$5001,D$1))</f>
        <v/>
      </c>
      <c r="E23" s="12" t="str">
        <f>IF(OR($A23="",E$1=""),"",SUMIFS(Movements!$H$2:$H$5001,Movements!$B$2:$B$5001,$A23,Movements!$D$2:$D$5001,E$1))</f>
        <v/>
      </c>
      <c r="F23" s="12" t="str">
        <f>IF(OR($A23="",F$1=""),"",SUMIFS(Movements!$H$2:$H$5001,Movements!$B$2:$B$5001,$A23,Movements!$D$2:$D$5001,F$1))</f>
        <v/>
      </c>
      <c r="G23" s="12" t="str">
        <f>IF(OR($A23="",G$1=""),"",SUMIFS(Movements!$H$2:$H$5001,Movements!$B$2:$B$5001,$A23,Movements!$D$2:$D$5001,G$1))</f>
        <v/>
      </c>
      <c r="H23" s="12" t="str">
        <f>IF($A23="","",Items!$L23)</f>
        <v/>
      </c>
      <c r="I23" s="13" t="str">
        <f>IF($A23="","",Items!$G23)</f>
        <v/>
      </c>
      <c r="J23" s="13" t="str">
        <f>IF($A23="","",H23*I23)</f>
        <v/>
      </c>
      <c r="K23" s="12" t="str">
        <f>IF($A23="","",Items!$O23)</f>
        <v/>
      </c>
    </row>
    <row r="24">
      <c r="A24" s="12" t="str">
        <f>IF(Items!$A24="","",Items!$A24)</f>
        <v/>
      </c>
      <c r="B24" s="12" t="str">
        <f>IF($A24="","",Items!$B24)</f>
        <v/>
      </c>
      <c r="C24" s="12" t="str">
        <f>IF(OR($A24="",C$1=""),"",SUMIFS(Movements!$H$2:$H$5001,Movements!$B$2:$B$5001,$A24,Movements!$D$2:$D$5001,C$1))</f>
        <v/>
      </c>
      <c r="D24" s="12" t="str">
        <f>IF(OR($A24="",D$1=""),"",SUMIFS(Movements!$H$2:$H$5001,Movements!$B$2:$B$5001,$A24,Movements!$D$2:$D$5001,D$1))</f>
        <v/>
      </c>
      <c r="E24" s="12" t="str">
        <f>IF(OR($A24="",E$1=""),"",SUMIFS(Movements!$H$2:$H$5001,Movements!$B$2:$B$5001,$A24,Movements!$D$2:$D$5001,E$1))</f>
        <v/>
      </c>
      <c r="F24" s="12" t="str">
        <f>IF(OR($A24="",F$1=""),"",SUMIFS(Movements!$H$2:$H$5001,Movements!$B$2:$B$5001,$A24,Movements!$D$2:$D$5001,F$1))</f>
        <v/>
      </c>
      <c r="G24" s="12" t="str">
        <f>IF(OR($A24="",G$1=""),"",SUMIFS(Movements!$H$2:$H$5001,Movements!$B$2:$B$5001,$A24,Movements!$D$2:$D$5001,G$1))</f>
        <v/>
      </c>
      <c r="H24" s="12" t="str">
        <f>IF($A24="","",Items!$L24)</f>
        <v/>
      </c>
      <c r="I24" s="13" t="str">
        <f>IF($A24="","",Items!$G24)</f>
        <v/>
      </c>
      <c r="J24" s="13" t="str">
        <f>IF($A24="","",H24*I24)</f>
        <v/>
      </c>
      <c r="K24" s="12" t="str">
        <f>IF($A24="","",Items!$O24)</f>
        <v/>
      </c>
    </row>
    <row r="25">
      <c r="A25" s="12" t="str">
        <f>IF(Items!$A25="","",Items!$A25)</f>
        <v/>
      </c>
      <c r="B25" s="12" t="str">
        <f>IF($A25="","",Items!$B25)</f>
        <v/>
      </c>
      <c r="C25" s="12" t="str">
        <f>IF(OR($A25="",C$1=""),"",SUMIFS(Movements!$H$2:$H$5001,Movements!$B$2:$B$5001,$A25,Movements!$D$2:$D$5001,C$1))</f>
        <v/>
      </c>
      <c r="D25" s="12" t="str">
        <f>IF(OR($A25="",D$1=""),"",SUMIFS(Movements!$H$2:$H$5001,Movements!$B$2:$B$5001,$A25,Movements!$D$2:$D$5001,D$1))</f>
        <v/>
      </c>
      <c r="E25" s="12" t="str">
        <f>IF(OR($A25="",E$1=""),"",SUMIFS(Movements!$H$2:$H$5001,Movements!$B$2:$B$5001,$A25,Movements!$D$2:$D$5001,E$1))</f>
        <v/>
      </c>
      <c r="F25" s="12" t="str">
        <f>IF(OR($A25="",F$1=""),"",SUMIFS(Movements!$H$2:$H$5001,Movements!$B$2:$B$5001,$A25,Movements!$D$2:$D$5001,F$1))</f>
        <v/>
      </c>
      <c r="G25" s="12" t="str">
        <f>IF(OR($A25="",G$1=""),"",SUMIFS(Movements!$H$2:$H$5001,Movements!$B$2:$B$5001,$A25,Movements!$D$2:$D$5001,G$1))</f>
        <v/>
      </c>
      <c r="H25" s="12" t="str">
        <f>IF($A25="","",Items!$L25)</f>
        <v/>
      </c>
      <c r="I25" s="13" t="str">
        <f>IF($A25="","",Items!$G25)</f>
        <v/>
      </c>
      <c r="J25" s="13" t="str">
        <f>IF($A25="","",H25*I25)</f>
        <v/>
      </c>
      <c r="K25" s="12" t="str">
        <f>IF($A25="","",Items!$O25)</f>
        <v/>
      </c>
    </row>
    <row r="26">
      <c r="A26" s="12" t="str">
        <f>IF(Items!$A26="","",Items!$A26)</f>
        <v/>
      </c>
      <c r="B26" s="12" t="str">
        <f>IF($A26="","",Items!$B26)</f>
        <v/>
      </c>
      <c r="C26" s="12" t="str">
        <f>IF(OR($A26="",C$1=""),"",SUMIFS(Movements!$H$2:$H$5001,Movements!$B$2:$B$5001,$A26,Movements!$D$2:$D$5001,C$1))</f>
        <v/>
      </c>
      <c r="D26" s="12" t="str">
        <f>IF(OR($A26="",D$1=""),"",SUMIFS(Movements!$H$2:$H$5001,Movements!$B$2:$B$5001,$A26,Movements!$D$2:$D$5001,D$1))</f>
        <v/>
      </c>
      <c r="E26" s="12" t="str">
        <f>IF(OR($A26="",E$1=""),"",SUMIFS(Movements!$H$2:$H$5001,Movements!$B$2:$B$5001,$A26,Movements!$D$2:$D$5001,E$1))</f>
        <v/>
      </c>
      <c r="F26" s="12" t="str">
        <f>IF(OR($A26="",F$1=""),"",SUMIFS(Movements!$H$2:$H$5001,Movements!$B$2:$B$5001,$A26,Movements!$D$2:$D$5001,F$1))</f>
        <v/>
      </c>
      <c r="G26" s="12" t="str">
        <f>IF(OR($A26="",G$1=""),"",SUMIFS(Movements!$H$2:$H$5001,Movements!$B$2:$B$5001,$A26,Movements!$D$2:$D$5001,G$1))</f>
        <v/>
      </c>
      <c r="H26" s="12" t="str">
        <f>IF($A26="","",Items!$L26)</f>
        <v/>
      </c>
      <c r="I26" s="13" t="str">
        <f>IF($A26="","",Items!$G26)</f>
        <v/>
      </c>
      <c r="J26" s="13" t="str">
        <f>IF($A26="","",H26*I26)</f>
        <v/>
      </c>
      <c r="K26" s="12" t="str">
        <f>IF($A26="","",Items!$O26)</f>
        <v/>
      </c>
    </row>
    <row r="27">
      <c r="A27" s="12" t="str">
        <f>IF(Items!$A27="","",Items!$A27)</f>
        <v/>
      </c>
      <c r="B27" s="12" t="str">
        <f>IF($A27="","",Items!$B27)</f>
        <v/>
      </c>
      <c r="C27" s="12" t="str">
        <f>IF(OR($A27="",C$1=""),"",SUMIFS(Movements!$H$2:$H$5001,Movements!$B$2:$B$5001,$A27,Movements!$D$2:$D$5001,C$1))</f>
        <v/>
      </c>
      <c r="D27" s="12" t="str">
        <f>IF(OR($A27="",D$1=""),"",SUMIFS(Movements!$H$2:$H$5001,Movements!$B$2:$B$5001,$A27,Movements!$D$2:$D$5001,D$1))</f>
        <v/>
      </c>
      <c r="E27" s="12" t="str">
        <f>IF(OR($A27="",E$1=""),"",SUMIFS(Movements!$H$2:$H$5001,Movements!$B$2:$B$5001,$A27,Movements!$D$2:$D$5001,E$1))</f>
        <v/>
      </c>
      <c r="F27" s="12" t="str">
        <f>IF(OR($A27="",F$1=""),"",SUMIFS(Movements!$H$2:$H$5001,Movements!$B$2:$B$5001,$A27,Movements!$D$2:$D$5001,F$1))</f>
        <v/>
      </c>
      <c r="G27" s="12" t="str">
        <f>IF(OR($A27="",G$1=""),"",SUMIFS(Movements!$H$2:$H$5001,Movements!$B$2:$B$5001,$A27,Movements!$D$2:$D$5001,G$1))</f>
        <v/>
      </c>
      <c r="H27" s="12" t="str">
        <f>IF($A27="","",Items!$L27)</f>
        <v/>
      </c>
      <c r="I27" s="13" t="str">
        <f>IF($A27="","",Items!$G27)</f>
        <v/>
      </c>
      <c r="J27" s="13" t="str">
        <f>IF($A27="","",H27*I27)</f>
        <v/>
      </c>
      <c r="K27" s="12" t="str">
        <f>IF($A27="","",Items!$O27)</f>
        <v/>
      </c>
    </row>
    <row r="28">
      <c r="A28" s="12" t="str">
        <f>IF(Items!$A28="","",Items!$A28)</f>
        <v/>
      </c>
      <c r="B28" s="12" t="str">
        <f>IF($A28="","",Items!$B28)</f>
        <v/>
      </c>
      <c r="C28" s="12" t="str">
        <f>IF(OR($A28="",C$1=""),"",SUMIFS(Movements!$H$2:$H$5001,Movements!$B$2:$B$5001,$A28,Movements!$D$2:$D$5001,C$1))</f>
        <v/>
      </c>
      <c r="D28" s="12" t="str">
        <f>IF(OR($A28="",D$1=""),"",SUMIFS(Movements!$H$2:$H$5001,Movements!$B$2:$B$5001,$A28,Movements!$D$2:$D$5001,D$1))</f>
        <v/>
      </c>
      <c r="E28" s="12" t="str">
        <f>IF(OR($A28="",E$1=""),"",SUMIFS(Movements!$H$2:$H$5001,Movements!$B$2:$B$5001,$A28,Movements!$D$2:$D$5001,E$1))</f>
        <v/>
      </c>
      <c r="F28" s="12" t="str">
        <f>IF(OR($A28="",F$1=""),"",SUMIFS(Movements!$H$2:$H$5001,Movements!$B$2:$B$5001,$A28,Movements!$D$2:$D$5001,F$1))</f>
        <v/>
      </c>
      <c r="G28" s="12" t="str">
        <f>IF(OR($A28="",G$1=""),"",SUMIFS(Movements!$H$2:$H$5001,Movements!$B$2:$B$5001,$A28,Movements!$D$2:$D$5001,G$1))</f>
        <v/>
      </c>
      <c r="H28" s="12" t="str">
        <f>IF($A28="","",Items!$L28)</f>
        <v/>
      </c>
      <c r="I28" s="13" t="str">
        <f>IF($A28="","",Items!$G28)</f>
        <v/>
      </c>
      <c r="J28" s="13" t="str">
        <f>IF($A28="","",H28*I28)</f>
        <v/>
      </c>
      <c r="K28" s="12" t="str">
        <f>IF($A28="","",Items!$O28)</f>
        <v/>
      </c>
    </row>
    <row r="29">
      <c r="A29" s="12" t="str">
        <f>IF(Items!$A29="","",Items!$A29)</f>
        <v/>
      </c>
      <c r="B29" s="12" t="str">
        <f>IF($A29="","",Items!$B29)</f>
        <v/>
      </c>
      <c r="C29" s="12" t="str">
        <f>IF(OR($A29="",C$1=""),"",SUMIFS(Movements!$H$2:$H$5001,Movements!$B$2:$B$5001,$A29,Movements!$D$2:$D$5001,C$1))</f>
        <v/>
      </c>
      <c r="D29" s="12" t="str">
        <f>IF(OR($A29="",D$1=""),"",SUMIFS(Movements!$H$2:$H$5001,Movements!$B$2:$B$5001,$A29,Movements!$D$2:$D$5001,D$1))</f>
        <v/>
      </c>
      <c r="E29" s="12" t="str">
        <f>IF(OR($A29="",E$1=""),"",SUMIFS(Movements!$H$2:$H$5001,Movements!$B$2:$B$5001,$A29,Movements!$D$2:$D$5001,E$1))</f>
        <v/>
      </c>
      <c r="F29" s="12" t="str">
        <f>IF(OR($A29="",F$1=""),"",SUMIFS(Movements!$H$2:$H$5001,Movements!$B$2:$B$5001,$A29,Movements!$D$2:$D$5001,F$1))</f>
        <v/>
      </c>
      <c r="G29" s="12" t="str">
        <f>IF(OR($A29="",G$1=""),"",SUMIFS(Movements!$H$2:$H$5001,Movements!$B$2:$B$5001,$A29,Movements!$D$2:$D$5001,G$1))</f>
        <v/>
      </c>
      <c r="H29" s="12" t="str">
        <f>IF($A29="","",Items!$L29)</f>
        <v/>
      </c>
      <c r="I29" s="13" t="str">
        <f>IF($A29="","",Items!$G29)</f>
        <v/>
      </c>
      <c r="J29" s="13" t="str">
        <f>IF($A29="","",H29*I29)</f>
        <v/>
      </c>
      <c r="K29" s="12" t="str">
        <f>IF($A29="","",Items!$O29)</f>
        <v/>
      </c>
    </row>
    <row r="30">
      <c r="A30" s="12" t="str">
        <f>IF(Items!$A30="","",Items!$A30)</f>
        <v/>
      </c>
      <c r="B30" s="12" t="str">
        <f>IF($A30="","",Items!$B30)</f>
        <v/>
      </c>
      <c r="C30" s="12" t="str">
        <f>IF(OR($A30="",C$1=""),"",SUMIFS(Movements!$H$2:$H$5001,Movements!$B$2:$B$5001,$A30,Movements!$D$2:$D$5001,C$1))</f>
        <v/>
      </c>
      <c r="D30" s="12" t="str">
        <f>IF(OR($A30="",D$1=""),"",SUMIFS(Movements!$H$2:$H$5001,Movements!$B$2:$B$5001,$A30,Movements!$D$2:$D$5001,D$1))</f>
        <v/>
      </c>
      <c r="E30" s="12" t="str">
        <f>IF(OR($A30="",E$1=""),"",SUMIFS(Movements!$H$2:$H$5001,Movements!$B$2:$B$5001,$A30,Movements!$D$2:$D$5001,E$1))</f>
        <v/>
      </c>
      <c r="F30" s="12" t="str">
        <f>IF(OR($A30="",F$1=""),"",SUMIFS(Movements!$H$2:$H$5001,Movements!$B$2:$B$5001,$A30,Movements!$D$2:$D$5001,F$1))</f>
        <v/>
      </c>
      <c r="G30" s="12" t="str">
        <f>IF(OR($A30="",G$1=""),"",SUMIFS(Movements!$H$2:$H$5001,Movements!$B$2:$B$5001,$A30,Movements!$D$2:$D$5001,G$1))</f>
        <v/>
      </c>
      <c r="H30" s="12" t="str">
        <f>IF($A30="","",Items!$L30)</f>
        <v/>
      </c>
      <c r="I30" s="13" t="str">
        <f>IF($A30="","",Items!$G30)</f>
        <v/>
      </c>
      <c r="J30" s="13" t="str">
        <f>IF($A30="","",H30*I30)</f>
        <v/>
      </c>
      <c r="K30" s="12" t="str">
        <f>IF($A30="","",Items!$O30)</f>
        <v/>
      </c>
    </row>
    <row r="31">
      <c r="A31" s="12" t="str">
        <f>IF(Items!$A31="","",Items!$A31)</f>
        <v/>
      </c>
      <c r="B31" s="12" t="str">
        <f>IF($A31="","",Items!$B31)</f>
        <v/>
      </c>
      <c r="C31" s="12" t="str">
        <f>IF(OR($A31="",C$1=""),"",SUMIFS(Movements!$H$2:$H$5001,Movements!$B$2:$B$5001,$A31,Movements!$D$2:$D$5001,C$1))</f>
        <v/>
      </c>
      <c r="D31" s="12" t="str">
        <f>IF(OR($A31="",D$1=""),"",SUMIFS(Movements!$H$2:$H$5001,Movements!$B$2:$B$5001,$A31,Movements!$D$2:$D$5001,D$1))</f>
        <v/>
      </c>
      <c r="E31" s="12" t="str">
        <f>IF(OR($A31="",E$1=""),"",SUMIFS(Movements!$H$2:$H$5001,Movements!$B$2:$B$5001,$A31,Movements!$D$2:$D$5001,E$1))</f>
        <v/>
      </c>
      <c r="F31" s="12" t="str">
        <f>IF(OR($A31="",F$1=""),"",SUMIFS(Movements!$H$2:$H$5001,Movements!$B$2:$B$5001,$A31,Movements!$D$2:$D$5001,F$1))</f>
        <v/>
      </c>
      <c r="G31" s="12" t="str">
        <f>IF(OR($A31="",G$1=""),"",SUMIFS(Movements!$H$2:$H$5001,Movements!$B$2:$B$5001,$A31,Movements!$D$2:$D$5001,G$1))</f>
        <v/>
      </c>
      <c r="H31" s="12" t="str">
        <f>IF($A31="","",Items!$L31)</f>
        <v/>
      </c>
      <c r="I31" s="13" t="str">
        <f>IF($A31="","",Items!$G31)</f>
        <v/>
      </c>
      <c r="J31" s="13" t="str">
        <f>IF($A31="","",H31*I31)</f>
        <v/>
      </c>
      <c r="K31" s="12" t="str">
        <f>IF($A31="","",Items!$O31)</f>
        <v/>
      </c>
    </row>
    <row r="32">
      <c r="A32" s="12" t="str">
        <f>IF(Items!$A32="","",Items!$A32)</f>
        <v/>
      </c>
      <c r="B32" s="12" t="str">
        <f>IF($A32="","",Items!$B32)</f>
        <v/>
      </c>
      <c r="C32" s="12" t="str">
        <f>IF(OR($A32="",C$1=""),"",SUMIFS(Movements!$H$2:$H$5001,Movements!$B$2:$B$5001,$A32,Movements!$D$2:$D$5001,C$1))</f>
        <v/>
      </c>
      <c r="D32" s="12" t="str">
        <f>IF(OR($A32="",D$1=""),"",SUMIFS(Movements!$H$2:$H$5001,Movements!$B$2:$B$5001,$A32,Movements!$D$2:$D$5001,D$1))</f>
        <v/>
      </c>
      <c r="E32" s="12" t="str">
        <f>IF(OR($A32="",E$1=""),"",SUMIFS(Movements!$H$2:$H$5001,Movements!$B$2:$B$5001,$A32,Movements!$D$2:$D$5001,E$1))</f>
        <v/>
      </c>
      <c r="F32" s="12" t="str">
        <f>IF(OR($A32="",F$1=""),"",SUMIFS(Movements!$H$2:$H$5001,Movements!$B$2:$B$5001,$A32,Movements!$D$2:$D$5001,F$1))</f>
        <v/>
      </c>
      <c r="G32" s="12" t="str">
        <f>IF(OR($A32="",G$1=""),"",SUMIFS(Movements!$H$2:$H$5001,Movements!$B$2:$B$5001,$A32,Movements!$D$2:$D$5001,G$1))</f>
        <v/>
      </c>
      <c r="H32" s="12" t="str">
        <f>IF($A32="","",Items!$L32)</f>
        <v/>
      </c>
      <c r="I32" s="13" t="str">
        <f>IF($A32="","",Items!$G32)</f>
        <v/>
      </c>
      <c r="J32" s="13" t="str">
        <f>IF($A32="","",H32*I32)</f>
        <v/>
      </c>
      <c r="K32" s="12" t="str">
        <f>IF($A32="","",Items!$O32)</f>
        <v/>
      </c>
    </row>
    <row r="33">
      <c r="A33" s="12" t="str">
        <f>IF(Items!$A33="","",Items!$A33)</f>
        <v/>
      </c>
      <c r="B33" s="12" t="str">
        <f>IF($A33="","",Items!$B33)</f>
        <v/>
      </c>
      <c r="C33" s="12" t="str">
        <f>IF(OR($A33="",C$1=""),"",SUMIFS(Movements!$H$2:$H$5001,Movements!$B$2:$B$5001,$A33,Movements!$D$2:$D$5001,C$1))</f>
        <v/>
      </c>
      <c r="D33" s="12" t="str">
        <f>IF(OR($A33="",D$1=""),"",SUMIFS(Movements!$H$2:$H$5001,Movements!$B$2:$B$5001,$A33,Movements!$D$2:$D$5001,D$1))</f>
        <v/>
      </c>
      <c r="E33" s="12" t="str">
        <f>IF(OR($A33="",E$1=""),"",SUMIFS(Movements!$H$2:$H$5001,Movements!$B$2:$B$5001,$A33,Movements!$D$2:$D$5001,E$1))</f>
        <v/>
      </c>
      <c r="F33" s="12" t="str">
        <f>IF(OR($A33="",F$1=""),"",SUMIFS(Movements!$H$2:$H$5001,Movements!$B$2:$B$5001,$A33,Movements!$D$2:$D$5001,F$1))</f>
        <v/>
      </c>
      <c r="G33" s="12" t="str">
        <f>IF(OR($A33="",G$1=""),"",SUMIFS(Movements!$H$2:$H$5001,Movements!$B$2:$B$5001,$A33,Movements!$D$2:$D$5001,G$1))</f>
        <v/>
      </c>
      <c r="H33" s="12" t="str">
        <f>IF($A33="","",Items!$L33)</f>
        <v/>
      </c>
      <c r="I33" s="13" t="str">
        <f>IF($A33="","",Items!$G33)</f>
        <v/>
      </c>
      <c r="J33" s="13" t="str">
        <f>IF($A33="","",H33*I33)</f>
        <v/>
      </c>
      <c r="K33" s="12" t="str">
        <f>IF($A33="","",Items!$O33)</f>
        <v/>
      </c>
    </row>
    <row r="34">
      <c r="A34" s="12" t="str">
        <f>IF(Items!$A34="","",Items!$A34)</f>
        <v/>
      </c>
      <c r="B34" s="12" t="str">
        <f>IF($A34="","",Items!$B34)</f>
        <v/>
      </c>
      <c r="C34" s="12" t="str">
        <f>IF(OR($A34="",C$1=""),"",SUMIFS(Movements!$H$2:$H$5001,Movements!$B$2:$B$5001,$A34,Movements!$D$2:$D$5001,C$1))</f>
        <v/>
      </c>
      <c r="D34" s="12" t="str">
        <f>IF(OR($A34="",D$1=""),"",SUMIFS(Movements!$H$2:$H$5001,Movements!$B$2:$B$5001,$A34,Movements!$D$2:$D$5001,D$1))</f>
        <v/>
      </c>
      <c r="E34" s="12" t="str">
        <f>IF(OR($A34="",E$1=""),"",SUMIFS(Movements!$H$2:$H$5001,Movements!$B$2:$B$5001,$A34,Movements!$D$2:$D$5001,E$1))</f>
        <v/>
      </c>
      <c r="F34" s="12" t="str">
        <f>IF(OR($A34="",F$1=""),"",SUMIFS(Movements!$H$2:$H$5001,Movements!$B$2:$B$5001,$A34,Movements!$D$2:$D$5001,F$1))</f>
        <v/>
      </c>
      <c r="G34" s="12" t="str">
        <f>IF(OR($A34="",G$1=""),"",SUMIFS(Movements!$H$2:$H$5001,Movements!$B$2:$B$5001,$A34,Movements!$D$2:$D$5001,G$1))</f>
        <v/>
      </c>
      <c r="H34" s="12" t="str">
        <f>IF($A34="","",Items!$L34)</f>
        <v/>
      </c>
      <c r="I34" s="13" t="str">
        <f>IF($A34="","",Items!$G34)</f>
        <v/>
      </c>
      <c r="J34" s="13" t="str">
        <f>IF($A34="","",H34*I34)</f>
        <v/>
      </c>
      <c r="K34" s="12" t="str">
        <f>IF($A34="","",Items!$O34)</f>
        <v/>
      </c>
    </row>
    <row r="35">
      <c r="A35" s="12" t="str">
        <f>IF(Items!$A35="","",Items!$A35)</f>
        <v/>
      </c>
      <c r="B35" s="12" t="str">
        <f>IF($A35="","",Items!$B35)</f>
        <v/>
      </c>
      <c r="C35" s="12" t="str">
        <f>IF(OR($A35="",C$1=""),"",SUMIFS(Movements!$H$2:$H$5001,Movements!$B$2:$B$5001,$A35,Movements!$D$2:$D$5001,C$1))</f>
        <v/>
      </c>
      <c r="D35" s="12" t="str">
        <f>IF(OR($A35="",D$1=""),"",SUMIFS(Movements!$H$2:$H$5001,Movements!$B$2:$B$5001,$A35,Movements!$D$2:$D$5001,D$1))</f>
        <v/>
      </c>
      <c r="E35" s="12" t="str">
        <f>IF(OR($A35="",E$1=""),"",SUMIFS(Movements!$H$2:$H$5001,Movements!$B$2:$B$5001,$A35,Movements!$D$2:$D$5001,E$1))</f>
        <v/>
      </c>
      <c r="F35" s="12" t="str">
        <f>IF(OR($A35="",F$1=""),"",SUMIFS(Movements!$H$2:$H$5001,Movements!$B$2:$B$5001,$A35,Movements!$D$2:$D$5001,F$1))</f>
        <v/>
      </c>
      <c r="G35" s="12" t="str">
        <f>IF(OR($A35="",G$1=""),"",SUMIFS(Movements!$H$2:$H$5001,Movements!$B$2:$B$5001,$A35,Movements!$D$2:$D$5001,G$1))</f>
        <v/>
      </c>
      <c r="H35" s="12" t="str">
        <f>IF($A35="","",Items!$L35)</f>
        <v/>
      </c>
      <c r="I35" s="13" t="str">
        <f>IF($A35="","",Items!$G35)</f>
        <v/>
      </c>
      <c r="J35" s="13" t="str">
        <f>IF($A35="","",H35*I35)</f>
        <v/>
      </c>
      <c r="K35" s="12" t="str">
        <f>IF($A35="","",Items!$O35)</f>
        <v/>
      </c>
    </row>
    <row r="36">
      <c r="A36" s="12" t="str">
        <f>IF(Items!$A36="","",Items!$A36)</f>
        <v/>
      </c>
      <c r="B36" s="12" t="str">
        <f>IF($A36="","",Items!$B36)</f>
        <v/>
      </c>
      <c r="C36" s="12" t="str">
        <f>IF(OR($A36="",C$1=""),"",SUMIFS(Movements!$H$2:$H$5001,Movements!$B$2:$B$5001,$A36,Movements!$D$2:$D$5001,C$1))</f>
        <v/>
      </c>
      <c r="D36" s="12" t="str">
        <f>IF(OR($A36="",D$1=""),"",SUMIFS(Movements!$H$2:$H$5001,Movements!$B$2:$B$5001,$A36,Movements!$D$2:$D$5001,D$1))</f>
        <v/>
      </c>
      <c r="E36" s="12" t="str">
        <f>IF(OR($A36="",E$1=""),"",SUMIFS(Movements!$H$2:$H$5001,Movements!$B$2:$B$5001,$A36,Movements!$D$2:$D$5001,E$1))</f>
        <v/>
      </c>
      <c r="F36" s="12" t="str">
        <f>IF(OR($A36="",F$1=""),"",SUMIFS(Movements!$H$2:$H$5001,Movements!$B$2:$B$5001,$A36,Movements!$D$2:$D$5001,F$1))</f>
        <v/>
      </c>
      <c r="G36" s="12" t="str">
        <f>IF(OR($A36="",G$1=""),"",SUMIFS(Movements!$H$2:$H$5001,Movements!$B$2:$B$5001,$A36,Movements!$D$2:$D$5001,G$1))</f>
        <v/>
      </c>
      <c r="H36" s="12" t="str">
        <f>IF($A36="","",Items!$L36)</f>
        <v/>
      </c>
      <c r="I36" s="13" t="str">
        <f>IF($A36="","",Items!$G36)</f>
        <v/>
      </c>
      <c r="J36" s="13" t="str">
        <f>IF($A36="","",H36*I36)</f>
        <v/>
      </c>
      <c r="K36" s="12" t="str">
        <f>IF($A36="","",Items!$O36)</f>
        <v/>
      </c>
    </row>
    <row r="37">
      <c r="A37" s="12" t="str">
        <f>IF(Items!$A37="","",Items!$A37)</f>
        <v/>
      </c>
      <c r="B37" s="12" t="str">
        <f>IF($A37="","",Items!$B37)</f>
        <v/>
      </c>
      <c r="C37" s="12" t="str">
        <f>IF(OR($A37="",C$1=""),"",SUMIFS(Movements!$H$2:$H$5001,Movements!$B$2:$B$5001,$A37,Movements!$D$2:$D$5001,C$1))</f>
        <v/>
      </c>
      <c r="D37" s="12" t="str">
        <f>IF(OR($A37="",D$1=""),"",SUMIFS(Movements!$H$2:$H$5001,Movements!$B$2:$B$5001,$A37,Movements!$D$2:$D$5001,D$1))</f>
        <v/>
      </c>
      <c r="E37" s="12" t="str">
        <f>IF(OR($A37="",E$1=""),"",SUMIFS(Movements!$H$2:$H$5001,Movements!$B$2:$B$5001,$A37,Movements!$D$2:$D$5001,E$1))</f>
        <v/>
      </c>
      <c r="F37" s="12" t="str">
        <f>IF(OR($A37="",F$1=""),"",SUMIFS(Movements!$H$2:$H$5001,Movements!$B$2:$B$5001,$A37,Movements!$D$2:$D$5001,F$1))</f>
        <v/>
      </c>
      <c r="G37" s="12" t="str">
        <f>IF(OR($A37="",G$1=""),"",SUMIFS(Movements!$H$2:$H$5001,Movements!$B$2:$B$5001,$A37,Movements!$D$2:$D$5001,G$1))</f>
        <v/>
      </c>
      <c r="H37" s="12" t="str">
        <f>IF($A37="","",Items!$L37)</f>
        <v/>
      </c>
      <c r="I37" s="13" t="str">
        <f>IF($A37="","",Items!$G37)</f>
        <v/>
      </c>
      <c r="J37" s="13" t="str">
        <f>IF($A37="","",H37*I37)</f>
        <v/>
      </c>
      <c r="K37" s="12" t="str">
        <f>IF($A37="","",Items!$O37)</f>
        <v/>
      </c>
    </row>
    <row r="38">
      <c r="A38" s="12" t="str">
        <f>IF(Items!$A38="","",Items!$A38)</f>
        <v/>
      </c>
      <c r="B38" s="12" t="str">
        <f>IF($A38="","",Items!$B38)</f>
        <v/>
      </c>
      <c r="C38" s="12" t="str">
        <f>IF(OR($A38="",C$1=""),"",SUMIFS(Movements!$H$2:$H$5001,Movements!$B$2:$B$5001,$A38,Movements!$D$2:$D$5001,C$1))</f>
        <v/>
      </c>
      <c r="D38" s="12" t="str">
        <f>IF(OR($A38="",D$1=""),"",SUMIFS(Movements!$H$2:$H$5001,Movements!$B$2:$B$5001,$A38,Movements!$D$2:$D$5001,D$1))</f>
        <v/>
      </c>
      <c r="E38" s="12" t="str">
        <f>IF(OR($A38="",E$1=""),"",SUMIFS(Movements!$H$2:$H$5001,Movements!$B$2:$B$5001,$A38,Movements!$D$2:$D$5001,E$1))</f>
        <v/>
      </c>
      <c r="F38" s="12" t="str">
        <f>IF(OR($A38="",F$1=""),"",SUMIFS(Movements!$H$2:$H$5001,Movements!$B$2:$B$5001,$A38,Movements!$D$2:$D$5001,F$1))</f>
        <v/>
      </c>
      <c r="G38" s="12" t="str">
        <f>IF(OR($A38="",G$1=""),"",SUMIFS(Movements!$H$2:$H$5001,Movements!$B$2:$B$5001,$A38,Movements!$D$2:$D$5001,G$1))</f>
        <v/>
      </c>
      <c r="H38" s="12" t="str">
        <f>IF($A38="","",Items!$L38)</f>
        <v/>
      </c>
      <c r="I38" s="13" t="str">
        <f>IF($A38="","",Items!$G38)</f>
        <v/>
      </c>
      <c r="J38" s="13" t="str">
        <f>IF($A38="","",H38*I38)</f>
        <v/>
      </c>
      <c r="K38" s="12" t="str">
        <f>IF($A38="","",Items!$O38)</f>
        <v/>
      </c>
    </row>
    <row r="39">
      <c r="A39" s="12" t="str">
        <f>IF(Items!$A39="","",Items!$A39)</f>
        <v/>
      </c>
      <c r="B39" s="12" t="str">
        <f>IF($A39="","",Items!$B39)</f>
        <v/>
      </c>
      <c r="C39" s="12" t="str">
        <f>IF(OR($A39="",C$1=""),"",SUMIFS(Movements!$H$2:$H$5001,Movements!$B$2:$B$5001,$A39,Movements!$D$2:$D$5001,C$1))</f>
        <v/>
      </c>
      <c r="D39" s="12" t="str">
        <f>IF(OR($A39="",D$1=""),"",SUMIFS(Movements!$H$2:$H$5001,Movements!$B$2:$B$5001,$A39,Movements!$D$2:$D$5001,D$1))</f>
        <v/>
      </c>
      <c r="E39" s="12" t="str">
        <f>IF(OR($A39="",E$1=""),"",SUMIFS(Movements!$H$2:$H$5001,Movements!$B$2:$B$5001,$A39,Movements!$D$2:$D$5001,E$1))</f>
        <v/>
      </c>
      <c r="F39" s="12" t="str">
        <f>IF(OR($A39="",F$1=""),"",SUMIFS(Movements!$H$2:$H$5001,Movements!$B$2:$B$5001,$A39,Movements!$D$2:$D$5001,F$1))</f>
        <v/>
      </c>
      <c r="G39" s="12" t="str">
        <f>IF(OR($A39="",G$1=""),"",SUMIFS(Movements!$H$2:$H$5001,Movements!$B$2:$B$5001,$A39,Movements!$D$2:$D$5001,G$1))</f>
        <v/>
      </c>
      <c r="H39" s="12" t="str">
        <f>IF($A39="","",Items!$L39)</f>
        <v/>
      </c>
      <c r="I39" s="13" t="str">
        <f>IF($A39="","",Items!$G39)</f>
        <v/>
      </c>
      <c r="J39" s="13" t="str">
        <f>IF($A39="","",H39*I39)</f>
        <v/>
      </c>
      <c r="K39" s="12" t="str">
        <f>IF($A39="","",Items!$O39)</f>
        <v/>
      </c>
    </row>
    <row r="40">
      <c r="A40" s="12" t="str">
        <f>IF(Items!$A40="","",Items!$A40)</f>
        <v/>
      </c>
      <c r="B40" s="12" t="str">
        <f>IF($A40="","",Items!$B40)</f>
        <v/>
      </c>
      <c r="C40" s="12" t="str">
        <f>IF(OR($A40="",C$1=""),"",SUMIFS(Movements!$H$2:$H$5001,Movements!$B$2:$B$5001,$A40,Movements!$D$2:$D$5001,C$1))</f>
        <v/>
      </c>
      <c r="D40" s="12" t="str">
        <f>IF(OR($A40="",D$1=""),"",SUMIFS(Movements!$H$2:$H$5001,Movements!$B$2:$B$5001,$A40,Movements!$D$2:$D$5001,D$1))</f>
        <v/>
      </c>
      <c r="E40" s="12" t="str">
        <f>IF(OR($A40="",E$1=""),"",SUMIFS(Movements!$H$2:$H$5001,Movements!$B$2:$B$5001,$A40,Movements!$D$2:$D$5001,E$1))</f>
        <v/>
      </c>
      <c r="F40" s="12" t="str">
        <f>IF(OR($A40="",F$1=""),"",SUMIFS(Movements!$H$2:$H$5001,Movements!$B$2:$B$5001,$A40,Movements!$D$2:$D$5001,F$1))</f>
        <v/>
      </c>
      <c r="G40" s="12" t="str">
        <f>IF(OR($A40="",G$1=""),"",SUMIFS(Movements!$H$2:$H$5001,Movements!$B$2:$B$5001,$A40,Movements!$D$2:$D$5001,G$1))</f>
        <v/>
      </c>
      <c r="H40" s="12" t="str">
        <f>IF($A40="","",Items!$L40)</f>
        <v/>
      </c>
      <c r="I40" s="13" t="str">
        <f>IF($A40="","",Items!$G40)</f>
        <v/>
      </c>
      <c r="J40" s="13" t="str">
        <f>IF($A40="","",H40*I40)</f>
        <v/>
      </c>
      <c r="K40" s="12" t="str">
        <f>IF($A40="","",Items!$O40)</f>
        <v/>
      </c>
    </row>
    <row r="41">
      <c r="A41" s="12" t="str">
        <f>IF(Items!$A41="","",Items!$A41)</f>
        <v/>
      </c>
      <c r="B41" s="12" t="str">
        <f>IF($A41="","",Items!$B41)</f>
        <v/>
      </c>
      <c r="C41" s="12" t="str">
        <f>IF(OR($A41="",C$1=""),"",SUMIFS(Movements!$H$2:$H$5001,Movements!$B$2:$B$5001,$A41,Movements!$D$2:$D$5001,C$1))</f>
        <v/>
      </c>
      <c r="D41" s="12" t="str">
        <f>IF(OR($A41="",D$1=""),"",SUMIFS(Movements!$H$2:$H$5001,Movements!$B$2:$B$5001,$A41,Movements!$D$2:$D$5001,D$1))</f>
        <v/>
      </c>
      <c r="E41" s="12" t="str">
        <f>IF(OR($A41="",E$1=""),"",SUMIFS(Movements!$H$2:$H$5001,Movements!$B$2:$B$5001,$A41,Movements!$D$2:$D$5001,E$1))</f>
        <v/>
      </c>
      <c r="F41" s="12" t="str">
        <f>IF(OR($A41="",F$1=""),"",SUMIFS(Movements!$H$2:$H$5001,Movements!$B$2:$B$5001,$A41,Movements!$D$2:$D$5001,F$1))</f>
        <v/>
      </c>
      <c r="G41" s="12" t="str">
        <f>IF(OR($A41="",G$1=""),"",SUMIFS(Movements!$H$2:$H$5001,Movements!$B$2:$B$5001,$A41,Movements!$D$2:$D$5001,G$1))</f>
        <v/>
      </c>
      <c r="H41" s="12" t="str">
        <f>IF($A41="","",Items!$L41)</f>
        <v/>
      </c>
      <c r="I41" s="13" t="str">
        <f>IF($A41="","",Items!$G41)</f>
        <v/>
      </c>
      <c r="J41" s="13" t="str">
        <f>IF($A41="","",H41*I41)</f>
        <v/>
      </c>
      <c r="K41" s="12" t="str">
        <f>IF($A41="","",Items!$O41)</f>
        <v/>
      </c>
    </row>
    <row r="42">
      <c r="A42" s="12" t="str">
        <f>IF(Items!$A42="","",Items!$A42)</f>
        <v/>
      </c>
      <c r="B42" s="12" t="str">
        <f>IF($A42="","",Items!$B42)</f>
        <v/>
      </c>
      <c r="C42" s="12" t="str">
        <f>IF(OR($A42="",C$1=""),"",SUMIFS(Movements!$H$2:$H$5001,Movements!$B$2:$B$5001,$A42,Movements!$D$2:$D$5001,C$1))</f>
        <v/>
      </c>
      <c r="D42" s="12" t="str">
        <f>IF(OR($A42="",D$1=""),"",SUMIFS(Movements!$H$2:$H$5001,Movements!$B$2:$B$5001,$A42,Movements!$D$2:$D$5001,D$1))</f>
        <v/>
      </c>
      <c r="E42" s="12" t="str">
        <f>IF(OR($A42="",E$1=""),"",SUMIFS(Movements!$H$2:$H$5001,Movements!$B$2:$B$5001,$A42,Movements!$D$2:$D$5001,E$1))</f>
        <v/>
      </c>
      <c r="F42" s="12" t="str">
        <f>IF(OR($A42="",F$1=""),"",SUMIFS(Movements!$H$2:$H$5001,Movements!$B$2:$B$5001,$A42,Movements!$D$2:$D$5001,F$1))</f>
        <v/>
      </c>
      <c r="G42" s="12" t="str">
        <f>IF(OR($A42="",G$1=""),"",SUMIFS(Movements!$H$2:$H$5001,Movements!$B$2:$B$5001,$A42,Movements!$D$2:$D$5001,G$1))</f>
        <v/>
      </c>
      <c r="H42" s="12" t="str">
        <f>IF($A42="","",Items!$L42)</f>
        <v/>
      </c>
      <c r="I42" s="13" t="str">
        <f>IF($A42="","",Items!$G42)</f>
        <v/>
      </c>
      <c r="J42" s="13" t="str">
        <f>IF($A42="","",H42*I42)</f>
        <v/>
      </c>
      <c r="K42" s="12" t="str">
        <f>IF($A42="","",Items!$O42)</f>
        <v/>
      </c>
    </row>
    <row r="43">
      <c r="A43" s="12" t="str">
        <f>IF(Items!$A43="","",Items!$A43)</f>
        <v/>
      </c>
      <c r="B43" s="12" t="str">
        <f>IF($A43="","",Items!$B43)</f>
        <v/>
      </c>
      <c r="C43" s="12" t="str">
        <f>IF(OR($A43="",C$1=""),"",SUMIFS(Movements!$H$2:$H$5001,Movements!$B$2:$B$5001,$A43,Movements!$D$2:$D$5001,C$1))</f>
        <v/>
      </c>
      <c r="D43" s="12" t="str">
        <f>IF(OR($A43="",D$1=""),"",SUMIFS(Movements!$H$2:$H$5001,Movements!$B$2:$B$5001,$A43,Movements!$D$2:$D$5001,D$1))</f>
        <v/>
      </c>
      <c r="E43" s="12" t="str">
        <f>IF(OR($A43="",E$1=""),"",SUMIFS(Movements!$H$2:$H$5001,Movements!$B$2:$B$5001,$A43,Movements!$D$2:$D$5001,E$1))</f>
        <v/>
      </c>
      <c r="F43" s="12" t="str">
        <f>IF(OR($A43="",F$1=""),"",SUMIFS(Movements!$H$2:$H$5001,Movements!$B$2:$B$5001,$A43,Movements!$D$2:$D$5001,F$1))</f>
        <v/>
      </c>
      <c r="G43" s="12" t="str">
        <f>IF(OR($A43="",G$1=""),"",SUMIFS(Movements!$H$2:$H$5001,Movements!$B$2:$B$5001,$A43,Movements!$D$2:$D$5001,G$1))</f>
        <v/>
      </c>
      <c r="H43" s="12" t="str">
        <f>IF($A43="","",Items!$L43)</f>
        <v/>
      </c>
      <c r="I43" s="13" t="str">
        <f>IF($A43="","",Items!$G43)</f>
        <v/>
      </c>
      <c r="J43" s="13" t="str">
        <f>IF($A43="","",H43*I43)</f>
        <v/>
      </c>
      <c r="K43" s="12" t="str">
        <f>IF($A43="","",Items!$O43)</f>
        <v/>
      </c>
    </row>
    <row r="44">
      <c r="A44" s="12" t="str">
        <f>IF(Items!$A44="","",Items!$A44)</f>
        <v/>
      </c>
      <c r="B44" s="12" t="str">
        <f>IF($A44="","",Items!$B44)</f>
        <v/>
      </c>
      <c r="C44" s="12" t="str">
        <f>IF(OR($A44="",C$1=""),"",SUMIFS(Movements!$H$2:$H$5001,Movements!$B$2:$B$5001,$A44,Movements!$D$2:$D$5001,C$1))</f>
        <v/>
      </c>
      <c r="D44" s="12" t="str">
        <f>IF(OR($A44="",D$1=""),"",SUMIFS(Movements!$H$2:$H$5001,Movements!$B$2:$B$5001,$A44,Movements!$D$2:$D$5001,D$1))</f>
        <v/>
      </c>
      <c r="E44" s="12" t="str">
        <f>IF(OR($A44="",E$1=""),"",SUMIFS(Movements!$H$2:$H$5001,Movements!$B$2:$B$5001,$A44,Movements!$D$2:$D$5001,E$1))</f>
        <v/>
      </c>
      <c r="F44" s="12" t="str">
        <f>IF(OR($A44="",F$1=""),"",SUMIFS(Movements!$H$2:$H$5001,Movements!$B$2:$B$5001,$A44,Movements!$D$2:$D$5001,F$1))</f>
        <v/>
      </c>
      <c r="G44" s="12" t="str">
        <f>IF(OR($A44="",G$1=""),"",SUMIFS(Movements!$H$2:$H$5001,Movements!$B$2:$B$5001,$A44,Movements!$D$2:$D$5001,G$1))</f>
        <v/>
      </c>
      <c r="H44" s="12" t="str">
        <f>IF($A44="","",Items!$L44)</f>
        <v/>
      </c>
      <c r="I44" s="13" t="str">
        <f>IF($A44="","",Items!$G44)</f>
        <v/>
      </c>
      <c r="J44" s="13" t="str">
        <f>IF($A44="","",H44*I44)</f>
        <v/>
      </c>
      <c r="K44" s="12" t="str">
        <f>IF($A44="","",Items!$O44)</f>
        <v/>
      </c>
    </row>
    <row r="45">
      <c r="A45" s="12" t="str">
        <f>IF(Items!$A45="","",Items!$A45)</f>
        <v/>
      </c>
      <c r="B45" s="12" t="str">
        <f>IF($A45="","",Items!$B45)</f>
        <v/>
      </c>
      <c r="C45" s="12" t="str">
        <f>IF(OR($A45="",C$1=""),"",SUMIFS(Movements!$H$2:$H$5001,Movements!$B$2:$B$5001,$A45,Movements!$D$2:$D$5001,C$1))</f>
        <v/>
      </c>
      <c r="D45" s="12" t="str">
        <f>IF(OR($A45="",D$1=""),"",SUMIFS(Movements!$H$2:$H$5001,Movements!$B$2:$B$5001,$A45,Movements!$D$2:$D$5001,D$1))</f>
        <v/>
      </c>
      <c r="E45" s="12" t="str">
        <f>IF(OR($A45="",E$1=""),"",SUMIFS(Movements!$H$2:$H$5001,Movements!$B$2:$B$5001,$A45,Movements!$D$2:$D$5001,E$1))</f>
        <v/>
      </c>
      <c r="F45" s="12" t="str">
        <f>IF(OR($A45="",F$1=""),"",SUMIFS(Movements!$H$2:$H$5001,Movements!$B$2:$B$5001,$A45,Movements!$D$2:$D$5001,F$1))</f>
        <v/>
      </c>
      <c r="G45" s="12" t="str">
        <f>IF(OR($A45="",G$1=""),"",SUMIFS(Movements!$H$2:$H$5001,Movements!$B$2:$B$5001,$A45,Movements!$D$2:$D$5001,G$1))</f>
        <v/>
      </c>
      <c r="H45" s="12" t="str">
        <f>IF($A45="","",Items!$L45)</f>
        <v/>
      </c>
      <c r="I45" s="13" t="str">
        <f>IF($A45="","",Items!$G45)</f>
        <v/>
      </c>
      <c r="J45" s="13" t="str">
        <f>IF($A45="","",H45*I45)</f>
        <v/>
      </c>
      <c r="K45" s="12" t="str">
        <f>IF($A45="","",Items!$O45)</f>
        <v/>
      </c>
    </row>
    <row r="46">
      <c r="A46" s="12" t="str">
        <f>IF(Items!$A46="","",Items!$A46)</f>
        <v/>
      </c>
      <c r="B46" s="12" t="str">
        <f>IF($A46="","",Items!$B46)</f>
        <v/>
      </c>
      <c r="C46" s="12" t="str">
        <f>IF(OR($A46="",C$1=""),"",SUMIFS(Movements!$H$2:$H$5001,Movements!$B$2:$B$5001,$A46,Movements!$D$2:$D$5001,C$1))</f>
        <v/>
      </c>
      <c r="D46" s="12" t="str">
        <f>IF(OR($A46="",D$1=""),"",SUMIFS(Movements!$H$2:$H$5001,Movements!$B$2:$B$5001,$A46,Movements!$D$2:$D$5001,D$1))</f>
        <v/>
      </c>
      <c r="E46" s="12" t="str">
        <f>IF(OR($A46="",E$1=""),"",SUMIFS(Movements!$H$2:$H$5001,Movements!$B$2:$B$5001,$A46,Movements!$D$2:$D$5001,E$1))</f>
        <v/>
      </c>
      <c r="F46" s="12" t="str">
        <f>IF(OR($A46="",F$1=""),"",SUMIFS(Movements!$H$2:$H$5001,Movements!$B$2:$B$5001,$A46,Movements!$D$2:$D$5001,F$1))</f>
        <v/>
      </c>
      <c r="G46" s="12" t="str">
        <f>IF(OR($A46="",G$1=""),"",SUMIFS(Movements!$H$2:$H$5001,Movements!$B$2:$B$5001,$A46,Movements!$D$2:$D$5001,G$1))</f>
        <v/>
      </c>
      <c r="H46" s="12" t="str">
        <f>IF($A46="","",Items!$L46)</f>
        <v/>
      </c>
      <c r="I46" s="13" t="str">
        <f>IF($A46="","",Items!$G46)</f>
        <v/>
      </c>
      <c r="J46" s="13" t="str">
        <f>IF($A46="","",H46*I46)</f>
        <v/>
      </c>
      <c r="K46" s="12" t="str">
        <f>IF($A46="","",Items!$O46)</f>
        <v/>
      </c>
    </row>
    <row r="47">
      <c r="A47" s="12" t="str">
        <f>IF(Items!$A47="","",Items!$A47)</f>
        <v/>
      </c>
      <c r="B47" s="12" t="str">
        <f>IF($A47="","",Items!$B47)</f>
        <v/>
      </c>
      <c r="C47" s="12" t="str">
        <f>IF(OR($A47="",C$1=""),"",SUMIFS(Movements!$H$2:$H$5001,Movements!$B$2:$B$5001,$A47,Movements!$D$2:$D$5001,C$1))</f>
        <v/>
      </c>
      <c r="D47" s="12" t="str">
        <f>IF(OR($A47="",D$1=""),"",SUMIFS(Movements!$H$2:$H$5001,Movements!$B$2:$B$5001,$A47,Movements!$D$2:$D$5001,D$1))</f>
        <v/>
      </c>
      <c r="E47" s="12" t="str">
        <f>IF(OR($A47="",E$1=""),"",SUMIFS(Movements!$H$2:$H$5001,Movements!$B$2:$B$5001,$A47,Movements!$D$2:$D$5001,E$1))</f>
        <v/>
      </c>
      <c r="F47" s="12" t="str">
        <f>IF(OR($A47="",F$1=""),"",SUMIFS(Movements!$H$2:$H$5001,Movements!$B$2:$B$5001,$A47,Movements!$D$2:$D$5001,F$1))</f>
        <v/>
      </c>
      <c r="G47" s="12" t="str">
        <f>IF(OR($A47="",G$1=""),"",SUMIFS(Movements!$H$2:$H$5001,Movements!$B$2:$B$5001,$A47,Movements!$D$2:$D$5001,G$1))</f>
        <v/>
      </c>
      <c r="H47" s="12" t="str">
        <f>IF($A47="","",Items!$L47)</f>
        <v/>
      </c>
      <c r="I47" s="13" t="str">
        <f>IF($A47="","",Items!$G47)</f>
        <v/>
      </c>
      <c r="J47" s="13" t="str">
        <f>IF($A47="","",H47*I47)</f>
        <v/>
      </c>
      <c r="K47" s="12" t="str">
        <f>IF($A47="","",Items!$O47)</f>
        <v/>
      </c>
    </row>
    <row r="48">
      <c r="A48" s="12" t="str">
        <f>IF(Items!$A48="","",Items!$A48)</f>
        <v/>
      </c>
      <c r="B48" s="12" t="str">
        <f>IF($A48="","",Items!$B48)</f>
        <v/>
      </c>
      <c r="C48" s="12" t="str">
        <f>IF(OR($A48="",C$1=""),"",SUMIFS(Movements!$H$2:$H$5001,Movements!$B$2:$B$5001,$A48,Movements!$D$2:$D$5001,C$1))</f>
        <v/>
      </c>
      <c r="D48" s="12" t="str">
        <f>IF(OR($A48="",D$1=""),"",SUMIFS(Movements!$H$2:$H$5001,Movements!$B$2:$B$5001,$A48,Movements!$D$2:$D$5001,D$1))</f>
        <v/>
      </c>
      <c r="E48" s="12" t="str">
        <f>IF(OR($A48="",E$1=""),"",SUMIFS(Movements!$H$2:$H$5001,Movements!$B$2:$B$5001,$A48,Movements!$D$2:$D$5001,E$1))</f>
        <v/>
      </c>
      <c r="F48" s="12" t="str">
        <f>IF(OR($A48="",F$1=""),"",SUMIFS(Movements!$H$2:$H$5001,Movements!$B$2:$B$5001,$A48,Movements!$D$2:$D$5001,F$1))</f>
        <v/>
      </c>
      <c r="G48" s="12" t="str">
        <f>IF(OR($A48="",G$1=""),"",SUMIFS(Movements!$H$2:$H$5001,Movements!$B$2:$B$5001,$A48,Movements!$D$2:$D$5001,G$1))</f>
        <v/>
      </c>
      <c r="H48" s="12" t="str">
        <f>IF($A48="","",Items!$L48)</f>
        <v/>
      </c>
      <c r="I48" s="13" t="str">
        <f>IF($A48="","",Items!$G48)</f>
        <v/>
      </c>
      <c r="J48" s="13" t="str">
        <f>IF($A48="","",H48*I48)</f>
        <v/>
      </c>
      <c r="K48" s="12" t="str">
        <f>IF($A48="","",Items!$O48)</f>
        <v/>
      </c>
    </row>
    <row r="49">
      <c r="A49" s="12" t="str">
        <f>IF(Items!$A49="","",Items!$A49)</f>
        <v/>
      </c>
      <c r="B49" s="12" t="str">
        <f>IF($A49="","",Items!$B49)</f>
        <v/>
      </c>
      <c r="C49" s="12" t="str">
        <f>IF(OR($A49="",C$1=""),"",SUMIFS(Movements!$H$2:$H$5001,Movements!$B$2:$B$5001,$A49,Movements!$D$2:$D$5001,C$1))</f>
        <v/>
      </c>
      <c r="D49" s="12" t="str">
        <f>IF(OR($A49="",D$1=""),"",SUMIFS(Movements!$H$2:$H$5001,Movements!$B$2:$B$5001,$A49,Movements!$D$2:$D$5001,D$1))</f>
        <v/>
      </c>
      <c r="E49" s="12" t="str">
        <f>IF(OR($A49="",E$1=""),"",SUMIFS(Movements!$H$2:$H$5001,Movements!$B$2:$B$5001,$A49,Movements!$D$2:$D$5001,E$1))</f>
        <v/>
      </c>
      <c r="F49" s="12" t="str">
        <f>IF(OR($A49="",F$1=""),"",SUMIFS(Movements!$H$2:$H$5001,Movements!$B$2:$B$5001,$A49,Movements!$D$2:$D$5001,F$1))</f>
        <v/>
      </c>
      <c r="G49" s="12" t="str">
        <f>IF(OR($A49="",G$1=""),"",SUMIFS(Movements!$H$2:$H$5001,Movements!$B$2:$B$5001,$A49,Movements!$D$2:$D$5001,G$1))</f>
        <v/>
      </c>
      <c r="H49" s="12" t="str">
        <f>IF($A49="","",Items!$L49)</f>
        <v/>
      </c>
      <c r="I49" s="13" t="str">
        <f>IF($A49="","",Items!$G49)</f>
        <v/>
      </c>
      <c r="J49" s="13" t="str">
        <f>IF($A49="","",H49*I49)</f>
        <v/>
      </c>
      <c r="K49" s="12" t="str">
        <f>IF($A49="","",Items!$O49)</f>
        <v/>
      </c>
    </row>
    <row r="50">
      <c r="A50" s="12" t="str">
        <f>IF(Items!$A50="","",Items!$A50)</f>
        <v/>
      </c>
      <c r="B50" s="12" t="str">
        <f>IF($A50="","",Items!$B50)</f>
        <v/>
      </c>
      <c r="C50" s="12" t="str">
        <f>IF(OR($A50="",C$1=""),"",SUMIFS(Movements!$H$2:$H$5001,Movements!$B$2:$B$5001,$A50,Movements!$D$2:$D$5001,C$1))</f>
        <v/>
      </c>
      <c r="D50" s="12" t="str">
        <f>IF(OR($A50="",D$1=""),"",SUMIFS(Movements!$H$2:$H$5001,Movements!$B$2:$B$5001,$A50,Movements!$D$2:$D$5001,D$1))</f>
        <v/>
      </c>
      <c r="E50" s="12" t="str">
        <f>IF(OR($A50="",E$1=""),"",SUMIFS(Movements!$H$2:$H$5001,Movements!$B$2:$B$5001,$A50,Movements!$D$2:$D$5001,E$1))</f>
        <v/>
      </c>
      <c r="F50" s="12" t="str">
        <f>IF(OR($A50="",F$1=""),"",SUMIFS(Movements!$H$2:$H$5001,Movements!$B$2:$B$5001,$A50,Movements!$D$2:$D$5001,F$1))</f>
        <v/>
      </c>
      <c r="G50" s="12" t="str">
        <f>IF(OR($A50="",G$1=""),"",SUMIFS(Movements!$H$2:$H$5001,Movements!$B$2:$B$5001,$A50,Movements!$D$2:$D$5001,G$1))</f>
        <v/>
      </c>
      <c r="H50" s="12" t="str">
        <f>IF($A50="","",Items!$L50)</f>
        <v/>
      </c>
      <c r="I50" s="13" t="str">
        <f>IF($A50="","",Items!$G50)</f>
        <v/>
      </c>
      <c r="J50" s="13" t="str">
        <f>IF($A50="","",H50*I50)</f>
        <v/>
      </c>
      <c r="K50" s="12" t="str">
        <f>IF($A50="","",Items!$O50)</f>
        <v/>
      </c>
    </row>
    <row r="51">
      <c r="A51" s="12" t="str">
        <f>IF(Items!$A51="","",Items!$A51)</f>
        <v/>
      </c>
      <c r="B51" s="12" t="str">
        <f>IF($A51="","",Items!$B51)</f>
        <v/>
      </c>
      <c r="C51" s="12" t="str">
        <f>IF(OR($A51="",C$1=""),"",SUMIFS(Movements!$H$2:$H$5001,Movements!$B$2:$B$5001,$A51,Movements!$D$2:$D$5001,C$1))</f>
        <v/>
      </c>
      <c r="D51" s="12" t="str">
        <f>IF(OR($A51="",D$1=""),"",SUMIFS(Movements!$H$2:$H$5001,Movements!$B$2:$B$5001,$A51,Movements!$D$2:$D$5001,D$1))</f>
        <v/>
      </c>
      <c r="E51" s="12" t="str">
        <f>IF(OR($A51="",E$1=""),"",SUMIFS(Movements!$H$2:$H$5001,Movements!$B$2:$B$5001,$A51,Movements!$D$2:$D$5001,E$1))</f>
        <v/>
      </c>
      <c r="F51" s="12" t="str">
        <f>IF(OR($A51="",F$1=""),"",SUMIFS(Movements!$H$2:$H$5001,Movements!$B$2:$B$5001,$A51,Movements!$D$2:$D$5001,F$1))</f>
        <v/>
      </c>
      <c r="G51" s="12" t="str">
        <f>IF(OR($A51="",G$1=""),"",SUMIFS(Movements!$H$2:$H$5001,Movements!$B$2:$B$5001,$A51,Movements!$D$2:$D$5001,G$1))</f>
        <v/>
      </c>
      <c r="H51" s="12" t="str">
        <f>IF($A51="","",Items!$L51)</f>
        <v/>
      </c>
      <c r="I51" s="13" t="str">
        <f>IF($A51="","",Items!$G51)</f>
        <v/>
      </c>
      <c r="J51" s="13" t="str">
        <f>IF($A51="","",H51*I51)</f>
        <v/>
      </c>
      <c r="K51" s="12" t="str">
        <f>IF($A51="","",Items!$O51)</f>
        <v/>
      </c>
    </row>
    <row r="52">
      <c r="A52" s="12" t="str">
        <f>IF(Items!$A52="","",Items!$A52)</f>
        <v/>
      </c>
      <c r="B52" s="12" t="str">
        <f>IF($A52="","",Items!$B52)</f>
        <v/>
      </c>
      <c r="C52" s="12" t="str">
        <f>IF(OR($A52="",C$1=""),"",SUMIFS(Movements!$H$2:$H$5001,Movements!$B$2:$B$5001,$A52,Movements!$D$2:$D$5001,C$1))</f>
        <v/>
      </c>
      <c r="D52" s="12" t="str">
        <f>IF(OR($A52="",D$1=""),"",SUMIFS(Movements!$H$2:$H$5001,Movements!$B$2:$B$5001,$A52,Movements!$D$2:$D$5001,D$1))</f>
        <v/>
      </c>
      <c r="E52" s="12" t="str">
        <f>IF(OR($A52="",E$1=""),"",SUMIFS(Movements!$H$2:$H$5001,Movements!$B$2:$B$5001,$A52,Movements!$D$2:$D$5001,E$1))</f>
        <v/>
      </c>
      <c r="F52" s="12" t="str">
        <f>IF(OR($A52="",F$1=""),"",SUMIFS(Movements!$H$2:$H$5001,Movements!$B$2:$B$5001,$A52,Movements!$D$2:$D$5001,F$1))</f>
        <v/>
      </c>
      <c r="G52" s="12" t="str">
        <f>IF(OR($A52="",G$1=""),"",SUMIFS(Movements!$H$2:$H$5001,Movements!$B$2:$B$5001,$A52,Movements!$D$2:$D$5001,G$1))</f>
        <v/>
      </c>
      <c r="H52" s="12" t="str">
        <f>IF($A52="","",Items!$L52)</f>
        <v/>
      </c>
      <c r="I52" s="13" t="str">
        <f>IF($A52="","",Items!$G52)</f>
        <v/>
      </c>
      <c r="J52" s="13" t="str">
        <f>IF($A52="","",H52*I52)</f>
        <v/>
      </c>
      <c r="K52" s="12" t="str">
        <f>IF($A52="","",Items!$O52)</f>
        <v/>
      </c>
    </row>
    <row r="53">
      <c r="A53" s="12" t="str">
        <f>IF(Items!$A53="","",Items!$A53)</f>
        <v/>
      </c>
      <c r="B53" s="12" t="str">
        <f>IF($A53="","",Items!$B53)</f>
        <v/>
      </c>
      <c r="C53" s="12" t="str">
        <f>IF(OR($A53="",C$1=""),"",SUMIFS(Movements!$H$2:$H$5001,Movements!$B$2:$B$5001,$A53,Movements!$D$2:$D$5001,C$1))</f>
        <v/>
      </c>
      <c r="D53" s="12" t="str">
        <f>IF(OR($A53="",D$1=""),"",SUMIFS(Movements!$H$2:$H$5001,Movements!$B$2:$B$5001,$A53,Movements!$D$2:$D$5001,D$1))</f>
        <v/>
      </c>
      <c r="E53" s="12" t="str">
        <f>IF(OR($A53="",E$1=""),"",SUMIFS(Movements!$H$2:$H$5001,Movements!$B$2:$B$5001,$A53,Movements!$D$2:$D$5001,E$1))</f>
        <v/>
      </c>
      <c r="F53" s="12" t="str">
        <f>IF(OR($A53="",F$1=""),"",SUMIFS(Movements!$H$2:$H$5001,Movements!$B$2:$B$5001,$A53,Movements!$D$2:$D$5001,F$1))</f>
        <v/>
      </c>
      <c r="G53" s="12" t="str">
        <f>IF(OR($A53="",G$1=""),"",SUMIFS(Movements!$H$2:$H$5001,Movements!$B$2:$B$5001,$A53,Movements!$D$2:$D$5001,G$1))</f>
        <v/>
      </c>
      <c r="H53" s="12" t="str">
        <f>IF($A53="","",Items!$L53)</f>
        <v/>
      </c>
      <c r="I53" s="13" t="str">
        <f>IF($A53="","",Items!$G53)</f>
        <v/>
      </c>
      <c r="J53" s="13" t="str">
        <f>IF($A53="","",H53*I53)</f>
        <v/>
      </c>
      <c r="K53" s="12" t="str">
        <f>IF($A53="","",Items!$O53)</f>
        <v/>
      </c>
    </row>
    <row r="54">
      <c r="A54" s="12" t="str">
        <f>IF(Items!$A54="","",Items!$A54)</f>
        <v/>
      </c>
      <c r="B54" s="12" t="str">
        <f>IF($A54="","",Items!$B54)</f>
        <v/>
      </c>
      <c r="C54" s="12" t="str">
        <f>IF(OR($A54="",C$1=""),"",SUMIFS(Movements!$H$2:$H$5001,Movements!$B$2:$B$5001,$A54,Movements!$D$2:$D$5001,C$1))</f>
        <v/>
      </c>
      <c r="D54" s="12" t="str">
        <f>IF(OR($A54="",D$1=""),"",SUMIFS(Movements!$H$2:$H$5001,Movements!$B$2:$B$5001,$A54,Movements!$D$2:$D$5001,D$1))</f>
        <v/>
      </c>
      <c r="E54" s="12" t="str">
        <f>IF(OR($A54="",E$1=""),"",SUMIFS(Movements!$H$2:$H$5001,Movements!$B$2:$B$5001,$A54,Movements!$D$2:$D$5001,E$1))</f>
        <v/>
      </c>
      <c r="F54" s="12" t="str">
        <f>IF(OR($A54="",F$1=""),"",SUMIFS(Movements!$H$2:$H$5001,Movements!$B$2:$B$5001,$A54,Movements!$D$2:$D$5001,F$1))</f>
        <v/>
      </c>
      <c r="G54" s="12" t="str">
        <f>IF(OR($A54="",G$1=""),"",SUMIFS(Movements!$H$2:$H$5001,Movements!$B$2:$B$5001,$A54,Movements!$D$2:$D$5001,G$1))</f>
        <v/>
      </c>
      <c r="H54" s="12" t="str">
        <f>IF($A54="","",Items!$L54)</f>
        <v/>
      </c>
      <c r="I54" s="13" t="str">
        <f>IF($A54="","",Items!$G54)</f>
        <v/>
      </c>
      <c r="J54" s="13" t="str">
        <f>IF($A54="","",H54*I54)</f>
        <v/>
      </c>
      <c r="K54" s="12" t="str">
        <f>IF($A54="","",Items!$O54)</f>
        <v/>
      </c>
    </row>
    <row r="55">
      <c r="A55" s="12" t="str">
        <f>IF(Items!$A55="","",Items!$A55)</f>
        <v/>
      </c>
      <c r="B55" s="12" t="str">
        <f>IF($A55="","",Items!$B55)</f>
        <v/>
      </c>
      <c r="C55" s="12" t="str">
        <f>IF(OR($A55="",C$1=""),"",SUMIFS(Movements!$H$2:$H$5001,Movements!$B$2:$B$5001,$A55,Movements!$D$2:$D$5001,C$1))</f>
        <v/>
      </c>
      <c r="D55" s="12" t="str">
        <f>IF(OR($A55="",D$1=""),"",SUMIFS(Movements!$H$2:$H$5001,Movements!$B$2:$B$5001,$A55,Movements!$D$2:$D$5001,D$1))</f>
        <v/>
      </c>
      <c r="E55" s="12" t="str">
        <f>IF(OR($A55="",E$1=""),"",SUMIFS(Movements!$H$2:$H$5001,Movements!$B$2:$B$5001,$A55,Movements!$D$2:$D$5001,E$1))</f>
        <v/>
      </c>
      <c r="F55" s="12" t="str">
        <f>IF(OR($A55="",F$1=""),"",SUMIFS(Movements!$H$2:$H$5001,Movements!$B$2:$B$5001,$A55,Movements!$D$2:$D$5001,F$1))</f>
        <v/>
      </c>
      <c r="G55" s="12" t="str">
        <f>IF(OR($A55="",G$1=""),"",SUMIFS(Movements!$H$2:$H$5001,Movements!$B$2:$B$5001,$A55,Movements!$D$2:$D$5001,G$1))</f>
        <v/>
      </c>
      <c r="H55" s="12" t="str">
        <f>IF($A55="","",Items!$L55)</f>
        <v/>
      </c>
      <c r="I55" s="13" t="str">
        <f>IF($A55="","",Items!$G55)</f>
        <v/>
      </c>
      <c r="J55" s="13" t="str">
        <f>IF($A55="","",H55*I55)</f>
        <v/>
      </c>
      <c r="K55" s="12" t="str">
        <f>IF($A55="","",Items!$O55)</f>
        <v/>
      </c>
    </row>
    <row r="56">
      <c r="A56" s="12" t="str">
        <f>IF(Items!$A56="","",Items!$A56)</f>
        <v/>
      </c>
      <c r="B56" s="12" t="str">
        <f>IF($A56="","",Items!$B56)</f>
        <v/>
      </c>
      <c r="C56" s="12" t="str">
        <f>IF(OR($A56="",C$1=""),"",SUMIFS(Movements!$H$2:$H$5001,Movements!$B$2:$B$5001,$A56,Movements!$D$2:$D$5001,C$1))</f>
        <v/>
      </c>
      <c r="D56" s="12" t="str">
        <f>IF(OR($A56="",D$1=""),"",SUMIFS(Movements!$H$2:$H$5001,Movements!$B$2:$B$5001,$A56,Movements!$D$2:$D$5001,D$1))</f>
        <v/>
      </c>
      <c r="E56" s="12" t="str">
        <f>IF(OR($A56="",E$1=""),"",SUMIFS(Movements!$H$2:$H$5001,Movements!$B$2:$B$5001,$A56,Movements!$D$2:$D$5001,E$1))</f>
        <v/>
      </c>
      <c r="F56" s="12" t="str">
        <f>IF(OR($A56="",F$1=""),"",SUMIFS(Movements!$H$2:$H$5001,Movements!$B$2:$B$5001,$A56,Movements!$D$2:$D$5001,F$1))</f>
        <v/>
      </c>
      <c r="G56" s="12" t="str">
        <f>IF(OR($A56="",G$1=""),"",SUMIFS(Movements!$H$2:$H$5001,Movements!$B$2:$B$5001,$A56,Movements!$D$2:$D$5001,G$1))</f>
        <v/>
      </c>
      <c r="H56" s="12" t="str">
        <f>IF($A56="","",Items!$L56)</f>
        <v/>
      </c>
      <c r="I56" s="13" t="str">
        <f>IF($A56="","",Items!$G56)</f>
        <v/>
      </c>
      <c r="J56" s="13" t="str">
        <f>IF($A56="","",H56*I56)</f>
        <v/>
      </c>
      <c r="K56" s="12" t="str">
        <f>IF($A56="","",Items!$O56)</f>
        <v/>
      </c>
    </row>
    <row r="57">
      <c r="A57" s="12" t="str">
        <f>IF(Items!$A57="","",Items!$A57)</f>
        <v/>
      </c>
      <c r="B57" s="12" t="str">
        <f>IF($A57="","",Items!$B57)</f>
        <v/>
      </c>
      <c r="C57" s="12" t="str">
        <f>IF(OR($A57="",C$1=""),"",SUMIFS(Movements!$H$2:$H$5001,Movements!$B$2:$B$5001,$A57,Movements!$D$2:$D$5001,C$1))</f>
        <v/>
      </c>
      <c r="D57" s="12" t="str">
        <f>IF(OR($A57="",D$1=""),"",SUMIFS(Movements!$H$2:$H$5001,Movements!$B$2:$B$5001,$A57,Movements!$D$2:$D$5001,D$1))</f>
        <v/>
      </c>
      <c r="E57" s="12" t="str">
        <f>IF(OR($A57="",E$1=""),"",SUMIFS(Movements!$H$2:$H$5001,Movements!$B$2:$B$5001,$A57,Movements!$D$2:$D$5001,E$1))</f>
        <v/>
      </c>
      <c r="F57" s="12" t="str">
        <f>IF(OR($A57="",F$1=""),"",SUMIFS(Movements!$H$2:$H$5001,Movements!$B$2:$B$5001,$A57,Movements!$D$2:$D$5001,F$1))</f>
        <v/>
      </c>
      <c r="G57" s="12" t="str">
        <f>IF(OR($A57="",G$1=""),"",SUMIFS(Movements!$H$2:$H$5001,Movements!$B$2:$B$5001,$A57,Movements!$D$2:$D$5001,G$1))</f>
        <v/>
      </c>
      <c r="H57" s="12" t="str">
        <f>IF($A57="","",Items!$L57)</f>
        <v/>
      </c>
      <c r="I57" s="13" t="str">
        <f>IF($A57="","",Items!$G57)</f>
        <v/>
      </c>
      <c r="J57" s="13" t="str">
        <f>IF($A57="","",H57*I57)</f>
        <v/>
      </c>
      <c r="K57" s="12" t="str">
        <f>IF($A57="","",Items!$O57)</f>
        <v/>
      </c>
    </row>
    <row r="58">
      <c r="A58" s="12" t="str">
        <f>IF(Items!$A58="","",Items!$A58)</f>
        <v/>
      </c>
      <c r="B58" s="12" t="str">
        <f>IF($A58="","",Items!$B58)</f>
        <v/>
      </c>
      <c r="C58" s="12" t="str">
        <f>IF(OR($A58="",C$1=""),"",SUMIFS(Movements!$H$2:$H$5001,Movements!$B$2:$B$5001,$A58,Movements!$D$2:$D$5001,C$1))</f>
        <v/>
      </c>
      <c r="D58" s="12" t="str">
        <f>IF(OR($A58="",D$1=""),"",SUMIFS(Movements!$H$2:$H$5001,Movements!$B$2:$B$5001,$A58,Movements!$D$2:$D$5001,D$1))</f>
        <v/>
      </c>
      <c r="E58" s="12" t="str">
        <f>IF(OR($A58="",E$1=""),"",SUMIFS(Movements!$H$2:$H$5001,Movements!$B$2:$B$5001,$A58,Movements!$D$2:$D$5001,E$1))</f>
        <v/>
      </c>
      <c r="F58" s="12" t="str">
        <f>IF(OR($A58="",F$1=""),"",SUMIFS(Movements!$H$2:$H$5001,Movements!$B$2:$B$5001,$A58,Movements!$D$2:$D$5001,F$1))</f>
        <v/>
      </c>
      <c r="G58" s="12" t="str">
        <f>IF(OR($A58="",G$1=""),"",SUMIFS(Movements!$H$2:$H$5001,Movements!$B$2:$B$5001,$A58,Movements!$D$2:$D$5001,G$1))</f>
        <v/>
      </c>
      <c r="H58" s="12" t="str">
        <f>IF($A58="","",Items!$L58)</f>
        <v/>
      </c>
      <c r="I58" s="13" t="str">
        <f>IF($A58="","",Items!$G58)</f>
        <v/>
      </c>
      <c r="J58" s="13" t="str">
        <f>IF($A58="","",H58*I58)</f>
        <v/>
      </c>
      <c r="K58" s="12" t="str">
        <f>IF($A58="","",Items!$O58)</f>
        <v/>
      </c>
    </row>
    <row r="59">
      <c r="A59" s="12" t="str">
        <f>IF(Items!$A59="","",Items!$A59)</f>
        <v/>
      </c>
      <c r="B59" s="12" t="str">
        <f>IF($A59="","",Items!$B59)</f>
        <v/>
      </c>
      <c r="C59" s="12" t="str">
        <f>IF(OR($A59="",C$1=""),"",SUMIFS(Movements!$H$2:$H$5001,Movements!$B$2:$B$5001,$A59,Movements!$D$2:$D$5001,C$1))</f>
        <v/>
      </c>
      <c r="D59" s="12" t="str">
        <f>IF(OR($A59="",D$1=""),"",SUMIFS(Movements!$H$2:$H$5001,Movements!$B$2:$B$5001,$A59,Movements!$D$2:$D$5001,D$1))</f>
        <v/>
      </c>
      <c r="E59" s="12" t="str">
        <f>IF(OR($A59="",E$1=""),"",SUMIFS(Movements!$H$2:$H$5001,Movements!$B$2:$B$5001,$A59,Movements!$D$2:$D$5001,E$1))</f>
        <v/>
      </c>
      <c r="F59" s="12" t="str">
        <f>IF(OR($A59="",F$1=""),"",SUMIFS(Movements!$H$2:$H$5001,Movements!$B$2:$B$5001,$A59,Movements!$D$2:$D$5001,F$1))</f>
        <v/>
      </c>
      <c r="G59" s="12" t="str">
        <f>IF(OR($A59="",G$1=""),"",SUMIFS(Movements!$H$2:$H$5001,Movements!$B$2:$B$5001,$A59,Movements!$D$2:$D$5001,G$1))</f>
        <v/>
      </c>
      <c r="H59" s="12" t="str">
        <f>IF($A59="","",Items!$L59)</f>
        <v/>
      </c>
      <c r="I59" s="13" t="str">
        <f>IF($A59="","",Items!$G59)</f>
        <v/>
      </c>
      <c r="J59" s="13" t="str">
        <f>IF($A59="","",H59*I59)</f>
        <v/>
      </c>
      <c r="K59" s="12" t="str">
        <f>IF($A59="","",Items!$O59)</f>
        <v/>
      </c>
    </row>
    <row r="60">
      <c r="A60" s="12" t="str">
        <f>IF(Items!$A60="","",Items!$A60)</f>
        <v/>
      </c>
      <c r="B60" s="12" t="str">
        <f>IF($A60="","",Items!$B60)</f>
        <v/>
      </c>
      <c r="C60" s="12" t="str">
        <f>IF(OR($A60="",C$1=""),"",SUMIFS(Movements!$H$2:$H$5001,Movements!$B$2:$B$5001,$A60,Movements!$D$2:$D$5001,C$1))</f>
        <v/>
      </c>
      <c r="D60" s="12" t="str">
        <f>IF(OR($A60="",D$1=""),"",SUMIFS(Movements!$H$2:$H$5001,Movements!$B$2:$B$5001,$A60,Movements!$D$2:$D$5001,D$1))</f>
        <v/>
      </c>
      <c r="E60" s="12" t="str">
        <f>IF(OR($A60="",E$1=""),"",SUMIFS(Movements!$H$2:$H$5001,Movements!$B$2:$B$5001,$A60,Movements!$D$2:$D$5001,E$1))</f>
        <v/>
      </c>
      <c r="F60" s="12" t="str">
        <f>IF(OR($A60="",F$1=""),"",SUMIFS(Movements!$H$2:$H$5001,Movements!$B$2:$B$5001,$A60,Movements!$D$2:$D$5001,F$1))</f>
        <v/>
      </c>
      <c r="G60" s="12" t="str">
        <f>IF(OR($A60="",G$1=""),"",SUMIFS(Movements!$H$2:$H$5001,Movements!$B$2:$B$5001,$A60,Movements!$D$2:$D$5001,G$1))</f>
        <v/>
      </c>
      <c r="H60" s="12" t="str">
        <f>IF($A60="","",Items!$L60)</f>
        <v/>
      </c>
      <c r="I60" s="13" t="str">
        <f>IF($A60="","",Items!$G60)</f>
        <v/>
      </c>
      <c r="J60" s="13" t="str">
        <f>IF($A60="","",H60*I60)</f>
        <v/>
      </c>
      <c r="K60" s="12" t="str">
        <f>IF($A60="","",Items!$O60)</f>
        <v/>
      </c>
    </row>
    <row r="61">
      <c r="A61" s="12" t="str">
        <f>IF(Items!$A61="","",Items!$A61)</f>
        <v/>
      </c>
      <c r="B61" s="12" t="str">
        <f>IF($A61="","",Items!$B61)</f>
        <v/>
      </c>
      <c r="C61" s="12" t="str">
        <f>IF(OR($A61="",C$1=""),"",SUMIFS(Movements!$H$2:$H$5001,Movements!$B$2:$B$5001,$A61,Movements!$D$2:$D$5001,C$1))</f>
        <v/>
      </c>
      <c r="D61" s="12" t="str">
        <f>IF(OR($A61="",D$1=""),"",SUMIFS(Movements!$H$2:$H$5001,Movements!$B$2:$B$5001,$A61,Movements!$D$2:$D$5001,D$1))</f>
        <v/>
      </c>
      <c r="E61" s="12" t="str">
        <f>IF(OR($A61="",E$1=""),"",SUMIFS(Movements!$H$2:$H$5001,Movements!$B$2:$B$5001,$A61,Movements!$D$2:$D$5001,E$1))</f>
        <v/>
      </c>
      <c r="F61" s="12" t="str">
        <f>IF(OR($A61="",F$1=""),"",SUMIFS(Movements!$H$2:$H$5001,Movements!$B$2:$B$5001,$A61,Movements!$D$2:$D$5001,F$1))</f>
        <v/>
      </c>
      <c r="G61" s="12" t="str">
        <f>IF(OR($A61="",G$1=""),"",SUMIFS(Movements!$H$2:$H$5001,Movements!$B$2:$B$5001,$A61,Movements!$D$2:$D$5001,G$1))</f>
        <v/>
      </c>
      <c r="H61" s="12" t="str">
        <f>IF($A61="","",Items!$L61)</f>
        <v/>
      </c>
      <c r="I61" s="13" t="str">
        <f>IF($A61="","",Items!$G61)</f>
        <v/>
      </c>
      <c r="J61" s="13" t="str">
        <f>IF($A61="","",H61*I61)</f>
        <v/>
      </c>
      <c r="K61" s="12" t="str">
        <f>IF($A61="","",Items!$O61)</f>
        <v/>
      </c>
    </row>
    <row r="62">
      <c r="A62" s="12" t="str">
        <f>IF(Items!$A62="","",Items!$A62)</f>
        <v/>
      </c>
      <c r="B62" s="12" t="str">
        <f>IF($A62="","",Items!$B62)</f>
        <v/>
      </c>
      <c r="C62" s="12" t="str">
        <f>IF(OR($A62="",C$1=""),"",SUMIFS(Movements!$H$2:$H$5001,Movements!$B$2:$B$5001,$A62,Movements!$D$2:$D$5001,C$1))</f>
        <v/>
      </c>
      <c r="D62" s="12" t="str">
        <f>IF(OR($A62="",D$1=""),"",SUMIFS(Movements!$H$2:$H$5001,Movements!$B$2:$B$5001,$A62,Movements!$D$2:$D$5001,D$1))</f>
        <v/>
      </c>
      <c r="E62" s="12" t="str">
        <f>IF(OR($A62="",E$1=""),"",SUMIFS(Movements!$H$2:$H$5001,Movements!$B$2:$B$5001,$A62,Movements!$D$2:$D$5001,E$1))</f>
        <v/>
      </c>
      <c r="F62" s="12" t="str">
        <f>IF(OR($A62="",F$1=""),"",SUMIFS(Movements!$H$2:$H$5001,Movements!$B$2:$B$5001,$A62,Movements!$D$2:$D$5001,F$1))</f>
        <v/>
      </c>
      <c r="G62" s="12" t="str">
        <f>IF(OR($A62="",G$1=""),"",SUMIFS(Movements!$H$2:$H$5001,Movements!$B$2:$B$5001,$A62,Movements!$D$2:$D$5001,G$1))</f>
        <v/>
      </c>
      <c r="H62" s="12" t="str">
        <f>IF($A62="","",Items!$L62)</f>
        <v/>
      </c>
      <c r="I62" s="13" t="str">
        <f>IF($A62="","",Items!$G62)</f>
        <v/>
      </c>
      <c r="J62" s="13" t="str">
        <f>IF($A62="","",H62*I62)</f>
        <v/>
      </c>
      <c r="K62" s="12" t="str">
        <f>IF($A62="","",Items!$O62)</f>
        <v/>
      </c>
    </row>
    <row r="63">
      <c r="A63" s="12" t="str">
        <f>IF(Items!$A63="","",Items!$A63)</f>
        <v/>
      </c>
      <c r="B63" s="12" t="str">
        <f>IF($A63="","",Items!$B63)</f>
        <v/>
      </c>
      <c r="C63" s="12" t="str">
        <f>IF(OR($A63="",C$1=""),"",SUMIFS(Movements!$H$2:$H$5001,Movements!$B$2:$B$5001,$A63,Movements!$D$2:$D$5001,C$1))</f>
        <v/>
      </c>
      <c r="D63" s="12" t="str">
        <f>IF(OR($A63="",D$1=""),"",SUMIFS(Movements!$H$2:$H$5001,Movements!$B$2:$B$5001,$A63,Movements!$D$2:$D$5001,D$1))</f>
        <v/>
      </c>
      <c r="E63" s="12" t="str">
        <f>IF(OR($A63="",E$1=""),"",SUMIFS(Movements!$H$2:$H$5001,Movements!$B$2:$B$5001,$A63,Movements!$D$2:$D$5001,E$1))</f>
        <v/>
      </c>
      <c r="F63" s="12" t="str">
        <f>IF(OR($A63="",F$1=""),"",SUMIFS(Movements!$H$2:$H$5001,Movements!$B$2:$B$5001,$A63,Movements!$D$2:$D$5001,F$1))</f>
        <v/>
      </c>
      <c r="G63" s="12" t="str">
        <f>IF(OR($A63="",G$1=""),"",SUMIFS(Movements!$H$2:$H$5001,Movements!$B$2:$B$5001,$A63,Movements!$D$2:$D$5001,G$1))</f>
        <v/>
      </c>
      <c r="H63" s="12" t="str">
        <f>IF($A63="","",Items!$L63)</f>
        <v/>
      </c>
      <c r="I63" s="13" t="str">
        <f>IF($A63="","",Items!$G63)</f>
        <v/>
      </c>
      <c r="J63" s="13" t="str">
        <f>IF($A63="","",H63*I63)</f>
        <v/>
      </c>
      <c r="K63" s="12" t="str">
        <f>IF($A63="","",Items!$O63)</f>
        <v/>
      </c>
    </row>
    <row r="64">
      <c r="A64" s="12" t="str">
        <f>IF(Items!$A64="","",Items!$A64)</f>
        <v/>
      </c>
      <c r="B64" s="12" t="str">
        <f>IF($A64="","",Items!$B64)</f>
        <v/>
      </c>
      <c r="C64" s="12" t="str">
        <f>IF(OR($A64="",C$1=""),"",SUMIFS(Movements!$H$2:$H$5001,Movements!$B$2:$B$5001,$A64,Movements!$D$2:$D$5001,C$1))</f>
        <v/>
      </c>
      <c r="D64" s="12" t="str">
        <f>IF(OR($A64="",D$1=""),"",SUMIFS(Movements!$H$2:$H$5001,Movements!$B$2:$B$5001,$A64,Movements!$D$2:$D$5001,D$1))</f>
        <v/>
      </c>
      <c r="E64" s="12" t="str">
        <f>IF(OR($A64="",E$1=""),"",SUMIFS(Movements!$H$2:$H$5001,Movements!$B$2:$B$5001,$A64,Movements!$D$2:$D$5001,E$1))</f>
        <v/>
      </c>
      <c r="F64" s="12" t="str">
        <f>IF(OR($A64="",F$1=""),"",SUMIFS(Movements!$H$2:$H$5001,Movements!$B$2:$B$5001,$A64,Movements!$D$2:$D$5001,F$1))</f>
        <v/>
      </c>
      <c r="G64" s="12" t="str">
        <f>IF(OR($A64="",G$1=""),"",SUMIFS(Movements!$H$2:$H$5001,Movements!$B$2:$B$5001,$A64,Movements!$D$2:$D$5001,G$1))</f>
        <v/>
      </c>
      <c r="H64" s="12" t="str">
        <f>IF($A64="","",Items!$L64)</f>
        <v/>
      </c>
      <c r="I64" s="13" t="str">
        <f>IF($A64="","",Items!$G64)</f>
        <v/>
      </c>
      <c r="J64" s="13" t="str">
        <f>IF($A64="","",H64*I64)</f>
        <v/>
      </c>
      <c r="K64" s="12" t="str">
        <f>IF($A64="","",Items!$O64)</f>
        <v/>
      </c>
    </row>
    <row r="65">
      <c r="A65" s="12" t="str">
        <f>IF(Items!$A65="","",Items!$A65)</f>
        <v/>
      </c>
      <c r="B65" s="12" t="str">
        <f>IF($A65="","",Items!$B65)</f>
        <v/>
      </c>
      <c r="C65" s="12" t="str">
        <f>IF(OR($A65="",C$1=""),"",SUMIFS(Movements!$H$2:$H$5001,Movements!$B$2:$B$5001,$A65,Movements!$D$2:$D$5001,C$1))</f>
        <v/>
      </c>
      <c r="D65" s="12" t="str">
        <f>IF(OR($A65="",D$1=""),"",SUMIFS(Movements!$H$2:$H$5001,Movements!$B$2:$B$5001,$A65,Movements!$D$2:$D$5001,D$1))</f>
        <v/>
      </c>
      <c r="E65" s="12" t="str">
        <f>IF(OR($A65="",E$1=""),"",SUMIFS(Movements!$H$2:$H$5001,Movements!$B$2:$B$5001,$A65,Movements!$D$2:$D$5001,E$1))</f>
        <v/>
      </c>
      <c r="F65" s="12" t="str">
        <f>IF(OR($A65="",F$1=""),"",SUMIFS(Movements!$H$2:$H$5001,Movements!$B$2:$B$5001,$A65,Movements!$D$2:$D$5001,F$1))</f>
        <v/>
      </c>
      <c r="G65" s="12" t="str">
        <f>IF(OR($A65="",G$1=""),"",SUMIFS(Movements!$H$2:$H$5001,Movements!$B$2:$B$5001,$A65,Movements!$D$2:$D$5001,G$1))</f>
        <v/>
      </c>
      <c r="H65" s="12" t="str">
        <f>IF($A65="","",Items!$L65)</f>
        <v/>
      </c>
      <c r="I65" s="13" t="str">
        <f>IF($A65="","",Items!$G65)</f>
        <v/>
      </c>
      <c r="J65" s="13" t="str">
        <f>IF($A65="","",H65*I65)</f>
        <v/>
      </c>
      <c r="K65" s="12" t="str">
        <f>IF($A65="","",Items!$O65)</f>
        <v/>
      </c>
    </row>
    <row r="66">
      <c r="A66" s="12" t="str">
        <f>IF(Items!$A66="","",Items!$A66)</f>
        <v/>
      </c>
      <c r="B66" s="12" t="str">
        <f>IF($A66="","",Items!$B66)</f>
        <v/>
      </c>
      <c r="C66" s="12" t="str">
        <f>IF(OR($A66="",C$1=""),"",SUMIFS(Movements!$H$2:$H$5001,Movements!$B$2:$B$5001,$A66,Movements!$D$2:$D$5001,C$1))</f>
        <v/>
      </c>
      <c r="D66" s="12" t="str">
        <f>IF(OR($A66="",D$1=""),"",SUMIFS(Movements!$H$2:$H$5001,Movements!$B$2:$B$5001,$A66,Movements!$D$2:$D$5001,D$1))</f>
        <v/>
      </c>
      <c r="E66" s="12" t="str">
        <f>IF(OR($A66="",E$1=""),"",SUMIFS(Movements!$H$2:$H$5001,Movements!$B$2:$B$5001,$A66,Movements!$D$2:$D$5001,E$1))</f>
        <v/>
      </c>
      <c r="F66" s="12" t="str">
        <f>IF(OR($A66="",F$1=""),"",SUMIFS(Movements!$H$2:$H$5001,Movements!$B$2:$B$5001,$A66,Movements!$D$2:$D$5001,F$1))</f>
        <v/>
      </c>
      <c r="G66" s="12" t="str">
        <f>IF(OR($A66="",G$1=""),"",SUMIFS(Movements!$H$2:$H$5001,Movements!$B$2:$B$5001,$A66,Movements!$D$2:$D$5001,G$1))</f>
        <v/>
      </c>
      <c r="H66" s="12" t="str">
        <f>IF($A66="","",Items!$L66)</f>
        <v/>
      </c>
      <c r="I66" s="13" t="str">
        <f>IF($A66="","",Items!$G66)</f>
        <v/>
      </c>
      <c r="J66" s="13" t="str">
        <f>IF($A66="","",H66*I66)</f>
        <v/>
      </c>
      <c r="K66" s="12" t="str">
        <f>IF($A66="","",Items!$O66)</f>
        <v/>
      </c>
    </row>
    <row r="67">
      <c r="A67" s="12" t="str">
        <f>IF(Items!$A67="","",Items!$A67)</f>
        <v/>
      </c>
      <c r="B67" s="12" t="str">
        <f>IF($A67="","",Items!$B67)</f>
        <v/>
      </c>
      <c r="C67" s="12" t="str">
        <f>IF(OR($A67="",C$1=""),"",SUMIFS(Movements!$H$2:$H$5001,Movements!$B$2:$B$5001,$A67,Movements!$D$2:$D$5001,C$1))</f>
        <v/>
      </c>
      <c r="D67" s="12" t="str">
        <f>IF(OR($A67="",D$1=""),"",SUMIFS(Movements!$H$2:$H$5001,Movements!$B$2:$B$5001,$A67,Movements!$D$2:$D$5001,D$1))</f>
        <v/>
      </c>
      <c r="E67" s="12" t="str">
        <f>IF(OR($A67="",E$1=""),"",SUMIFS(Movements!$H$2:$H$5001,Movements!$B$2:$B$5001,$A67,Movements!$D$2:$D$5001,E$1))</f>
        <v/>
      </c>
      <c r="F67" s="12" t="str">
        <f>IF(OR($A67="",F$1=""),"",SUMIFS(Movements!$H$2:$H$5001,Movements!$B$2:$B$5001,$A67,Movements!$D$2:$D$5001,F$1))</f>
        <v/>
      </c>
      <c r="G67" s="12" t="str">
        <f>IF(OR($A67="",G$1=""),"",SUMIFS(Movements!$H$2:$H$5001,Movements!$B$2:$B$5001,$A67,Movements!$D$2:$D$5001,G$1))</f>
        <v/>
      </c>
      <c r="H67" s="12" t="str">
        <f>IF($A67="","",Items!$L67)</f>
        <v/>
      </c>
      <c r="I67" s="13" t="str">
        <f>IF($A67="","",Items!$G67)</f>
        <v/>
      </c>
      <c r="J67" s="13" t="str">
        <f>IF($A67="","",H67*I67)</f>
        <v/>
      </c>
      <c r="K67" s="12" t="str">
        <f>IF($A67="","",Items!$O67)</f>
        <v/>
      </c>
    </row>
    <row r="68">
      <c r="A68" s="12" t="str">
        <f>IF(Items!$A68="","",Items!$A68)</f>
        <v/>
      </c>
      <c r="B68" s="12" t="str">
        <f>IF($A68="","",Items!$B68)</f>
        <v/>
      </c>
      <c r="C68" s="12" t="str">
        <f>IF(OR($A68="",C$1=""),"",SUMIFS(Movements!$H$2:$H$5001,Movements!$B$2:$B$5001,$A68,Movements!$D$2:$D$5001,C$1))</f>
        <v/>
      </c>
      <c r="D68" s="12" t="str">
        <f>IF(OR($A68="",D$1=""),"",SUMIFS(Movements!$H$2:$H$5001,Movements!$B$2:$B$5001,$A68,Movements!$D$2:$D$5001,D$1))</f>
        <v/>
      </c>
      <c r="E68" s="12" t="str">
        <f>IF(OR($A68="",E$1=""),"",SUMIFS(Movements!$H$2:$H$5001,Movements!$B$2:$B$5001,$A68,Movements!$D$2:$D$5001,E$1))</f>
        <v/>
      </c>
      <c r="F68" s="12" t="str">
        <f>IF(OR($A68="",F$1=""),"",SUMIFS(Movements!$H$2:$H$5001,Movements!$B$2:$B$5001,$A68,Movements!$D$2:$D$5001,F$1))</f>
        <v/>
      </c>
      <c r="G68" s="12" t="str">
        <f>IF(OR($A68="",G$1=""),"",SUMIFS(Movements!$H$2:$H$5001,Movements!$B$2:$B$5001,$A68,Movements!$D$2:$D$5001,G$1))</f>
        <v/>
      </c>
      <c r="H68" s="12" t="str">
        <f>IF($A68="","",Items!$L68)</f>
        <v/>
      </c>
      <c r="I68" s="13" t="str">
        <f>IF($A68="","",Items!$G68)</f>
        <v/>
      </c>
      <c r="J68" s="13" t="str">
        <f>IF($A68="","",H68*I68)</f>
        <v/>
      </c>
      <c r="K68" s="12" t="str">
        <f>IF($A68="","",Items!$O68)</f>
        <v/>
      </c>
    </row>
    <row r="69">
      <c r="A69" s="12" t="str">
        <f>IF(Items!$A69="","",Items!$A69)</f>
        <v/>
      </c>
      <c r="B69" s="12" t="str">
        <f>IF($A69="","",Items!$B69)</f>
        <v/>
      </c>
      <c r="C69" s="12" t="str">
        <f>IF(OR($A69="",C$1=""),"",SUMIFS(Movements!$H$2:$H$5001,Movements!$B$2:$B$5001,$A69,Movements!$D$2:$D$5001,C$1))</f>
        <v/>
      </c>
      <c r="D69" s="12" t="str">
        <f>IF(OR($A69="",D$1=""),"",SUMIFS(Movements!$H$2:$H$5001,Movements!$B$2:$B$5001,$A69,Movements!$D$2:$D$5001,D$1))</f>
        <v/>
      </c>
      <c r="E69" s="12" t="str">
        <f>IF(OR($A69="",E$1=""),"",SUMIFS(Movements!$H$2:$H$5001,Movements!$B$2:$B$5001,$A69,Movements!$D$2:$D$5001,E$1))</f>
        <v/>
      </c>
      <c r="F69" s="12" t="str">
        <f>IF(OR($A69="",F$1=""),"",SUMIFS(Movements!$H$2:$H$5001,Movements!$B$2:$B$5001,$A69,Movements!$D$2:$D$5001,F$1))</f>
        <v/>
      </c>
      <c r="G69" s="12" t="str">
        <f>IF(OR($A69="",G$1=""),"",SUMIFS(Movements!$H$2:$H$5001,Movements!$B$2:$B$5001,$A69,Movements!$D$2:$D$5001,G$1))</f>
        <v/>
      </c>
      <c r="H69" s="12" t="str">
        <f>IF($A69="","",Items!$L69)</f>
        <v/>
      </c>
      <c r="I69" s="13" t="str">
        <f>IF($A69="","",Items!$G69)</f>
        <v/>
      </c>
      <c r="J69" s="13" t="str">
        <f>IF($A69="","",H69*I69)</f>
        <v/>
      </c>
      <c r="K69" s="12" t="str">
        <f>IF($A69="","",Items!$O69)</f>
        <v/>
      </c>
    </row>
    <row r="70">
      <c r="A70" s="12" t="str">
        <f>IF(Items!$A70="","",Items!$A70)</f>
        <v/>
      </c>
      <c r="B70" s="12" t="str">
        <f>IF($A70="","",Items!$B70)</f>
        <v/>
      </c>
      <c r="C70" s="12" t="str">
        <f>IF(OR($A70="",C$1=""),"",SUMIFS(Movements!$H$2:$H$5001,Movements!$B$2:$B$5001,$A70,Movements!$D$2:$D$5001,C$1))</f>
        <v/>
      </c>
      <c r="D70" s="12" t="str">
        <f>IF(OR($A70="",D$1=""),"",SUMIFS(Movements!$H$2:$H$5001,Movements!$B$2:$B$5001,$A70,Movements!$D$2:$D$5001,D$1))</f>
        <v/>
      </c>
      <c r="E70" s="12" t="str">
        <f>IF(OR($A70="",E$1=""),"",SUMIFS(Movements!$H$2:$H$5001,Movements!$B$2:$B$5001,$A70,Movements!$D$2:$D$5001,E$1))</f>
        <v/>
      </c>
      <c r="F70" s="12" t="str">
        <f>IF(OR($A70="",F$1=""),"",SUMIFS(Movements!$H$2:$H$5001,Movements!$B$2:$B$5001,$A70,Movements!$D$2:$D$5001,F$1))</f>
        <v/>
      </c>
      <c r="G70" s="12" t="str">
        <f>IF(OR($A70="",G$1=""),"",SUMIFS(Movements!$H$2:$H$5001,Movements!$B$2:$B$5001,$A70,Movements!$D$2:$D$5001,G$1))</f>
        <v/>
      </c>
      <c r="H70" s="12" t="str">
        <f>IF($A70="","",Items!$L70)</f>
        <v/>
      </c>
      <c r="I70" s="13" t="str">
        <f>IF($A70="","",Items!$G70)</f>
        <v/>
      </c>
      <c r="J70" s="13" t="str">
        <f>IF($A70="","",H70*I70)</f>
        <v/>
      </c>
      <c r="K70" s="12" t="str">
        <f>IF($A70="","",Items!$O70)</f>
        <v/>
      </c>
    </row>
    <row r="71">
      <c r="A71" s="12" t="str">
        <f>IF(Items!$A71="","",Items!$A71)</f>
        <v/>
      </c>
      <c r="B71" s="12" t="str">
        <f>IF($A71="","",Items!$B71)</f>
        <v/>
      </c>
      <c r="C71" s="12" t="str">
        <f>IF(OR($A71="",C$1=""),"",SUMIFS(Movements!$H$2:$H$5001,Movements!$B$2:$B$5001,$A71,Movements!$D$2:$D$5001,C$1))</f>
        <v/>
      </c>
      <c r="D71" s="12" t="str">
        <f>IF(OR($A71="",D$1=""),"",SUMIFS(Movements!$H$2:$H$5001,Movements!$B$2:$B$5001,$A71,Movements!$D$2:$D$5001,D$1))</f>
        <v/>
      </c>
      <c r="E71" s="12" t="str">
        <f>IF(OR($A71="",E$1=""),"",SUMIFS(Movements!$H$2:$H$5001,Movements!$B$2:$B$5001,$A71,Movements!$D$2:$D$5001,E$1))</f>
        <v/>
      </c>
      <c r="F71" s="12" t="str">
        <f>IF(OR($A71="",F$1=""),"",SUMIFS(Movements!$H$2:$H$5001,Movements!$B$2:$B$5001,$A71,Movements!$D$2:$D$5001,F$1))</f>
        <v/>
      </c>
      <c r="G71" s="12" t="str">
        <f>IF(OR($A71="",G$1=""),"",SUMIFS(Movements!$H$2:$H$5001,Movements!$B$2:$B$5001,$A71,Movements!$D$2:$D$5001,G$1))</f>
        <v/>
      </c>
      <c r="H71" s="12" t="str">
        <f>IF($A71="","",Items!$L71)</f>
        <v/>
      </c>
      <c r="I71" s="13" t="str">
        <f>IF($A71="","",Items!$G71)</f>
        <v/>
      </c>
      <c r="J71" s="13" t="str">
        <f>IF($A71="","",H71*I71)</f>
        <v/>
      </c>
      <c r="K71" s="12" t="str">
        <f>IF($A71="","",Items!$O71)</f>
        <v/>
      </c>
    </row>
    <row r="72">
      <c r="A72" s="12" t="str">
        <f>IF(Items!$A72="","",Items!$A72)</f>
        <v/>
      </c>
      <c r="B72" s="12" t="str">
        <f>IF($A72="","",Items!$B72)</f>
        <v/>
      </c>
      <c r="C72" s="12" t="str">
        <f>IF(OR($A72="",C$1=""),"",SUMIFS(Movements!$H$2:$H$5001,Movements!$B$2:$B$5001,$A72,Movements!$D$2:$D$5001,C$1))</f>
        <v/>
      </c>
      <c r="D72" s="12" t="str">
        <f>IF(OR($A72="",D$1=""),"",SUMIFS(Movements!$H$2:$H$5001,Movements!$B$2:$B$5001,$A72,Movements!$D$2:$D$5001,D$1))</f>
        <v/>
      </c>
      <c r="E72" s="12" t="str">
        <f>IF(OR($A72="",E$1=""),"",SUMIFS(Movements!$H$2:$H$5001,Movements!$B$2:$B$5001,$A72,Movements!$D$2:$D$5001,E$1))</f>
        <v/>
      </c>
      <c r="F72" s="12" t="str">
        <f>IF(OR($A72="",F$1=""),"",SUMIFS(Movements!$H$2:$H$5001,Movements!$B$2:$B$5001,$A72,Movements!$D$2:$D$5001,F$1))</f>
        <v/>
      </c>
      <c r="G72" s="12" t="str">
        <f>IF(OR($A72="",G$1=""),"",SUMIFS(Movements!$H$2:$H$5001,Movements!$B$2:$B$5001,$A72,Movements!$D$2:$D$5001,G$1))</f>
        <v/>
      </c>
      <c r="H72" s="12" t="str">
        <f>IF($A72="","",Items!$L72)</f>
        <v/>
      </c>
      <c r="I72" s="13" t="str">
        <f>IF($A72="","",Items!$G72)</f>
        <v/>
      </c>
      <c r="J72" s="13" t="str">
        <f>IF($A72="","",H72*I72)</f>
        <v/>
      </c>
      <c r="K72" s="12" t="str">
        <f>IF($A72="","",Items!$O72)</f>
        <v/>
      </c>
    </row>
    <row r="73">
      <c r="A73" s="12" t="str">
        <f>IF(Items!$A73="","",Items!$A73)</f>
        <v/>
      </c>
      <c r="B73" s="12" t="str">
        <f>IF($A73="","",Items!$B73)</f>
        <v/>
      </c>
      <c r="C73" s="12" t="str">
        <f>IF(OR($A73="",C$1=""),"",SUMIFS(Movements!$H$2:$H$5001,Movements!$B$2:$B$5001,$A73,Movements!$D$2:$D$5001,C$1))</f>
        <v/>
      </c>
      <c r="D73" s="12" t="str">
        <f>IF(OR($A73="",D$1=""),"",SUMIFS(Movements!$H$2:$H$5001,Movements!$B$2:$B$5001,$A73,Movements!$D$2:$D$5001,D$1))</f>
        <v/>
      </c>
      <c r="E73" s="12" t="str">
        <f>IF(OR($A73="",E$1=""),"",SUMIFS(Movements!$H$2:$H$5001,Movements!$B$2:$B$5001,$A73,Movements!$D$2:$D$5001,E$1))</f>
        <v/>
      </c>
      <c r="F73" s="12" t="str">
        <f>IF(OR($A73="",F$1=""),"",SUMIFS(Movements!$H$2:$H$5001,Movements!$B$2:$B$5001,$A73,Movements!$D$2:$D$5001,F$1))</f>
        <v/>
      </c>
      <c r="G73" s="12" t="str">
        <f>IF(OR($A73="",G$1=""),"",SUMIFS(Movements!$H$2:$H$5001,Movements!$B$2:$B$5001,$A73,Movements!$D$2:$D$5001,G$1))</f>
        <v/>
      </c>
      <c r="H73" s="12" t="str">
        <f>IF($A73="","",Items!$L73)</f>
        <v/>
      </c>
      <c r="I73" s="13" t="str">
        <f>IF($A73="","",Items!$G73)</f>
        <v/>
      </c>
      <c r="J73" s="13" t="str">
        <f>IF($A73="","",H73*I73)</f>
        <v/>
      </c>
      <c r="K73" s="12" t="str">
        <f>IF($A73="","",Items!$O73)</f>
        <v/>
      </c>
    </row>
    <row r="74">
      <c r="A74" s="12" t="str">
        <f>IF(Items!$A74="","",Items!$A74)</f>
        <v/>
      </c>
      <c r="B74" s="12" t="str">
        <f>IF($A74="","",Items!$B74)</f>
        <v/>
      </c>
      <c r="C74" s="12" t="str">
        <f>IF(OR($A74="",C$1=""),"",SUMIFS(Movements!$H$2:$H$5001,Movements!$B$2:$B$5001,$A74,Movements!$D$2:$D$5001,C$1))</f>
        <v/>
      </c>
      <c r="D74" s="12" t="str">
        <f>IF(OR($A74="",D$1=""),"",SUMIFS(Movements!$H$2:$H$5001,Movements!$B$2:$B$5001,$A74,Movements!$D$2:$D$5001,D$1))</f>
        <v/>
      </c>
      <c r="E74" s="12" t="str">
        <f>IF(OR($A74="",E$1=""),"",SUMIFS(Movements!$H$2:$H$5001,Movements!$B$2:$B$5001,$A74,Movements!$D$2:$D$5001,E$1))</f>
        <v/>
      </c>
      <c r="F74" s="12" t="str">
        <f>IF(OR($A74="",F$1=""),"",SUMIFS(Movements!$H$2:$H$5001,Movements!$B$2:$B$5001,$A74,Movements!$D$2:$D$5001,F$1))</f>
        <v/>
      </c>
      <c r="G74" s="12" t="str">
        <f>IF(OR($A74="",G$1=""),"",SUMIFS(Movements!$H$2:$H$5001,Movements!$B$2:$B$5001,$A74,Movements!$D$2:$D$5001,G$1))</f>
        <v/>
      </c>
      <c r="H74" s="12" t="str">
        <f>IF($A74="","",Items!$L74)</f>
        <v/>
      </c>
      <c r="I74" s="13" t="str">
        <f>IF($A74="","",Items!$G74)</f>
        <v/>
      </c>
      <c r="J74" s="13" t="str">
        <f>IF($A74="","",H74*I74)</f>
        <v/>
      </c>
      <c r="K74" s="12" t="str">
        <f>IF($A74="","",Items!$O74)</f>
        <v/>
      </c>
    </row>
    <row r="75">
      <c r="A75" s="12" t="str">
        <f>IF(Items!$A75="","",Items!$A75)</f>
        <v/>
      </c>
      <c r="B75" s="12" t="str">
        <f>IF($A75="","",Items!$B75)</f>
        <v/>
      </c>
      <c r="C75" s="12" t="str">
        <f>IF(OR($A75="",C$1=""),"",SUMIFS(Movements!$H$2:$H$5001,Movements!$B$2:$B$5001,$A75,Movements!$D$2:$D$5001,C$1))</f>
        <v/>
      </c>
      <c r="D75" s="12" t="str">
        <f>IF(OR($A75="",D$1=""),"",SUMIFS(Movements!$H$2:$H$5001,Movements!$B$2:$B$5001,$A75,Movements!$D$2:$D$5001,D$1))</f>
        <v/>
      </c>
      <c r="E75" s="12" t="str">
        <f>IF(OR($A75="",E$1=""),"",SUMIFS(Movements!$H$2:$H$5001,Movements!$B$2:$B$5001,$A75,Movements!$D$2:$D$5001,E$1))</f>
        <v/>
      </c>
      <c r="F75" s="12" t="str">
        <f>IF(OR($A75="",F$1=""),"",SUMIFS(Movements!$H$2:$H$5001,Movements!$B$2:$B$5001,$A75,Movements!$D$2:$D$5001,F$1))</f>
        <v/>
      </c>
      <c r="G75" s="12" t="str">
        <f>IF(OR($A75="",G$1=""),"",SUMIFS(Movements!$H$2:$H$5001,Movements!$B$2:$B$5001,$A75,Movements!$D$2:$D$5001,G$1))</f>
        <v/>
      </c>
      <c r="H75" s="12" t="str">
        <f>IF($A75="","",Items!$L75)</f>
        <v/>
      </c>
      <c r="I75" s="13" t="str">
        <f>IF($A75="","",Items!$G75)</f>
        <v/>
      </c>
      <c r="J75" s="13" t="str">
        <f>IF($A75="","",H75*I75)</f>
        <v/>
      </c>
      <c r="K75" s="12" t="str">
        <f>IF($A75="","",Items!$O75)</f>
        <v/>
      </c>
    </row>
    <row r="76">
      <c r="A76" s="12" t="str">
        <f>IF(Items!$A76="","",Items!$A76)</f>
        <v/>
      </c>
      <c r="B76" s="12" t="str">
        <f>IF($A76="","",Items!$B76)</f>
        <v/>
      </c>
      <c r="C76" s="12" t="str">
        <f>IF(OR($A76="",C$1=""),"",SUMIFS(Movements!$H$2:$H$5001,Movements!$B$2:$B$5001,$A76,Movements!$D$2:$D$5001,C$1))</f>
        <v/>
      </c>
      <c r="D76" s="12" t="str">
        <f>IF(OR($A76="",D$1=""),"",SUMIFS(Movements!$H$2:$H$5001,Movements!$B$2:$B$5001,$A76,Movements!$D$2:$D$5001,D$1))</f>
        <v/>
      </c>
      <c r="E76" s="12" t="str">
        <f>IF(OR($A76="",E$1=""),"",SUMIFS(Movements!$H$2:$H$5001,Movements!$B$2:$B$5001,$A76,Movements!$D$2:$D$5001,E$1))</f>
        <v/>
      </c>
      <c r="F76" s="12" t="str">
        <f>IF(OR($A76="",F$1=""),"",SUMIFS(Movements!$H$2:$H$5001,Movements!$B$2:$B$5001,$A76,Movements!$D$2:$D$5001,F$1))</f>
        <v/>
      </c>
      <c r="G76" s="12" t="str">
        <f>IF(OR($A76="",G$1=""),"",SUMIFS(Movements!$H$2:$H$5001,Movements!$B$2:$B$5001,$A76,Movements!$D$2:$D$5001,G$1))</f>
        <v/>
      </c>
      <c r="H76" s="12" t="str">
        <f>IF($A76="","",Items!$L76)</f>
        <v/>
      </c>
      <c r="I76" s="13" t="str">
        <f>IF($A76="","",Items!$G76)</f>
        <v/>
      </c>
      <c r="J76" s="13" t="str">
        <f>IF($A76="","",H76*I76)</f>
        <v/>
      </c>
      <c r="K76" s="12" t="str">
        <f>IF($A76="","",Items!$O76)</f>
        <v/>
      </c>
    </row>
    <row r="77">
      <c r="A77" s="12" t="str">
        <f>IF(Items!$A77="","",Items!$A77)</f>
        <v/>
      </c>
      <c r="B77" s="12" t="str">
        <f>IF($A77="","",Items!$B77)</f>
        <v/>
      </c>
      <c r="C77" s="12" t="str">
        <f>IF(OR($A77="",C$1=""),"",SUMIFS(Movements!$H$2:$H$5001,Movements!$B$2:$B$5001,$A77,Movements!$D$2:$D$5001,C$1))</f>
        <v/>
      </c>
      <c r="D77" s="12" t="str">
        <f>IF(OR($A77="",D$1=""),"",SUMIFS(Movements!$H$2:$H$5001,Movements!$B$2:$B$5001,$A77,Movements!$D$2:$D$5001,D$1))</f>
        <v/>
      </c>
      <c r="E77" s="12" t="str">
        <f>IF(OR($A77="",E$1=""),"",SUMIFS(Movements!$H$2:$H$5001,Movements!$B$2:$B$5001,$A77,Movements!$D$2:$D$5001,E$1))</f>
        <v/>
      </c>
      <c r="F77" s="12" t="str">
        <f>IF(OR($A77="",F$1=""),"",SUMIFS(Movements!$H$2:$H$5001,Movements!$B$2:$B$5001,$A77,Movements!$D$2:$D$5001,F$1))</f>
        <v/>
      </c>
      <c r="G77" s="12" t="str">
        <f>IF(OR($A77="",G$1=""),"",SUMIFS(Movements!$H$2:$H$5001,Movements!$B$2:$B$5001,$A77,Movements!$D$2:$D$5001,G$1))</f>
        <v/>
      </c>
      <c r="H77" s="12" t="str">
        <f>IF($A77="","",Items!$L77)</f>
        <v/>
      </c>
      <c r="I77" s="13" t="str">
        <f>IF($A77="","",Items!$G77)</f>
        <v/>
      </c>
      <c r="J77" s="13" t="str">
        <f>IF($A77="","",H77*I77)</f>
        <v/>
      </c>
      <c r="K77" s="12" t="str">
        <f>IF($A77="","",Items!$O77)</f>
        <v/>
      </c>
    </row>
    <row r="78">
      <c r="A78" s="12" t="str">
        <f>IF(Items!$A78="","",Items!$A78)</f>
        <v/>
      </c>
      <c r="B78" s="12" t="str">
        <f>IF($A78="","",Items!$B78)</f>
        <v/>
      </c>
      <c r="C78" s="12" t="str">
        <f>IF(OR($A78="",C$1=""),"",SUMIFS(Movements!$H$2:$H$5001,Movements!$B$2:$B$5001,$A78,Movements!$D$2:$D$5001,C$1))</f>
        <v/>
      </c>
      <c r="D78" s="12" t="str">
        <f>IF(OR($A78="",D$1=""),"",SUMIFS(Movements!$H$2:$H$5001,Movements!$B$2:$B$5001,$A78,Movements!$D$2:$D$5001,D$1))</f>
        <v/>
      </c>
      <c r="E78" s="12" t="str">
        <f>IF(OR($A78="",E$1=""),"",SUMIFS(Movements!$H$2:$H$5001,Movements!$B$2:$B$5001,$A78,Movements!$D$2:$D$5001,E$1))</f>
        <v/>
      </c>
      <c r="F78" s="12" t="str">
        <f>IF(OR($A78="",F$1=""),"",SUMIFS(Movements!$H$2:$H$5001,Movements!$B$2:$B$5001,$A78,Movements!$D$2:$D$5001,F$1))</f>
        <v/>
      </c>
      <c r="G78" s="12" t="str">
        <f>IF(OR($A78="",G$1=""),"",SUMIFS(Movements!$H$2:$H$5001,Movements!$B$2:$B$5001,$A78,Movements!$D$2:$D$5001,G$1))</f>
        <v/>
      </c>
      <c r="H78" s="12" t="str">
        <f>IF($A78="","",Items!$L78)</f>
        <v/>
      </c>
      <c r="I78" s="13" t="str">
        <f>IF($A78="","",Items!$G78)</f>
        <v/>
      </c>
      <c r="J78" s="13" t="str">
        <f>IF($A78="","",H78*I78)</f>
        <v/>
      </c>
      <c r="K78" s="12" t="str">
        <f>IF($A78="","",Items!$O78)</f>
        <v/>
      </c>
    </row>
    <row r="79">
      <c r="A79" s="12" t="str">
        <f>IF(Items!$A79="","",Items!$A79)</f>
        <v/>
      </c>
      <c r="B79" s="12" t="str">
        <f>IF($A79="","",Items!$B79)</f>
        <v/>
      </c>
      <c r="C79" s="12" t="str">
        <f>IF(OR($A79="",C$1=""),"",SUMIFS(Movements!$H$2:$H$5001,Movements!$B$2:$B$5001,$A79,Movements!$D$2:$D$5001,C$1))</f>
        <v/>
      </c>
      <c r="D79" s="12" t="str">
        <f>IF(OR($A79="",D$1=""),"",SUMIFS(Movements!$H$2:$H$5001,Movements!$B$2:$B$5001,$A79,Movements!$D$2:$D$5001,D$1))</f>
        <v/>
      </c>
      <c r="E79" s="12" t="str">
        <f>IF(OR($A79="",E$1=""),"",SUMIFS(Movements!$H$2:$H$5001,Movements!$B$2:$B$5001,$A79,Movements!$D$2:$D$5001,E$1))</f>
        <v/>
      </c>
      <c r="F79" s="12" t="str">
        <f>IF(OR($A79="",F$1=""),"",SUMIFS(Movements!$H$2:$H$5001,Movements!$B$2:$B$5001,$A79,Movements!$D$2:$D$5001,F$1))</f>
        <v/>
      </c>
      <c r="G79" s="12" t="str">
        <f>IF(OR($A79="",G$1=""),"",SUMIFS(Movements!$H$2:$H$5001,Movements!$B$2:$B$5001,$A79,Movements!$D$2:$D$5001,G$1))</f>
        <v/>
      </c>
      <c r="H79" s="12" t="str">
        <f>IF($A79="","",Items!$L79)</f>
        <v/>
      </c>
      <c r="I79" s="13" t="str">
        <f>IF($A79="","",Items!$G79)</f>
        <v/>
      </c>
      <c r="J79" s="13" t="str">
        <f>IF($A79="","",H79*I79)</f>
        <v/>
      </c>
      <c r="K79" s="12" t="str">
        <f>IF($A79="","",Items!$O79)</f>
        <v/>
      </c>
    </row>
    <row r="80">
      <c r="A80" s="12" t="str">
        <f>IF(Items!$A80="","",Items!$A80)</f>
        <v/>
      </c>
      <c r="B80" s="12" t="str">
        <f>IF($A80="","",Items!$B80)</f>
        <v/>
      </c>
      <c r="C80" s="12" t="str">
        <f>IF(OR($A80="",C$1=""),"",SUMIFS(Movements!$H$2:$H$5001,Movements!$B$2:$B$5001,$A80,Movements!$D$2:$D$5001,C$1))</f>
        <v/>
      </c>
      <c r="D80" s="12" t="str">
        <f>IF(OR($A80="",D$1=""),"",SUMIFS(Movements!$H$2:$H$5001,Movements!$B$2:$B$5001,$A80,Movements!$D$2:$D$5001,D$1))</f>
        <v/>
      </c>
      <c r="E80" s="12" t="str">
        <f>IF(OR($A80="",E$1=""),"",SUMIFS(Movements!$H$2:$H$5001,Movements!$B$2:$B$5001,$A80,Movements!$D$2:$D$5001,E$1))</f>
        <v/>
      </c>
      <c r="F80" s="12" t="str">
        <f>IF(OR($A80="",F$1=""),"",SUMIFS(Movements!$H$2:$H$5001,Movements!$B$2:$B$5001,$A80,Movements!$D$2:$D$5001,F$1))</f>
        <v/>
      </c>
      <c r="G80" s="12" t="str">
        <f>IF(OR($A80="",G$1=""),"",SUMIFS(Movements!$H$2:$H$5001,Movements!$B$2:$B$5001,$A80,Movements!$D$2:$D$5001,G$1))</f>
        <v/>
      </c>
      <c r="H80" s="12" t="str">
        <f>IF($A80="","",Items!$L80)</f>
        <v/>
      </c>
      <c r="I80" s="13" t="str">
        <f>IF($A80="","",Items!$G80)</f>
        <v/>
      </c>
      <c r="J80" s="13" t="str">
        <f>IF($A80="","",H80*I80)</f>
        <v/>
      </c>
      <c r="K80" s="12" t="str">
        <f>IF($A80="","",Items!$O80)</f>
        <v/>
      </c>
    </row>
    <row r="81">
      <c r="A81" s="12" t="str">
        <f>IF(Items!$A81="","",Items!$A81)</f>
        <v/>
      </c>
      <c r="B81" s="12" t="str">
        <f>IF($A81="","",Items!$B81)</f>
        <v/>
      </c>
      <c r="C81" s="12" t="str">
        <f>IF(OR($A81="",C$1=""),"",SUMIFS(Movements!$H$2:$H$5001,Movements!$B$2:$B$5001,$A81,Movements!$D$2:$D$5001,C$1))</f>
        <v/>
      </c>
      <c r="D81" s="12" t="str">
        <f>IF(OR($A81="",D$1=""),"",SUMIFS(Movements!$H$2:$H$5001,Movements!$B$2:$B$5001,$A81,Movements!$D$2:$D$5001,D$1))</f>
        <v/>
      </c>
      <c r="E81" s="12" t="str">
        <f>IF(OR($A81="",E$1=""),"",SUMIFS(Movements!$H$2:$H$5001,Movements!$B$2:$B$5001,$A81,Movements!$D$2:$D$5001,E$1))</f>
        <v/>
      </c>
      <c r="F81" s="12" t="str">
        <f>IF(OR($A81="",F$1=""),"",SUMIFS(Movements!$H$2:$H$5001,Movements!$B$2:$B$5001,$A81,Movements!$D$2:$D$5001,F$1))</f>
        <v/>
      </c>
      <c r="G81" s="12" t="str">
        <f>IF(OR($A81="",G$1=""),"",SUMIFS(Movements!$H$2:$H$5001,Movements!$B$2:$B$5001,$A81,Movements!$D$2:$D$5001,G$1))</f>
        <v/>
      </c>
      <c r="H81" s="12" t="str">
        <f>IF($A81="","",Items!$L81)</f>
        <v/>
      </c>
      <c r="I81" s="13" t="str">
        <f>IF($A81="","",Items!$G81)</f>
        <v/>
      </c>
      <c r="J81" s="13" t="str">
        <f>IF($A81="","",H81*I81)</f>
        <v/>
      </c>
      <c r="K81" s="12" t="str">
        <f>IF($A81="","",Items!$O81)</f>
        <v/>
      </c>
    </row>
    <row r="82">
      <c r="A82" s="12" t="str">
        <f>IF(Items!$A82="","",Items!$A82)</f>
        <v/>
      </c>
      <c r="B82" s="12" t="str">
        <f>IF($A82="","",Items!$B82)</f>
        <v/>
      </c>
      <c r="C82" s="12" t="str">
        <f>IF(OR($A82="",C$1=""),"",SUMIFS(Movements!$H$2:$H$5001,Movements!$B$2:$B$5001,$A82,Movements!$D$2:$D$5001,C$1))</f>
        <v/>
      </c>
      <c r="D82" s="12" t="str">
        <f>IF(OR($A82="",D$1=""),"",SUMIFS(Movements!$H$2:$H$5001,Movements!$B$2:$B$5001,$A82,Movements!$D$2:$D$5001,D$1))</f>
        <v/>
      </c>
      <c r="E82" s="12" t="str">
        <f>IF(OR($A82="",E$1=""),"",SUMIFS(Movements!$H$2:$H$5001,Movements!$B$2:$B$5001,$A82,Movements!$D$2:$D$5001,E$1))</f>
        <v/>
      </c>
      <c r="F82" s="12" t="str">
        <f>IF(OR($A82="",F$1=""),"",SUMIFS(Movements!$H$2:$H$5001,Movements!$B$2:$B$5001,$A82,Movements!$D$2:$D$5001,F$1))</f>
        <v/>
      </c>
      <c r="G82" s="12" t="str">
        <f>IF(OR($A82="",G$1=""),"",SUMIFS(Movements!$H$2:$H$5001,Movements!$B$2:$B$5001,$A82,Movements!$D$2:$D$5001,G$1))</f>
        <v/>
      </c>
      <c r="H82" s="12" t="str">
        <f>IF($A82="","",Items!$L82)</f>
        <v/>
      </c>
      <c r="I82" s="13" t="str">
        <f>IF($A82="","",Items!$G82)</f>
        <v/>
      </c>
      <c r="J82" s="13" t="str">
        <f>IF($A82="","",H82*I82)</f>
        <v/>
      </c>
      <c r="K82" s="12" t="str">
        <f>IF($A82="","",Items!$O82)</f>
        <v/>
      </c>
    </row>
    <row r="83">
      <c r="A83" s="12" t="str">
        <f>IF(Items!$A83="","",Items!$A83)</f>
        <v/>
      </c>
      <c r="B83" s="12" t="str">
        <f>IF($A83="","",Items!$B83)</f>
        <v/>
      </c>
      <c r="C83" s="12" t="str">
        <f>IF(OR($A83="",C$1=""),"",SUMIFS(Movements!$H$2:$H$5001,Movements!$B$2:$B$5001,$A83,Movements!$D$2:$D$5001,C$1))</f>
        <v/>
      </c>
      <c r="D83" s="12" t="str">
        <f>IF(OR($A83="",D$1=""),"",SUMIFS(Movements!$H$2:$H$5001,Movements!$B$2:$B$5001,$A83,Movements!$D$2:$D$5001,D$1))</f>
        <v/>
      </c>
      <c r="E83" s="12" t="str">
        <f>IF(OR($A83="",E$1=""),"",SUMIFS(Movements!$H$2:$H$5001,Movements!$B$2:$B$5001,$A83,Movements!$D$2:$D$5001,E$1))</f>
        <v/>
      </c>
      <c r="F83" s="12" t="str">
        <f>IF(OR($A83="",F$1=""),"",SUMIFS(Movements!$H$2:$H$5001,Movements!$B$2:$B$5001,$A83,Movements!$D$2:$D$5001,F$1))</f>
        <v/>
      </c>
      <c r="G83" s="12" t="str">
        <f>IF(OR($A83="",G$1=""),"",SUMIFS(Movements!$H$2:$H$5001,Movements!$B$2:$B$5001,$A83,Movements!$D$2:$D$5001,G$1))</f>
        <v/>
      </c>
      <c r="H83" s="12" t="str">
        <f>IF($A83="","",Items!$L83)</f>
        <v/>
      </c>
      <c r="I83" s="13" t="str">
        <f>IF($A83="","",Items!$G83)</f>
        <v/>
      </c>
      <c r="J83" s="13" t="str">
        <f>IF($A83="","",H83*I83)</f>
        <v/>
      </c>
      <c r="K83" s="12" t="str">
        <f>IF($A83="","",Items!$O83)</f>
        <v/>
      </c>
    </row>
    <row r="84">
      <c r="A84" s="12" t="str">
        <f>IF(Items!$A84="","",Items!$A84)</f>
        <v/>
      </c>
      <c r="B84" s="12" t="str">
        <f>IF($A84="","",Items!$B84)</f>
        <v/>
      </c>
      <c r="C84" s="12" t="str">
        <f>IF(OR($A84="",C$1=""),"",SUMIFS(Movements!$H$2:$H$5001,Movements!$B$2:$B$5001,$A84,Movements!$D$2:$D$5001,C$1))</f>
        <v/>
      </c>
      <c r="D84" s="12" t="str">
        <f>IF(OR($A84="",D$1=""),"",SUMIFS(Movements!$H$2:$H$5001,Movements!$B$2:$B$5001,$A84,Movements!$D$2:$D$5001,D$1))</f>
        <v/>
      </c>
      <c r="E84" s="12" t="str">
        <f>IF(OR($A84="",E$1=""),"",SUMIFS(Movements!$H$2:$H$5001,Movements!$B$2:$B$5001,$A84,Movements!$D$2:$D$5001,E$1))</f>
        <v/>
      </c>
      <c r="F84" s="12" t="str">
        <f>IF(OR($A84="",F$1=""),"",SUMIFS(Movements!$H$2:$H$5001,Movements!$B$2:$B$5001,$A84,Movements!$D$2:$D$5001,F$1))</f>
        <v/>
      </c>
      <c r="G84" s="12" t="str">
        <f>IF(OR($A84="",G$1=""),"",SUMIFS(Movements!$H$2:$H$5001,Movements!$B$2:$B$5001,$A84,Movements!$D$2:$D$5001,G$1))</f>
        <v/>
      </c>
      <c r="H84" s="12" t="str">
        <f>IF($A84="","",Items!$L84)</f>
        <v/>
      </c>
      <c r="I84" s="13" t="str">
        <f>IF($A84="","",Items!$G84)</f>
        <v/>
      </c>
      <c r="J84" s="13" t="str">
        <f>IF($A84="","",H84*I84)</f>
        <v/>
      </c>
      <c r="K84" s="12" t="str">
        <f>IF($A84="","",Items!$O84)</f>
        <v/>
      </c>
    </row>
    <row r="85">
      <c r="A85" s="12" t="str">
        <f>IF(Items!$A85="","",Items!$A85)</f>
        <v/>
      </c>
      <c r="B85" s="12" t="str">
        <f>IF($A85="","",Items!$B85)</f>
        <v/>
      </c>
      <c r="C85" s="12" t="str">
        <f>IF(OR($A85="",C$1=""),"",SUMIFS(Movements!$H$2:$H$5001,Movements!$B$2:$B$5001,$A85,Movements!$D$2:$D$5001,C$1))</f>
        <v/>
      </c>
      <c r="D85" s="12" t="str">
        <f>IF(OR($A85="",D$1=""),"",SUMIFS(Movements!$H$2:$H$5001,Movements!$B$2:$B$5001,$A85,Movements!$D$2:$D$5001,D$1))</f>
        <v/>
      </c>
      <c r="E85" s="12" t="str">
        <f>IF(OR($A85="",E$1=""),"",SUMIFS(Movements!$H$2:$H$5001,Movements!$B$2:$B$5001,$A85,Movements!$D$2:$D$5001,E$1))</f>
        <v/>
      </c>
      <c r="F85" s="12" t="str">
        <f>IF(OR($A85="",F$1=""),"",SUMIFS(Movements!$H$2:$H$5001,Movements!$B$2:$B$5001,$A85,Movements!$D$2:$D$5001,F$1))</f>
        <v/>
      </c>
      <c r="G85" s="12" t="str">
        <f>IF(OR($A85="",G$1=""),"",SUMIFS(Movements!$H$2:$H$5001,Movements!$B$2:$B$5001,$A85,Movements!$D$2:$D$5001,G$1))</f>
        <v/>
      </c>
      <c r="H85" s="12" t="str">
        <f>IF($A85="","",Items!$L85)</f>
        <v/>
      </c>
      <c r="I85" s="13" t="str">
        <f>IF($A85="","",Items!$G85)</f>
        <v/>
      </c>
      <c r="J85" s="13" t="str">
        <f>IF($A85="","",H85*I85)</f>
        <v/>
      </c>
      <c r="K85" s="12" t="str">
        <f>IF($A85="","",Items!$O85)</f>
        <v/>
      </c>
    </row>
    <row r="86">
      <c r="A86" s="12" t="str">
        <f>IF(Items!$A86="","",Items!$A86)</f>
        <v/>
      </c>
      <c r="B86" s="12" t="str">
        <f>IF($A86="","",Items!$B86)</f>
        <v/>
      </c>
      <c r="C86" s="12" t="str">
        <f>IF(OR($A86="",C$1=""),"",SUMIFS(Movements!$H$2:$H$5001,Movements!$B$2:$B$5001,$A86,Movements!$D$2:$D$5001,C$1))</f>
        <v/>
      </c>
      <c r="D86" s="12" t="str">
        <f>IF(OR($A86="",D$1=""),"",SUMIFS(Movements!$H$2:$H$5001,Movements!$B$2:$B$5001,$A86,Movements!$D$2:$D$5001,D$1))</f>
        <v/>
      </c>
      <c r="E86" s="12" t="str">
        <f>IF(OR($A86="",E$1=""),"",SUMIFS(Movements!$H$2:$H$5001,Movements!$B$2:$B$5001,$A86,Movements!$D$2:$D$5001,E$1))</f>
        <v/>
      </c>
      <c r="F86" s="12" t="str">
        <f>IF(OR($A86="",F$1=""),"",SUMIFS(Movements!$H$2:$H$5001,Movements!$B$2:$B$5001,$A86,Movements!$D$2:$D$5001,F$1))</f>
        <v/>
      </c>
      <c r="G86" s="12" t="str">
        <f>IF(OR($A86="",G$1=""),"",SUMIFS(Movements!$H$2:$H$5001,Movements!$B$2:$B$5001,$A86,Movements!$D$2:$D$5001,G$1))</f>
        <v/>
      </c>
      <c r="H86" s="12" t="str">
        <f>IF($A86="","",Items!$L86)</f>
        <v/>
      </c>
      <c r="I86" s="13" t="str">
        <f>IF($A86="","",Items!$G86)</f>
        <v/>
      </c>
      <c r="J86" s="13" t="str">
        <f>IF($A86="","",H86*I86)</f>
        <v/>
      </c>
      <c r="K86" s="12" t="str">
        <f>IF($A86="","",Items!$O86)</f>
        <v/>
      </c>
    </row>
    <row r="87">
      <c r="A87" s="12" t="str">
        <f>IF(Items!$A87="","",Items!$A87)</f>
        <v/>
      </c>
      <c r="B87" s="12" t="str">
        <f>IF($A87="","",Items!$B87)</f>
        <v/>
      </c>
      <c r="C87" s="12" t="str">
        <f>IF(OR($A87="",C$1=""),"",SUMIFS(Movements!$H$2:$H$5001,Movements!$B$2:$B$5001,$A87,Movements!$D$2:$D$5001,C$1))</f>
        <v/>
      </c>
      <c r="D87" s="12" t="str">
        <f>IF(OR($A87="",D$1=""),"",SUMIFS(Movements!$H$2:$H$5001,Movements!$B$2:$B$5001,$A87,Movements!$D$2:$D$5001,D$1))</f>
        <v/>
      </c>
      <c r="E87" s="12" t="str">
        <f>IF(OR($A87="",E$1=""),"",SUMIFS(Movements!$H$2:$H$5001,Movements!$B$2:$B$5001,$A87,Movements!$D$2:$D$5001,E$1))</f>
        <v/>
      </c>
      <c r="F87" s="12" t="str">
        <f>IF(OR($A87="",F$1=""),"",SUMIFS(Movements!$H$2:$H$5001,Movements!$B$2:$B$5001,$A87,Movements!$D$2:$D$5001,F$1))</f>
        <v/>
      </c>
      <c r="G87" s="12" t="str">
        <f>IF(OR($A87="",G$1=""),"",SUMIFS(Movements!$H$2:$H$5001,Movements!$B$2:$B$5001,$A87,Movements!$D$2:$D$5001,G$1))</f>
        <v/>
      </c>
      <c r="H87" s="12" t="str">
        <f>IF($A87="","",Items!$L87)</f>
        <v/>
      </c>
      <c r="I87" s="13" t="str">
        <f>IF($A87="","",Items!$G87)</f>
        <v/>
      </c>
      <c r="J87" s="13" t="str">
        <f>IF($A87="","",H87*I87)</f>
        <v/>
      </c>
      <c r="K87" s="12" t="str">
        <f>IF($A87="","",Items!$O87)</f>
        <v/>
      </c>
    </row>
    <row r="88">
      <c r="A88" s="12" t="str">
        <f>IF(Items!$A88="","",Items!$A88)</f>
        <v/>
      </c>
      <c r="B88" s="12" t="str">
        <f>IF($A88="","",Items!$B88)</f>
        <v/>
      </c>
      <c r="C88" s="12" t="str">
        <f>IF(OR($A88="",C$1=""),"",SUMIFS(Movements!$H$2:$H$5001,Movements!$B$2:$B$5001,$A88,Movements!$D$2:$D$5001,C$1))</f>
        <v/>
      </c>
      <c r="D88" s="12" t="str">
        <f>IF(OR($A88="",D$1=""),"",SUMIFS(Movements!$H$2:$H$5001,Movements!$B$2:$B$5001,$A88,Movements!$D$2:$D$5001,D$1))</f>
        <v/>
      </c>
      <c r="E88" s="12" t="str">
        <f>IF(OR($A88="",E$1=""),"",SUMIFS(Movements!$H$2:$H$5001,Movements!$B$2:$B$5001,$A88,Movements!$D$2:$D$5001,E$1))</f>
        <v/>
      </c>
      <c r="F88" s="12" t="str">
        <f>IF(OR($A88="",F$1=""),"",SUMIFS(Movements!$H$2:$H$5001,Movements!$B$2:$B$5001,$A88,Movements!$D$2:$D$5001,F$1))</f>
        <v/>
      </c>
      <c r="G88" s="12" t="str">
        <f>IF(OR($A88="",G$1=""),"",SUMIFS(Movements!$H$2:$H$5001,Movements!$B$2:$B$5001,$A88,Movements!$D$2:$D$5001,G$1))</f>
        <v/>
      </c>
      <c r="H88" s="12" t="str">
        <f>IF($A88="","",Items!$L88)</f>
        <v/>
      </c>
      <c r="I88" s="13" t="str">
        <f>IF($A88="","",Items!$G88)</f>
        <v/>
      </c>
      <c r="J88" s="13" t="str">
        <f>IF($A88="","",H88*I88)</f>
        <v/>
      </c>
      <c r="K88" s="12" t="str">
        <f>IF($A88="","",Items!$O88)</f>
        <v/>
      </c>
    </row>
    <row r="89">
      <c r="A89" s="12" t="str">
        <f>IF(Items!$A89="","",Items!$A89)</f>
        <v/>
      </c>
      <c r="B89" s="12" t="str">
        <f>IF($A89="","",Items!$B89)</f>
        <v/>
      </c>
      <c r="C89" s="12" t="str">
        <f>IF(OR($A89="",C$1=""),"",SUMIFS(Movements!$H$2:$H$5001,Movements!$B$2:$B$5001,$A89,Movements!$D$2:$D$5001,C$1))</f>
        <v/>
      </c>
      <c r="D89" s="12" t="str">
        <f>IF(OR($A89="",D$1=""),"",SUMIFS(Movements!$H$2:$H$5001,Movements!$B$2:$B$5001,$A89,Movements!$D$2:$D$5001,D$1))</f>
        <v/>
      </c>
      <c r="E89" s="12" t="str">
        <f>IF(OR($A89="",E$1=""),"",SUMIFS(Movements!$H$2:$H$5001,Movements!$B$2:$B$5001,$A89,Movements!$D$2:$D$5001,E$1))</f>
        <v/>
      </c>
      <c r="F89" s="12" t="str">
        <f>IF(OR($A89="",F$1=""),"",SUMIFS(Movements!$H$2:$H$5001,Movements!$B$2:$B$5001,$A89,Movements!$D$2:$D$5001,F$1))</f>
        <v/>
      </c>
      <c r="G89" s="12" t="str">
        <f>IF(OR($A89="",G$1=""),"",SUMIFS(Movements!$H$2:$H$5001,Movements!$B$2:$B$5001,$A89,Movements!$D$2:$D$5001,G$1))</f>
        <v/>
      </c>
      <c r="H89" s="12" t="str">
        <f>IF($A89="","",Items!$L89)</f>
        <v/>
      </c>
      <c r="I89" s="13" t="str">
        <f>IF($A89="","",Items!$G89)</f>
        <v/>
      </c>
      <c r="J89" s="13" t="str">
        <f>IF($A89="","",H89*I89)</f>
        <v/>
      </c>
      <c r="K89" s="12" t="str">
        <f>IF($A89="","",Items!$O89)</f>
        <v/>
      </c>
    </row>
    <row r="90">
      <c r="A90" s="12" t="str">
        <f>IF(Items!$A90="","",Items!$A90)</f>
        <v/>
      </c>
      <c r="B90" s="12" t="str">
        <f>IF($A90="","",Items!$B90)</f>
        <v/>
      </c>
      <c r="C90" s="12" t="str">
        <f>IF(OR($A90="",C$1=""),"",SUMIFS(Movements!$H$2:$H$5001,Movements!$B$2:$B$5001,$A90,Movements!$D$2:$D$5001,C$1))</f>
        <v/>
      </c>
      <c r="D90" s="12" t="str">
        <f>IF(OR($A90="",D$1=""),"",SUMIFS(Movements!$H$2:$H$5001,Movements!$B$2:$B$5001,$A90,Movements!$D$2:$D$5001,D$1))</f>
        <v/>
      </c>
      <c r="E90" s="12" t="str">
        <f>IF(OR($A90="",E$1=""),"",SUMIFS(Movements!$H$2:$H$5001,Movements!$B$2:$B$5001,$A90,Movements!$D$2:$D$5001,E$1))</f>
        <v/>
      </c>
      <c r="F90" s="12" t="str">
        <f>IF(OR($A90="",F$1=""),"",SUMIFS(Movements!$H$2:$H$5001,Movements!$B$2:$B$5001,$A90,Movements!$D$2:$D$5001,F$1))</f>
        <v/>
      </c>
      <c r="G90" s="12" t="str">
        <f>IF(OR($A90="",G$1=""),"",SUMIFS(Movements!$H$2:$H$5001,Movements!$B$2:$B$5001,$A90,Movements!$D$2:$D$5001,G$1))</f>
        <v/>
      </c>
      <c r="H90" s="12" t="str">
        <f>IF($A90="","",Items!$L90)</f>
        <v/>
      </c>
      <c r="I90" s="13" t="str">
        <f>IF($A90="","",Items!$G90)</f>
        <v/>
      </c>
      <c r="J90" s="13" t="str">
        <f>IF($A90="","",H90*I90)</f>
        <v/>
      </c>
      <c r="K90" s="12" t="str">
        <f>IF($A90="","",Items!$O90)</f>
        <v/>
      </c>
    </row>
    <row r="91">
      <c r="A91" s="12" t="str">
        <f>IF(Items!$A91="","",Items!$A91)</f>
        <v/>
      </c>
      <c r="B91" s="12" t="str">
        <f>IF($A91="","",Items!$B91)</f>
        <v/>
      </c>
      <c r="C91" s="12" t="str">
        <f>IF(OR($A91="",C$1=""),"",SUMIFS(Movements!$H$2:$H$5001,Movements!$B$2:$B$5001,$A91,Movements!$D$2:$D$5001,C$1))</f>
        <v/>
      </c>
      <c r="D91" s="12" t="str">
        <f>IF(OR($A91="",D$1=""),"",SUMIFS(Movements!$H$2:$H$5001,Movements!$B$2:$B$5001,$A91,Movements!$D$2:$D$5001,D$1))</f>
        <v/>
      </c>
      <c r="E91" s="12" t="str">
        <f>IF(OR($A91="",E$1=""),"",SUMIFS(Movements!$H$2:$H$5001,Movements!$B$2:$B$5001,$A91,Movements!$D$2:$D$5001,E$1))</f>
        <v/>
      </c>
      <c r="F91" s="12" t="str">
        <f>IF(OR($A91="",F$1=""),"",SUMIFS(Movements!$H$2:$H$5001,Movements!$B$2:$B$5001,$A91,Movements!$D$2:$D$5001,F$1))</f>
        <v/>
      </c>
      <c r="G91" s="12" t="str">
        <f>IF(OR($A91="",G$1=""),"",SUMIFS(Movements!$H$2:$H$5001,Movements!$B$2:$B$5001,$A91,Movements!$D$2:$D$5001,G$1))</f>
        <v/>
      </c>
      <c r="H91" s="12" t="str">
        <f>IF($A91="","",Items!$L91)</f>
        <v/>
      </c>
      <c r="I91" s="13" t="str">
        <f>IF($A91="","",Items!$G91)</f>
        <v/>
      </c>
      <c r="J91" s="13" t="str">
        <f>IF($A91="","",H91*I91)</f>
        <v/>
      </c>
      <c r="K91" s="12" t="str">
        <f>IF($A91="","",Items!$O91)</f>
        <v/>
      </c>
    </row>
    <row r="92">
      <c r="A92" s="12" t="str">
        <f>IF(Items!$A92="","",Items!$A92)</f>
        <v/>
      </c>
      <c r="B92" s="12" t="str">
        <f>IF($A92="","",Items!$B92)</f>
        <v/>
      </c>
      <c r="C92" s="12" t="str">
        <f>IF(OR($A92="",C$1=""),"",SUMIFS(Movements!$H$2:$H$5001,Movements!$B$2:$B$5001,$A92,Movements!$D$2:$D$5001,C$1))</f>
        <v/>
      </c>
      <c r="D92" s="12" t="str">
        <f>IF(OR($A92="",D$1=""),"",SUMIFS(Movements!$H$2:$H$5001,Movements!$B$2:$B$5001,$A92,Movements!$D$2:$D$5001,D$1))</f>
        <v/>
      </c>
      <c r="E92" s="12" t="str">
        <f>IF(OR($A92="",E$1=""),"",SUMIFS(Movements!$H$2:$H$5001,Movements!$B$2:$B$5001,$A92,Movements!$D$2:$D$5001,E$1))</f>
        <v/>
      </c>
      <c r="F92" s="12" t="str">
        <f>IF(OR($A92="",F$1=""),"",SUMIFS(Movements!$H$2:$H$5001,Movements!$B$2:$B$5001,$A92,Movements!$D$2:$D$5001,F$1))</f>
        <v/>
      </c>
      <c r="G92" s="12" t="str">
        <f>IF(OR($A92="",G$1=""),"",SUMIFS(Movements!$H$2:$H$5001,Movements!$B$2:$B$5001,$A92,Movements!$D$2:$D$5001,G$1))</f>
        <v/>
      </c>
      <c r="H92" s="12" t="str">
        <f>IF($A92="","",Items!$L92)</f>
        <v/>
      </c>
      <c r="I92" s="13" t="str">
        <f>IF($A92="","",Items!$G92)</f>
        <v/>
      </c>
      <c r="J92" s="13" t="str">
        <f>IF($A92="","",H92*I92)</f>
        <v/>
      </c>
      <c r="K92" s="12" t="str">
        <f>IF($A92="","",Items!$O92)</f>
        <v/>
      </c>
    </row>
    <row r="93">
      <c r="A93" s="12" t="str">
        <f>IF(Items!$A93="","",Items!$A93)</f>
        <v/>
      </c>
      <c r="B93" s="12" t="str">
        <f>IF($A93="","",Items!$B93)</f>
        <v/>
      </c>
      <c r="C93" s="12" t="str">
        <f>IF(OR($A93="",C$1=""),"",SUMIFS(Movements!$H$2:$H$5001,Movements!$B$2:$B$5001,$A93,Movements!$D$2:$D$5001,C$1))</f>
        <v/>
      </c>
      <c r="D93" s="12" t="str">
        <f>IF(OR($A93="",D$1=""),"",SUMIFS(Movements!$H$2:$H$5001,Movements!$B$2:$B$5001,$A93,Movements!$D$2:$D$5001,D$1))</f>
        <v/>
      </c>
      <c r="E93" s="12" t="str">
        <f>IF(OR($A93="",E$1=""),"",SUMIFS(Movements!$H$2:$H$5001,Movements!$B$2:$B$5001,$A93,Movements!$D$2:$D$5001,E$1))</f>
        <v/>
      </c>
      <c r="F93" s="12" t="str">
        <f>IF(OR($A93="",F$1=""),"",SUMIFS(Movements!$H$2:$H$5001,Movements!$B$2:$B$5001,$A93,Movements!$D$2:$D$5001,F$1))</f>
        <v/>
      </c>
      <c r="G93" s="12" t="str">
        <f>IF(OR($A93="",G$1=""),"",SUMIFS(Movements!$H$2:$H$5001,Movements!$B$2:$B$5001,$A93,Movements!$D$2:$D$5001,G$1))</f>
        <v/>
      </c>
      <c r="H93" s="12" t="str">
        <f>IF($A93="","",Items!$L93)</f>
        <v/>
      </c>
      <c r="I93" s="13" t="str">
        <f>IF($A93="","",Items!$G93)</f>
        <v/>
      </c>
      <c r="J93" s="13" t="str">
        <f>IF($A93="","",H93*I93)</f>
        <v/>
      </c>
      <c r="K93" s="12" t="str">
        <f>IF($A93="","",Items!$O93)</f>
        <v/>
      </c>
    </row>
    <row r="94">
      <c r="A94" s="12" t="str">
        <f>IF(Items!$A94="","",Items!$A94)</f>
        <v/>
      </c>
      <c r="B94" s="12" t="str">
        <f>IF($A94="","",Items!$B94)</f>
        <v/>
      </c>
      <c r="C94" s="12" t="str">
        <f>IF(OR($A94="",C$1=""),"",SUMIFS(Movements!$H$2:$H$5001,Movements!$B$2:$B$5001,$A94,Movements!$D$2:$D$5001,C$1))</f>
        <v/>
      </c>
      <c r="D94" s="12" t="str">
        <f>IF(OR($A94="",D$1=""),"",SUMIFS(Movements!$H$2:$H$5001,Movements!$B$2:$B$5001,$A94,Movements!$D$2:$D$5001,D$1))</f>
        <v/>
      </c>
      <c r="E94" s="12" t="str">
        <f>IF(OR($A94="",E$1=""),"",SUMIFS(Movements!$H$2:$H$5001,Movements!$B$2:$B$5001,$A94,Movements!$D$2:$D$5001,E$1))</f>
        <v/>
      </c>
      <c r="F94" s="12" t="str">
        <f>IF(OR($A94="",F$1=""),"",SUMIFS(Movements!$H$2:$H$5001,Movements!$B$2:$B$5001,$A94,Movements!$D$2:$D$5001,F$1))</f>
        <v/>
      </c>
      <c r="G94" s="12" t="str">
        <f>IF(OR($A94="",G$1=""),"",SUMIFS(Movements!$H$2:$H$5001,Movements!$B$2:$B$5001,$A94,Movements!$D$2:$D$5001,G$1))</f>
        <v/>
      </c>
      <c r="H94" s="12" t="str">
        <f>IF($A94="","",Items!$L94)</f>
        <v/>
      </c>
      <c r="I94" s="13" t="str">
        <f>IF($A94="","",Items!$G94)</f>
        <v/>
      </c>
      <c r="J94" s="13" t="str">
        <f>IF($A94="","",H94*I94)</f>
        <v/>
      </c>
      <c r="K94" s="12" t="str">
        <f>IF($A94="","",Items!$O94)</f>
        <v/>
      </c>
    </row>
    <row r="95">
      <c r="A95" s="12" t="str">
        <f>IF(Items!$A95="","",Items!$A95)</f>
        <v/>
      </c>
      <c r="B95" s="12" t="str">
        <f>IF($A95="","",Items!$B95)</f>
        <v/>
      </c>
      <c r="C95" s="12" t="str">
        <f>IF(OR($A95="",C$1=""),"",SUMIFS(Movements!$H$2:$H$5001,Movements!$B$2:$B$5001,$A95,Movements!$D$2:$D$5001,C$1))</f>
        <v/>
      </c>
      <c r="D95" s="12" t="str">
        <f>IF(OR($A95="",D$1=""),"",SUMIFS(Movements!$H$2:$H$5001,Movements!$B$2:$B$5001,$A95,Movements!$D$2:$D$5001,D$1))</f>
        <v/>
      </c>
      <c r="E95" s="12" t="str">
        <f>IF(OR($A95="",E$1=""),"",SUMIFS(Movements!$H$2:$H$5001,Movements!$B$2:$B$5001,$A95,Movements!$D$2:$D$5001,E$1))</f>
        <v/>
      </c>
      <c r="F95" s="12" t="str">
        <f>IF(OR($A95="",F$1=""),"",SUMIFS(Movements!$H$2:$H$5001,Movements!$B$2:$B$5001,$A95,Movements!$D$2:$D$5001,F$1))</f>
        <v/>
      </c>
      <c r="G95" s="12" t="str">
        <f>IF(OR($A95="",G$1=""),"",SUMIFS(Movements!$H$2:$H$5001,Movements!$B$2:$B$5001,$A95,Movements!$D$2:$D$5001,G$1))</f>
        <v/>
      </c>
      <c r="H95" s="12" t="str">
        <f>IF($A95="","",Items!$L95)</f>
        <v/>
      </c>
      <c r="I95" s="13" t="str">
        <f>IF($A95="","",Items!$G95)</f>
        <v/>
      </c>
      <c r="J95" s="13" t="str">
        <f>IF($A95="","",H95*I95)</f>
        <v/>
      </c>
      <c r="K95" s="12" t="str">
        <f>IF($A95="","",Items!$O95)</f>
        <v/>
      </c>
    </row>
    <row r="96">
      <c r="A96" s="12" t="str">
        <f>IF(Items!$A96="","",Items!$A96)</f>
        <v/>
      </c>
      <c r="B96" s="12" t="str">
        <f>IF($A96="","",Items!$B96)</f>
        <v/>
      </c>
      <c r="C96" s="12" t="str">
        <f>IF(OR($A96="",C$1=""),"",SUMIFS(Movements!$H$2:$H$5001,Movements!$B$2:$B$5001,$A96,Movements!$D$2:$D$5001,C$1))</f>
        <v/>
      </c>
      <c r="D96" s="12" t="str">
        <f>IF(OR($A96="",D$1=""),"",SUMIFS(Movements!$H$2:$H$5001,Movements!$B$2:$B$5001,$A96,Movements!$D$2:$D$5001,D$1))</f>
        <v/>
      </c>
      <c r="E96" s="12" t="str">
        <f>IF(OR($A96="",E$1=""),"",SUMIFS(Movements!$H$2:$H$5001,Movements!$B$2:$B$5001,$A96,Movements!$D$2:$D$5001,E$1))</f>
        <v/>
      </c>
      <c r="F96" s="12" t="str">
        <f>IF(OR($A96="",F$1=""),"",SUMIFS(Movements!$H$2:$H$5001,Movements!$B$2:$B$5001,$A96,Movements!$D$2:$D$5001,F$1))</f>
        <v/>
      </c>
      <c r="G96" s="12" t="str">
        <f>IF(OR($A96="",G$1=""),"",SUMIFS(Movements!$H$2:$H$5001,Movements!$B$2:$B$5001,$A96,Movements!$D$2:$D$5001,G$1))</f>
        <v/>
      </c>
      <c r="H96" s="12" t="str">
        <f>IF($A96="","",Items!$L96)</f>
        <v/>
      </c>
      <c r="I96" s="13" t="str">
        <f>IF($A96="","",Items!$G96)</f>
        <v/>
      </c>
      <c r="J96" s="13" t="str">
        <f>IF($A96="","",H96*I96)</f>
        <v/>
      </c>
      <c r="K96" s="12" t="str">
        <f>IF($A96="","",Items!$O96)</f>
        <v/>
      </c>
    </row>
    <row r="97">
      <c r="A97" s="12" t="str">
        <f>IF(Items!$A97="","",Items!$A97)</f>
        <v/>
      </c>
      <c r="B97" s="12" t="str">
        <f>IF($A97="","",Items!$B97)</f>
        <v/>
      </c>
      <c r="C97" s="12" t="str">
        <f>IF(OR($A97="",C$1=""),"",SUMIFS(Movements!$H$2:$H$5001,Movements!$B$2:$B$5001,$A97,Movements!$D$2:$D$5001,C$1))</f>
        <v/>
      </c>
      <c r="D97" s="12" t="str">
        <f>IF(OR($A97="",D$1=""),"",SUMIFS(Movements!$H$2:$H$5001,Movements!$B$2:$B$5001,$A97,Movements!$D$2:$D$5001,D$1))</f>
        <v/>
      </c>
      <c r="E97" s="12" t="str">
        <f>IF(OR($A97="",E$1=""),"",SUMIFS(Movements!$H$2:$H$5001,Movements!$B$2:$B$5001,$A97,Movements!$D$2:$D$5001,E$1))</f>
        <v/>
      </c>
      <c r="F97" s="12" t="str">
        <f>IF(OR($A97="",F$1=""),"",SUMIFS(Movements!$H$2:$H$5001,Movements!$B$2:$B$5001,$A97,Movements!$D$2:$D$5001,F$1))</f>
        <v/>
      </c>
      <c r="G97" s="12" t="str">
        <f>IF(OR($A97="",G$1=""),"",SUMIFS(Movements!$H$2:$H$5001,Movements!$B$2:$B$5001,$A97,Movements!$D$2:$D$5001,G$1))</f>
        <v/>
      </c>
      <c r="H97" s="12" t="str">
        <f>IF($A97="","",Items!$L97)</f>
        <v/>
      </c>
      <c r="I97" s="13" t="str">
        <f>IF($A97="","",Items!$G97)</f>
        <v/>
      </c>
      <c r="J97" s="13" t="str">
        <f>IF($A97="","",H97*I97)</f>
        <v/>
      </c>
      <c r="K97" s="12" t="str">
        <f>IF($A97="","",Items!$O97)</f>
        <v/>
      </c>
    </row>
    <row r="98">
      <c r="A98" s="12" t="str">
        <f>IF(Items!$A98="","",Items!$A98)</f>
        <v/>
      </c>
      <c r="B98" s="12" t="str">
        <f>IF($A98="","",Items!$B98)</f>
        <v/>
      </c>
      <c r="C98" s="12" t="str">
        <f>IF(OR($A98="",C$1=""),"",SUMIFS(Movements!$H$2:$H$5001,Movements!$B$2:$B$5001,$A98,Movements!$D$2:$D$5001,C$1))</f>
        <v/>
      </c>
      <c r="D98" s="12" t="str">
        <f>IF(OR($A98="",D$1=""),"",SUMIFS(Movements!$H$2:$H$5001,Movements!$B$2:$B$5001,$A98,Movements!$D$2:$D$5001,D$1))</f>
        <v/>
      </c>
      <c r="E98" s="12" t="str">
        <f>IF(OR($A98="",E$1=""),"",SUMIFS(Movements!$H$2:$H$5001,Movements!$B$2:$B$5001,$A98,Movements!$D$2:$D$5001,E$1))</f>
        <v/>
      </c>
      <c r="F98" s="12" t="str">
        <f>IF(OR($A98="",F$1=""),"",SUMIFS(Movements!$H$2:$H$5001,Movements!$B$2:$B$5001,$A98,Movements!$D$2:$D$5001,F$1))</f>
        <v/>
      </c>
      <c r="G98" s="12" t="str">
        <f>IF(OR($A98="",G$1=""),"",SUMIFS(Movements!$H$2:$H$5001,Movements!$B$2:$B$5001,$A98,Movements!$D$2:$D$5001,G$1))</f>
        <v/>
      </c>
      <c r="H98" s="12" t="str">
        <f>IF($A98="","",Items!$L98)</f>
        <v/>
      </c>
      <c r="I98" s="13" t="str">
        <f>IF($A98="","",Items!$G98)</f>
        <v/>
      </c>
      <c r="J98" s="13" t="str">
        <f>IF($A98="","",H98*I98)</f>
        <v/>
      </c>
      <c r="K98" s="12" t="str">
        <f>IF($A98="","",Items!$O98)</f>
        <v/>
      </c>
    </row>
    <row r="99">
      <c r="A99" s="12" t="str">
        <f>IF(Items!$A99="","",Items!$A99)</f>
        <v/>
      </c>
      <c r="B99" s="12" t="str">
        <f>IF($A99="","",Items!$B99)</f>
        <v/>
      </c>
      <c r="C99" s="12" t="str">
        <f>IF(OR($A99="",C$1=""),"",SUMIFS(Movements!$H$2:$H$5001,Movements!$B$2:$B$5001,$A99,Movements!$D$2:$D$5001,C$1))</f>
        <v/>
      </c>
      <c r="D99" s="12" t="str">
        <f>IF(OR($A99="",D$1=""),"",SUMIFS(Movements!$H$2:$H$5001,Movements!$B$2:$B$5001,$A99,Movements!$D$2:$D$5001,D$1))</f>
        <v/>
      </c>
      <c r="E99" s="12" t="str">
        <f>IF(OR($A99="",E$1=""),"",SUMIFS(Movements!$H$2:$H$5001,Movements!$B$2:$B$5001,$A99,Movements!$D$2:$D$5001,E$1))</f>
        <v/>
      </c>
      <c r="F99" s="12" t="str">
        <f>IF(OR($A99="",F$1=""),"",SUMIFS(Movements!$H$2:$H$5001,Movements!$B$2:$B$5001,$A99,Movements!$D$2:$D$5001,F$1))</f>
        <v/>
      </c>
      <c r="G99" s="12" t="str">
        <f>IF(OR($A99="",G$1=""),"",SUMIFS(Movements!$H$2:$H$5001,Movements!$B$2:$B$5001,$A99,Movements!$D$2:$D$5001,G$1))</f>
        <v/>
      </c>
      <c r="H99" s="12" t="str">
        <f>IF($A99="","",Items!$L99)</f>
        <v/>
      </c>
      <c r="I99" s="13" t="str">
        <f>IF($A99="","",Items!$G99)</f>
        <v/>
      </c>
      <c r="J99" s="13" t="str">
        <f>IF($A99="","",H99*I99)</f>
        <v/>
      </c>
      <c r="K99" s="12" t="str">
        <f>IF($A99="","",Items!$O99)</f>
        <v/>
      </c>
    </row>
    <row r="100">
      <c r="A100" s="12" t="str">
        <f>IF(Items!$A100="","",Items!$A100)</f>
        <v/>
      </c>
      <c r="B100" s="12" t="str">
        <f>IF($A100="","",Items!$B100)</f>
        <v/>
      </c>
      <c r="C100" s="12" t="str">
        <f>IF(OR($A100="",C$1=""),"",SUMIFS(Movements!$H$2:$H$5001,Movements!$B$2:$B$5001,$A100,Movements!$D$2:$D$5001,C$1))</f>
        <v/>
      </c>
      <c r="D100" s="12" t="str">
        <f>IF(OR($A100="",D$1=""),"",SUMIFS(Movements!$H$2:$H$5001,Movements!$B$2:$B$5001,$A100,Movements!$D$2:$D$5001,D$1))</f>
        <v/>
      </c>
      <c r="E100" s="12" t="str">
        <f>IF(OR($A100="",E$1=""),"",SUMIFS(Movements!$H$2:$H$5001,Movements!$B$2:$B$5001,$A100,Movements!$D$2:$D$5001,E$1))</f>
        <v/>
      </c>
      <c r="F100" s="12" t="str">
        <f>IF(OR($A100="",F$1=""),"",SUMIFS(Movements!$H$2:$H$5001,Movements!$B$2:$B$5001,$A100,Movements!$D$2:$D$5001,F$1))</f>
        <v/>
      </c>
      <c r="G100" s="12" t="str">
        <f>IF(OR($A100="",G$1=""),"",SUMIFS(Movements!$H$2:$H$5001,Movements!$B$2:$B$5001,$A100,Movements!$D$2:$D$5001,G$1))</f>
        <v/>
      </c>
      <c r="H100" s="12" t="str">
        <f>IF($A100="","",Items!$L100)</f>
        <v/>
      </c>
      <c r="I100" s="13" t="str">
        <f>IF($A100="","",Items!$G100)</f>
        <v/>
      </c>
      <c r="J100" s="13" t="str">
        <f>IF($A100="","",H100*I100)</f>
        <v/>
      </c>
      <c r="K100" s="12" t="str">
        <f>IF($A100="","",Items!$O100)</f>
        <v/>
      </c>
    </row>
    <row r="101">
      <c r="A101" s="12" t="str">
        <f>IF(Items!$A101="","",Items!$A101)</f>
        <v/>
      </c>
      <c r="B101" s="12" t="str">
        <f>IF($A101="","",Items!$B101)</f>
        <v/>
      </c>
      <c r="C101" s="12" t="str">
        <f>IF(OR($A101="",C$1=""),"",SUMIFS(Movements!$H$2:$H$5001,Movements!$B$2:$B$5001,$A101,Movements!$D$2:$D$5001,C$1))</f>
        <v/>
      </c>
      <c r="D101" s="12" t="str">
        <f>IF(OR($A101="",D$1=""),"",SUMIFS(Movements!$H$2:$H$5001,Movements!$B$2:$B$5001,$A101,Movements!$D$2:$D$5001,D$1))</f>
        <v/>
      </c>
      <c r="E101" s="12" t="str">
        <f>IF(OR($A101="",E$1=""),"",SUMIFS(Movements!$H$2:$H$5001,Movements!$B$2:$B$5001,$A101,Movements!$D$2:$D$5001,E$1))</f>
        <v/>
      </c>
      <c r="F101" s="12" t="str">
        <f>IF(OR($A101="",F$1=""),"",SUMIFS(Movements!$H$2:$H$5001,Movements!$B$2:$B$5001,$A101,Movements!$D$2:$D$5001,F$1))</f>
        <v/>
      </c>
      <c r="G101" s="12" t="str">
        <f>IF(OR($A101="",G$1=""),"",SUMIFS(Movements!$H$2:$H$5001,Movements!$B$2:$B$5001,$A101,Movements!$D$2:$D$5001,G$1))</f>
        <v/>
      </c>
      <c r="H101" s="12" t="str">
        <f>IF($A101="","",Items!$L101)</f>
        <v/>
      </c>
      <c r="I101" s="13" t="str">
        <f>IF($A101="","",Items!$G101)</f>
        <v/>
      </c>
      <c r="J101" s="13" t="str">
        <f>IF($A101="","",H101*I101)</f>
        <v/>
      </c>
      <c r="K101" s="12" t="str">
        <f>IF($A101="","",Items!$O101)</f>
        <v/>
      </c>
    </row>
    <row r="102">
      <c r="A102" s="12" t="str">
        <f>IF(Items!$A102="","",Items!$A102)</f>
        <v/>
      </c>
      <c r="B102" s="12" t="str">
        <f>IF($A102="","",Items!$B102)</f>
        <v/>
      </c>
      <c r="C102" s="12" t="str">
        <f>IF(OR($A102="",C$1=""),"",SUMIFS(Movements!$H$2:$H$5001,Movements!$B$2:$B$5001,$A102,Movements!$D$2:$D$5001,C$1))</f>
        <v/>
      </c>
      <c r="D102" s="12" t="str">
        <f>IF(OR($A102="",D$1=""),"",SUMIFS(Movements!$H$2:$H$5001,Movements!$B$2:$B$5001,$A102,Movements!$D$2:$D$5001,D$1))</f>
        <v/>
      </c>
      <c r="E102" s="12" t="str">
        <f>IF(OR($A102="",E$1=""),"",SUMIFS(Movements!$H$2:$H$5001,Movements!$B$2:$B$5001,$A102,Movements!$D$2:$D$5001,E$1))</f>
        <v/>
      </c>
      <c r="F102" s="12" t="str">
        <f>IF(OR($A102="",F$1=""),"",SUMIFS(Movements!$H$2:$H$5001,Movements!$B$2:$B$5001,$A102,Movements!$D$2:$D$5001,F$1))</f>
        <v/>
      </c>
      <c r="G102" s="12" t="str">
        <f>IF(OR($A102="",G$1=""),"",SUMIFS(Movements!$H$2:$H$5001,Movements!$B$2:$B$5001,$A102,Movements!$D$2:$D$5001,G$1))</f>
        <v/>
      </c>
      <c r="H102" s="12" t="str">
        <f>IF($A102="","",Items!$L102)</f>
        <v/>
      </c>
      <c r="I102" s="13" t="str">
        <f>IF($A102="","",Items!$G102)</f>
        <v/>
      </c>
      <c r="J102" s="13" t="str">
        <f>IF($A102="","",H102*I102)</f>
        <v/>
      </c>
      <c r="K102" s="12" t="str">
        <f>IF($A102="","",Items!$O102)</f>
        <v/>
      </c>
    </row>
    <row r="103">
      <c r="A103" s="12" t="str">
        <f>IF(Items!$A103="","",Items!$A103)</f>
        <v/>
      </c>
      <c r="B103" s="12" t="str">
        <f>IF($A103="","",Items!$B103)</f>
        <v/>
      </c>
      <c r="C103" s="12" t="str">
        <f>IF(OR($A103="",C$1=""),"",SUMIFS(Movements!$H$2:$H$5001,Movements!$B$2:$B$5001,$A103,Movements!$D$2:$D$5001,C$1))</f>
        <v/>
      </c>
      <c r="D103" s="12" t="str">
        <f>IF(OR($A103="",D$1=""),"",SUMIFS(Movements!$H$2:$H$5001,Movements!$B$2:$B$5001,$A103,Movements!$D$2:$D$5001,D$1))</f>
        <v/>
      </c>
      <c r="E103" s="12" t="str">
        <f>IF(OR($A103="",E$1=""),"",SUMIFS(Movements!$H$2:$H$5001,Movements!$B$2:$B$5001,$A103,Movements!$D$2:$D$5001,E$1))</f>
        <v/>
      </c>
      <c r="F103" s="12" t="str">
        <f>IF(OR($A103="",F$1=""),"",SUMIFS(Movements!$H$2:$H$5001,Movements!$B$2:$B$5001,$A103,Movements!$D$2:$D$5001,F$1))</f>
        <v/>
      </c>
      <c r="G103" s="12" t="str">
        <f>IF(OR($A103="",G$1=""),"",SUMIFS(Movements!$H$2:$H$5001,Movements!$B$2:$B$5001,$A103,Movements!$D$2:$D$5001,G$1))</f>
        <v/>
      </c>
      <c r="H103" s="12" t="str">
        <f>IF($A103="","",Items!$L103)</f>
        <v/>
      </c>
      <c r="I103" s="13" t="str">
        <f>IF($A103="","",Items!$G103)</f>
        <v/>
      </c>
      <c r="J103" s="13" t="str">
        <f>IF($A103="","",H103*I103)</f>
        <v/>
      </c>
      <c r="K103" s="12" t="str">
        <f>IF($A103="","",Items!$O103)</f>
        <v/>
      </c>
    </row>
    <row r="104">
      <c r="A104" s="12" t="str">
        <f>IF(Items!$A104="","",Items!$A104)</f>
        <v/>
      </c>
      <c r="B104" s="12" t="str">
        <f>IF($A104="","",Items!$B104)</f>
        <v/>
      </c>
      <c r="C104" s="12" t="str">
        <f>IF(OR($A104="",C$1=""),"",SUMIFS(Movements!$H$2:$H$5001,Movements!$B$2:$B$5001,$A104,Movements!$D$2:$D$5001,C$1))</f>
        <v/>
      </c>
      <c r="D104" s="12" t="str">
        <f>IF(OR($A104="",D$1=""),"",SUMIFS(Movements!$H$2:$H$5001,Movements!$B$2:$B$5001,$A104,Movements!$D$2:$D$5001,D$1))</f>
        <v/>
      </c>
      <c r="E104" s="12" t="str">
        <f>IF(OR($A104="",E$1=""),"",SUMIFS(Movements!$H$2:$H$5001,Movements!$B$2:$B$5001,$A104,Movements!$D$2:$D$5001,E$1))</f>
        <v/>
      </c>
      <c r="F104" s="12" t="str">
        <f>IF(OR($A104="",F$1=""),"",SUMIFS(Movements!$H$2:$H$5001,Movements!$B$2:$B$5001,$A104,Movements!$D$2:$D$5001,F$1))</f>
        <v/>
      </c>
      <c r="G104" s="12" t="str">
        <f>IF(OR($A104="",G$1=""),"",SUMIFS(Movements!$H$2:$H$5001,Movements!$B$2:$B$5001,$A104,Movements!$D$2:$D$5001,G$1))</f>
        <v/>
      </c>
      <c r="H104" s="12" t="str">
        <f>IF($A104="","",Items!$L104)</f>
        <v/>
      </c>
      <c r="I104" s="13" t="str">
        <f>IF($A104="","",Items!$G104)</f>
        <v/>
      </c>
      <c r="J104" s="13" t="str">
        <f>IF($A104="","",H104*I104)</f>
        <v/>
      </c>
      <c r="K104" s="12" t="str">
        <f>IF($A104="","",Items!$O104)</f>
        <v/>
      </c>
    </row>
    <row r="105">
      <c r="A105" s="12" t="str">
        <f>IF(Items!$A105="","",Items!$A105)</f>
        <v/>
      </c>
      <c r="B105" s="12" t="str">
        <f>IF($A105="","",Items!$B105)</f>
        <v/>
      </c>
      <c r="C105" s="12" t="str">
        <f>IF(OR($A105="",C$1=""),"",SUMIFS(Movements!$H$2:$H$5001,Movements!$B$2:$B$5001,$A105,Movements!$D$2:$D$5001,C$1))</f>
        <v/>
      </c>
      <c r="D105" s="12" t="str">
        <f>IF(OR($A105="",D$1=""),"",SUMIFS(Movements!$H$2:$H$5001,Movements!$B$2:$B$5001,$A105,Movements!$D$2:$D$5001,D$1))</f>
        <v/>
      </c>
      <c r="E105" s="12" t="str">
        <f>IF(OR($A105="",E$1=""),"",SUMIFS(Movements!$H$2:$H$5001,Movements!$B$2:$B$5001,$A105,Movements!$D$2:$D$5001,E$1))</f>
        <v/>
      </c>
      <c r="F105" s="12" t="str">
        <f>IF(OR($A105="",F$1=""),"",SUMIFS(Movements!$H$2:$H$5001,Movements!$B$2:$B$5001,$A105,Movements!$D$2:$D$5001,F$1))</f>
        <v/>
      </c>
      <c r="G105" s="12" t="str">
        <f>IF(OR($A105="",G$1=""),"",SUMIFS(Movements!$H$2:$H$5001,Movements!$B$2:$B$5001,$A105,Movements!$D$2:$D$5001,G$1))</f>
        <v/>
      </c>
      <c r="H105" s="12" t="str">
        <f>IF($A105="","",Items!$L105)</f>
        <v/>
      </c>
      <c r="I105" s="13" t="str">
        <f>IF($A105="","",Items!$G105)</f>
        <v/>
      </c>
      <c r="J105" s="13" t="str">
        <f>IF($A105="","",H105*I105)</f>
        <v/>
      </c>
      <c r="K105" s="12" t="str">
        <f>IF($A105="","",Items!$O105)</f>
        <v/>
      </c>
    </row>
    <row r="106">
      <c r="A106" s="12" t="str">
        <f>IF(Items!$A106="","",Items!$A106)</f>
        <v/>
      </c>
      <c r="B106" s="12" t="str">
        <f>IF($A106="","",Items!$B106)</f>
        <v/>
      </c>
      <c r="C106" s="12" t="str">
        <f>IF(OR($A106="",C$1=""),"",SUMIFS(Movements!$H$2:$H$5001,Movements!$B$2:$B$5001,$A106,Movements!$D$2:$D$5001,C$1))</f>
        <v/>
      </c>
      <c r="D106" s="12" t="str">
        <f>IF(OR($A106="",D$1=""),"",SUMIFS(Movements!$H$2:$H$5001,Movements!$B$2:$B$5001,$A106,Movements!$D$2:$D$5001,D$1))</f>
        <v/>
      </c>
      <c r="E106" s="12" t="str">
        <f>IF(OR($A106="",E$1=""),"",SUMIFS(Movements!$H$2:$H$5001,Movements!$B$2:$B$5001,$A106,Movements!$D$2:$D$5001,E$1))</f>
        <v/>
      </c>
      <c r="F106" s="12" t="str">
        <f>IF(OR($A106="",F$1=""),"",SUMIFS(Movements!$H$2:$H$5001,Movements!$B$2:$B$5001,$A106,Movements!$D$2:$D$5001,F$1))</f>
        <v/>
      </c>
      <c r="G106" s="12" t="str">
        <f>IF(OR($A106="",G$1=""),"",SUMIFS(Movements!$H$2:$H$5001,Movements!$B$2:$B$5001,$A106,Movements!$D$2:$D$5001,G$1))</f>
        <v/>
      </c>
      <c r="H106" s="12" t="str">
        <f>IF($A106="","",Items!$L106)</f>
        <v/>
      </c>
      <c r="I106" s="13" t="str">
        <f>IF($A106="","",Items!$G106)</f>
        <v/>
      </c>
      <c r="J106" s="13" t="str">
        <f>IF($A106="","",H106*I106)</f>
        <v/>
      </c>
      <c r="K106" s="12" t="str">
        <f>IF($A106="","",Items!$O106)</f>
        <v/>
      </c>
    </row>
    <row r="107">
      <c r="A107" s="12" t="str">
        <f>IF(Items!$A107="","",Items!$A107)</f>
        <v/>
      </c>
      <c r="B107" s="12" t="str">
        <f>IF($A107="","",Items!$B107)</f>
        <v/>
      </c>
      <c r="C107" s="12" t="str">
        <f>IF(OR($A107="",C$1=""),"",SUMIFS(Movements!$H$2:$H$5001,Movements!$B$2:$B$5001,$A107,Movements!$D$2:$D$5001,C$1))</f>
        <v/>
      </c>
      <c r="D107" s="12" t="str">
        <f>IF(OR($A107="",D$1=""),"",SUMIFS(Movements!$H$2:$H$5001,Movements!$B$2:$B$5001,$A107,Movements!$D$2:$D$5001,D$1))</f>
        <v/>
      </c>
      <c r="E107" s="12" t="str">
        <f>IF(OR($A107="",E$1=""),"",SUMIFS(Movements!$H$2:$H$5001,Movements!$B$2:$B$5001,$A107,Movements!$D$2:$D$5001,E$1))</f>
        <v/>
      </c>
      <c r="F107" s="12" t="str">
        <f>IF(OR($A107="",F$1=""),"",SUMIFS(Movements!$H$2:$H$5001,Movements!$B$2:$B$5001,$A107,Movements!$D$2:$D$5001,F$1))</f>
        <v/>
      </c>
      <c r="G107" s="12" t="str">
        <f>IF(OR($A107="",G$1=""),"",SUMIFS(Movements!$H$2:$H$5001,Movements!$B$2:$B$5001,$A107,Movements!$D$2:$D$5001,G$1))</f>
        <v/>
      </c>
      <c r="H107" s="12" t="str">
        <f>IF($A107="","",Items!$L107)</f>
        <v/>
      </c>
      <c r="I107" s="13" t="str">
        <f>IF($A107="","",Items!$G107)</f>
        <v/>
      </c>
      <c r="J107" s="13" t="str">
        <f>IF($A107="","",H107*I107)</f>
        <v/>
      </c>
      <c r="K107" s="12" t="str">
        <f>IF($A107="","",Items!$O107)</f>
        <v/>
      </c>
    </row>
    <row r="108">
      <c r="A108" s="12" t="str">
        <f>IF(Items!$A108="","",Items!$A108)</f>
        <v/>
      </c>
      <c r="B108" s="12" t="str">
        <f>IF($A108="","",Items!$B108)</f>
        <v/>
      </c>
      <c r="C108" s="12" t="str">
        <f>IF(OR($A108="",C$1=""),"",SUMIFS(Movements!$H$2:$H$5001,Movements!$B$2:$B$5001,$A108,Movements!$D$2:$D$5001,C$1))</f>
        <v/>
      </c>
      <c r="D108" s="12" t="str">
        <f>IF(OR($A108="",D$1=""),"",SUMIFS(Movements!$H$2:$H$5001,Movements!$B$2:$B$5001,$A108,Movements!$D$2:$D$5001,D$1))</f>
        <v/>
      </c>
      <c r="E108" s="12" t="str">
        <f>IF(OR($A108="",E$1=""),"",SUMIFS(Movements!$H$2:$H$5001,Movements!$B$2:$B$5001,$A108,Movements!$D$2:$D$5001,E$1))</f>
        <v/>
      </c>
      <c r="F108" s="12" t="str">
        <f>IF(OR($A108="",F$1=""),"",SUMIFS(Movements!$H$2:$H$5001,Movements!$B$2:$B$5001,$A108,Movements!$D$2:$D$5001,F$1))</f>
        <v/>
      </c>
      <c r="G108" s="12" t="str">
        <f>IF(OR($A108="",G$1=""),"",SUMIFS(Movements!$H$2:$H$5001,Movements!$B$2:$B$5001,$A108,Movements!$D$2:$D$5001,G$1))</f>
        <v/>
      </c>
      <c r="H108" s="12" t="str">
        <f>IF($A108="","",Items!$L108)</f>
        <v/>
      </c>
      <c r="I108" s="13" t="str">
        <f>IF($A108="","",Items!$G108)</f>
        <v/>
      </c>
      <c r="J108" s="13" t="str">
        <f>IF($A108="","",H108*I108)</f>
        <v/>
      </c>
      <c r="K108" s="12" t="str">
        <f>IF($A108="","",Items!$O108)</f>
        <v/>
      </c>
    </row>
    <row r="109">
      <c r="A109" s="12" t="str">
        <f>IF(Items!$A109="","",Items!$A109)</f>
        <v/>
      </c>
      <c r="B109" s="12" t="str">
        <f>IF($A109="","",Items!$B109)</f>
        <v/>
      </c>
      <c r="C109" s="12" t="str">
        <f>IF(OR($A109="",C$1=""),"",SUMIFS(Movements!$H$2:$H$5001,Movements!$B$2:$B$5001,$A109,Movements!$D$2:$D$5001,C$1))</f>
        <v/>
      </c>
      <c r="D109" s="12" t="str">
        <f>IF(OR($A109="",D$1=""),"",SUMIFS(Movements!$H$2:$H$5001,Movements!$B$2:$B$5001,$A109,Movements!$D$2:$D$5001,D$1))</f>
        <v/>
      </c>
      <c r="E109" s="12" t="str">
        <f>IF(OR($A109="",E$1=""),"",SUMIFS(Movements!$H$2:$H$5001,Movements!$B$2:$B$5001,$A109,Movements!$D$2:$D$5001,E$1))</f>
        <v/>
      </c>
      <c r="F109" s="12" t="str">
        <f>IF(OR($A109="",F$1=""),"",SUMIFS(Movements!$H$2:$H$5001,Movements!$B$2:$B$5001,$A109,Movements!$D$2:$D$5001,F$1))</f>
        <v/>
      </c>
      <c r="G109" s="12" t="str">
        <f>IF(OR($A109="",G$1=""),"",SUMIFS(Movements!$H$2:$H$5001,Movements!$B$2:$B$5001,$A109,Movements!$D$2:$D$5001,G$1))</f>
        <v/>
      </c>
      <c r="H109" s="12" t="str">
        <f>IF($A109="","",Items!$L109)</f>
        <v/>
      </c>
      <c r="I109" s="13" t="str">
        <f>IF($A109="","",Items!$G109)</f>
        <v/>
      </c>
      <c r="J109" s="13" t="str">
        <f>IF($A109="","",H109*I109)</f>
        <v/>
      </c>
      <c r="K109" s="12" t="str">
        <f>IF($A109="","",Items!$O109)</f>
        <v/>
      </c>
    </row>
    <row r="110">
      <c r="A110" s="12" t="str">
        <f>IF(Items!$A110="","",Items!$A110)</f>
        <v/>
      </c>
      <c r="B110" s="12" t="str">
        <f>IF($A110="","",Items!$B110)</f>
        <v/>
      </c>
      <c r="C110" s="12" t="str">
        <f>IF(OR($A110="",C$1=""),"",SUMIFS(Movements!$H$2:$H$5001,Movements!$B$2:$B$5001,$A110,Movements!$D$2:$D$5001,C$1))</f>
        <v/>
      </c>
      <c r="D110" s="12" t="str">
        <f>IF(OR($A110="",D$1=""),"",SUMIFS(Movements!$H$2:$H$5001,Movements!$B$2:$B$5001,$A110,Movements!$D$2:$D$5001,D$1))</f>
        <v/>
      </c>
      <c r="E110" s="12" t="str">
        <f>IF(OR($A110="",E$1=""),"",SUMIFS(Movements!$H$2:$H$5001,Movements!$B$2:$B$5001,$A110,Movements!$D$2:$D$5001,E$1))</f>
        <v/>
      </c>
      <c r="F110" s="12" t="str">
        <f>IF(OR($A110="",F$1=""),"",SUMIFS(Movements!$H$2:$H$5001,Movements!$B$2:$B$5001,$A110,Movements!$D$2:$D$5001,F$1))</f>
        <v/>
      </c>
      <c r="G110" s="12" t="str">
        <f>IF(OR($A110="",G$1=""),"",SUMIFS(Movements!$H$2:$H$5001,Movements!$B$2:$B$5001,$A110,Movements!$D$2:$D$5001,G$1))</f>
        <v/>
      </c>
      <c r="H110" s="12" t="str">
        <f>IF($A110="","",Items!$L110)</f>
        <v/>
      </c>
      <c r="I110" s="13" t="str">
        <f>IF($A110="","",Items!$G110)</f>
        <v/>
      </c>
      <c r="J110" s="13" t="str">
        <f>IF($A110="","",H110*I110)</f>
        <v/>
      </c>
      <c r="K110" s="12" t="str">
        <f>IF($A110="","",Items!$O110)</f>
        <v/>
      </c>
    </row>
    <row r="111">
      <c r="A111" s="12" t="str">
        <f>IF(Items!$A111="","",Items!$A111)</f>
        <v/>
      </c>
      <c r="B111" s="12" t="str">
        <f>IF($A111="","",Items!$B111)</f>
        <v/>
      </c>
      <c r="C111" s="12" t="str">
        <f>IF(OR($A111="",C$1=""),"",SUMIFS(Movements!$H$2:$H$5001,Movements!$B$2:$B$5001,$A111,Movements!$D$2:$D$5001,C$1))</f>
        <v/>
      </c>
      <c r="D111" s="12" t="str">
        <f>IF(OR($A111="",D$1=""),"",SUMIFS(Movements!$H$2:$H$5001,Movements!$B$2:$B$5001,$A111,Movements!$D$2:$D$5001,D$1))</f>
        <v/>
      </c>
      <c r="E111" s="12" t="str">
        <f>IF(OR($A111="",E$1=""),"",SUMIFS(Movements!$H$2:$H$5001,Movements!$B$2:$B$5001,$A111,Movements!$D$2:$D$5001,E$1))</f>
        <v/>
      </c>
      <c r="F111" s="12" t="str">
        <f>IF(OR($A111="",F$1=""),"",SUMIFS(Movements!$H$2:$H$5001,Movements!$B$2:$B$5001,$A111,Movements!$D$2:$D$5001,F$1))</f>
        <v/>
      </c>
      <c r="G111" s="12" t="str">
        <f>IF(OR($A111="",G$1=""),"",SUMIFS(Movements!$H$2:$H$5001,Movements!$B$2:$B$5001,$A111,Movements!$D$2:$D$5001,G$1))</f>
        <v/>
      </c>
      <c r="H111" s="12" t="str">
        <f>IF($A111="","",Items!$L111)</f>
        <v/>
      </c>
      <c r="I111" s="13" t="str">
        <f>IF($A111="","",Items!$G111)</f>
        <v/>
      </c>
      <c r="J111" s="13" t="str">
        <f>IF($A111="","",H111*I111)</f>
        <v/>
      </c>
      <c r="K111" s="12" t="str">
        <f>IF($A111="","",Items!$O111)</f>
        <v/>
      </c>
    </row>
    <row r="112">
      <c r="A112" s="12" t="str">
        <f>IF(Items!$A112="","",Items!$A112)</f>
        <v/>
      </c>
      <c r="B112" s="12" t="str">
        <f>IF($A112="","",Items!$B112)</f>
        <v/>
      </c>
      <c r="C112" s="12" t="str">
        <f>IF(OR($A112="",C$1=""),"",SUMIFS(Movements!$H$2:$H$5001,Movements!$B$2:$B$5001,$A112,Movements!$D$2:$D$5001,C$1))</f>
        <v/>
      </c>
      <c r="D112" s="12" t="str">
        <f>IF(OR($A112="",D$1=""),"",SUMIFS(Movements!$H$2:$H$5001,Movements!$B$2:$B$5001,$A112,Movements!$D$2:$D$5001,D$1))</f>
        <v/>
      </c>
      <c r="E112" s="12" t="str">
        <f>IF(OR($A112="",E$1=""),"",SUMIFS(Movements!$H$2:$H$5001,Movements!$B$2:$B$5001,$A112,Movements!$D$2:$D$5001,E$1))</f>
        <v/>
      </c>
      <c r="F112" s="12" t="str">
        <f>IF(OR($A112="",F$1=""),"",SUMIFS(Movements!$H$2:$H$5001,Movements!$B$2:$B$5001,$A112,Movements!$D$2:$D$5001,F$1))</f>
        <v/>
      </c>
      <c r="G112" s="12" t="str">
        <f>IF(OR($A112="",G$1=""),"",SUMIFS(Movements!$H$2:$H$5001,Movements!$B$2:$B$5001,$A112,Movements!$D$2:$D$5001,G$1))</f>
        <v/>
      </c>
      <c r="H112" s="12" t="str">
        <f>IF($A112="","",Items!$L112)</f>
        <v/>
      </c>
      <c r="I112" s="13" t="str">
        <f>IF($A112="","",Items!$G112)</f>
        <v/>
      </c>
      <c r="J112" s="13" t="str">
        <f>IF($A112="","",H112*I112)</f>
        <v/>
      </c>
      <c r="K112" s="12" t="str">
        <f>IF($A112="","",Items!$O112)</f>
        <v/>
      </c>
    </row>
    <row r="113">
      <c r="A113" s="12" t="str">
        <f>IF(Items!$A113="","",Items!$A113)</f>
        <v/>
      </c>
      <c r="B113" s="12" t="str">
        <f>IF($A113="","",Items!$B113)</f>
        <v/>
      </c>
      <c r="C113" s="12" t="str">
        <f>IF(OR($A113="",C$1=""),"",SUMIFS(Movements!$H$2:$H$5001,Movements!$B$2:$B$5001,$A113,Movements!$D$2:$D$5001,C$1))</f>
        <v/>
      </c>
      <c r="D113" s="12" t="str">
        <f>IF(OR($A113="",D$1=""),"",SUMIFS(Movements!$H$2:$H$5001,Movements!$B$2:$B$5001,$A113,Movements!$D$2:$D$5001,D$1))</f>
        <v/>
      </c>
      <c r="E113" s="12" t="str">
        <f>IF(OR($A113="",E$1=""),"",SUMIFS(Movements!$H$2:$H$5001,Movements!$B$2:$B$5001,$A113,Movements!$D$2:$D$5001,E$1))</f>
        <v/>
      </c>
      <c r="F113" s="12" t="str">
        <f>IF(OR($A113="",F$1=""),"",SUMIFS(Movements!$H$2:$H$5001,Movements!$B$2:$B$5001,$A113,Movements!$D$2:$D$5001,F$1))</f>
        <v/>
      </c>
      <c r="G113" s="12" t="str">
        <f>IF(OR($A113="",G$1=""),"",SUMIFS(Movements!$H$2:$H$5001,Movements!$B$2:$B$5001,$A113,Movements!$D$2:$D$5001,G$1))</f>
        <v/>
      </c>
      <c r="H113" s="12" t="str">
        <f>IF($A113="","",Items!$L113)</f>
        <v/>
      </c>
      <c r="I113" s="13" t="str">
        <f>IF($A113="","",Items!$G113)</f>
        <v/>
      </c>
      <c r="J113" s="13" t="str">
        <f>IF($A113="","",H113*I113)</f>
        <v/>
      </c>
      <c r="K113" s="12" t="str">
        <f>IF($A113="","",Items!$O113)</f>
        <v/>
      </c>
    </row>
    <row r="114">
      <c r="A114" s="12" t="str">
        <f>IF(Items!$A114="","",Items!$A114)</f>
        <v/>
      </c>
      <c r="B114" s="12" t="str">
        <f>IF($A114="","",Items!$B114)</f>
        <v/>
      </c>
      <c r="C114" s="12" t="str">
        <f>IF(OR($A114="",C$1=""),"",SUMIFS(Movements!$H$2:$H$5001,Movements!$B$2:$B$5001,$A114,Movements!$D$2:$D$5001,C$1))</f>
        <v/>
      </c>
      <c r="D114" s="12" t="str">
        <f>IF(OR($A114="",D$1=""),"",SUMIFS(Movements!$H$2:$H$5001,Movements!$B$2:$B$5001,$A114,Movements!$D$2:$D$5001,D$1))</f>
        <v/>
      </c>
      <c r="E114" s="12" t="str">
        <f>IF(OR($A114="",E$1=""),"",SUMIFS(Movements!$H$2:$H$5001,Movements!$B$2:$B$5001,$A114,Movements!$D$2:$D$5001,E$1))</f>
        <v/>
      </c>
      <c r="F114" s="12" t="str">
        <f>IF(OR($A114="",F$1=""),"",SUMIFS(Movements!$H$2:$H$5001,Movements!$B$2:$B$5001,$A114,Movements!$D$2:$D$5001,F$1))</f>
        <v/>
      </c>
      <c r="G114" s="12" t="str">
        <f>IF(OR($A114="",G$1=""),"",SUMIFS(Movements!$H$2:$H$5001,Movements!$B$2:$B$5001,$A114,Movements!$D$2:$D$5001,G$1))</f>
        <v/>
      </c>
      <c r="H114" s="12" t="str">
        <f>IF($A114="","",Items!$L114)</f>
        <v/>
      </c>
      <c r="I114" s="13" t="str">
        <f>IF($A114="","",Items!$G114)</f>
        <v/>
      </c>
      <c r="J114" s="13" t="str">
        <f>IF($A114="","",H114*I114)</f>
        <v/>
      </c>
      <c r="K114" s="12" t="str">
        <f>IF($A114="","",Items!$O114)</f>
        <v/>
      </c>
    </row>
    <row r="115">
      <c r="A115" s="12" t="str">
        <f>IF(Items!$A115="","",Items!$A115)</f>
        <v/>
      </c>
      <c r="B115" s="12" t="str">
        <f>IF($A115="","",Items!$B115)</f>
        <v/>
      </c>
      <c r="C115" s="12" t="str">
        <f>IF(OR($A115="",C$1=""),"",SUMIFS(Movements!$H$2:$H$5001,Movements!$B$2:$B$5001,$A115,Movements!$D$2:$D$5001,C$1))</f>
        <v/>
      </c>
      <c r="D115" s="12" t="str">
        <f>IF(OR($A115="",D$1=""),"",SUMIFS(Movements!$H$2:$H$5001,Movements!$B$2:$B$5001,$A115,Movements!$D$2:$D$5001,D$1))</f>
        <v/>
      </c>
      <c r="E115" s="12" t="str">
        <f>IF(OR($A115="",E$1=""),"",SUMIFS(Movements!$H$2:$H$5001,Movements!$B$2:$B$5001,$A115,Movements!$D$2:$D$5001,E$1))</f>
        <v/>
      </c>
      <c r="F115" s="12" t="str">
        <f>IF(OR($A115="",F$1=""),"",SUMIFS(Movements!$H$2:$H$5001,Movements!$B$2:$B$5001,$A115,Movements!$D$2:$D$5001,F$1))</f>
        <v/>
      </c>
      <c r="G115" s="12" t="str">
        <f>IF(OR($A115="",G$1=""),"",SUMIFS(Movements!$H$2:$H$5001,Movements!$B$2:$B$5001,$A115,Movements!$D$2:$D$5001,G$1))</f>
        <v/>
      </c>
      <c r="H115" s="12" t="str">
        <f>IF($A115="","",Items!$L115)</f>
        <v/>
      </c>
      <c r="I115" s="13" t="str">
        <f>IF($A115="","",Items!$G115)</f>
        <v/>
      </c>
      <c r="J115" s="13" t="str">
        <f>IF($A115="","",H115*I115)</f>
        <v/>
      </c>
      <c r="K115" s="12" t="str">
        <f>IF($A115="","",Items!$O115)</f>
        <v/>
      </c>
    </row>
    <row r="116">
      <c r="A116" s="12" t="str">
        <f>IF(Items!$A116="","",Items!$A116)</f>
        <v/>
      </c>
      <c r="B116" s="12" t="str">
        <f>IF($A116="","",Items!$B116)</f>
        <v/>
      </c>
      <c r="C116" s="12" t="str">
        <f>IF(OR($A116="",C$1=""),"",SUMIFS(Movements!$H$2:$H$5001,Movements!$B$2:$B$5001,$A116,Movements!$D$2:$D$5001,C$1))</f>
        <v/>
      </c>
      <c r="D116" s="12" t="str">
        <f>IF(OR($A116="",D$1=""),"",SUMIFS(Movements!$H$2:$H$5001,Movements!$B$2:$B$5001,$A116,Movements!$D$2:$D$5001,D$1))</f>
        <v/>
      </c>
      <c r="E116" s="12" t="str">
        <f>IF(OR($A116="",E$1=""),"",SUMIFS(Movements!$H$2:$H$5001,Movements!$B$2:$B$5001,$A116,Movements!$D$2:$D$5001,E$1))</f>
        <v/>
      </c>
      <c r="F116" s="12" t="str">
        <f>IF(OR($A116="",F$1=""),"",SUMIFS(Movements!$H$2:$H$5001,Movements!$B$2:$B$5001,$A116,Movements!$D$2:$D$5001,F$1))</f>
        <v/>
      </c>
      <c r="G116" s="12" t="str">
        <f>IF(OR($A116="",G$1=""),"",SUMIFS(Movements!$H$2:$H$5001,Movements!$B$2:$B$5001,$A116,Movements!$D$2:$D$5001,G$1))</f>
        <v/>
      </c>
      <c r="H116" s="12" t="str">
        <f>IF($A116="","",Items!$L116)</f>
        <v/>
      </c>
      <c r="I116" s="13" t="str">
        <f>IF($A116="","",Items!$G116)</f>
        <v/>
      </c>
      <c r="J116" s="13" t="str">
        <f>IF($A116="","",H116*I116)</f>
        <v/>
      </c>
      <c r="K116" s="12" t="str">
        <f>IF($A116="","",Items!$O116)</f>
        <v/>
      </c>
    </row>
    <row r="117">
      <c r="A117" s="12" t="str">
        <f>IF(Items!$A117="","",Items!$A117)</f>
        <v/>
      </c>
      <c r="B117" s="12" t="str">
        <f>IF($A117="","",Items!$B117)</f>
        <v/>
      </c>
      <c r="C117" s="12" t="str">
        <f>IF(OR($A117="",C$1=""),"",SUMIFS(Movements!$H$2:$H$5001,Movements!$B$2:$B$5001,$A117,Movements!$D$2:$D$5001,C$1))</f>
        <v/>
      </c>
      <c r="D117" s="12" t="str">
        <f>IF(OR($A117="",D$1=""),"",SUMIFS(Movements!$H$2:$H$5001,Movements!$B$2:$B$5001,$A117,Movements!$D$2:$D$5001,D$1))</f>
        <v/>
      </c>
      <c r="E117" s="12" t="str">
        <f>IF(OR($A117="",E$1=""),"",SUMIFS(Movements!$H$2:$H$5001,Movements!$B$2:$B$5001,$A117,Movements!$D$2:$D$5001,E$1))</f>
        <v/>
      </c>
      <c r="F117" s="12" t="str">
        <f>IF(OR($A117="",F$1=""),"",SUMIFS(Movements!$H$2:$H$5001,Movements!$B$2:$B$5001,$A117,Movements!$D$2:$D$5001,F$1))</f>
        <v/>
      </c>
      <c r="G117" s="12" t="str">
        <f>IF(OR($A117="",G$1=""),"",SUMIFS(Movements!$H$2:$H$5001,Movements!$B$2:$B$5001,$A117,Movements!$D$2:$D$5001,G$1))</f>
        <v/>
      </c>
      <c r="H117" s="12" t="str">
        <f>IF($A117="","",Items!$L117)</f>
        <v/>
      </c>
      <c r="I117" s="13" t="str">
        <f>IF($A117="","",Items!$G117)</f>
        <v/>
      </c>
      <c r="J117" s="13" t="str">
        <f>IF($A117="","",H117*I117)</f>
        <v/>
      </c>
      <c r="K117" s="12" t="str">
        <f>IF($A117="","",Items!$O117)</f>
        <v/>
      </c>
    </row>
    <row r="118">
      <c r="A118" s="12" t="str">
        <f>IF(Items!$A118="","",Items!$A118)</f>
        <v/>
      </c>
      <c r="B118" s="12" t="str">
        <f>IF($A118="","",Items!$B118)</f>
        <v/>
      </c>
      <c r="C118" s="12" t="str">
        <f>IF(OR($A118="",C$1=""),"",SUMIFS(Movements!$H$2:$H$5001,Movements!$B$2:$B$5001,$A118,Movements!$D$2:$D$5001,C$1))</f>
        <v/>
      </c>
      <c r="D118" s="12" t="str">
        <f>IF(OR($A118="",D$1=""),"",SUMIFS(Movements!$H$2:$H$5001,Movements!$B$2:$B$5001,$A118,Movements!$D$2:$D$5001,D$1))</f>
        <v/>
      </c>
      <c r="E118" s="12" t="str">
        <f>IF(OR($A118="",E$1=""),"",SUMIFS(Movements!$H$2:$H$5001,Movements!$B$2:$B$5001,$A118,Movements!$D$2:$D$5001,E$1))</f>
        <v/>
      </c>
      <c r="F118" s="12" t="str">
        <f>IF(OR($A118="",F$1=""),"",SUMIFS(Movements!$H$2:$H$5001,Movements!$B$2:$B$5001,$A118,Movements!$D$2:$D$5001,F$1))</f>
        <v/>
      </c>
      <c r="G118" s="12" t="str">
        <f>IF(OR($A118="",G$1=""),"",SUMIFS(Movements!$H$2:$H$5001,Movements!$B$2:$B$5001,$A118,Movements!$D$2:$D$5001,G$1))</f>
        <v/>
      </c>
      <c r="H118" s="12" t="str">
        <f>IF($A118="","",Items!$L118)</f>
        <v/>
      </c>
      <c r="I118" s="13" t="str">
        <f>IF($A118="","",Items!$G118)</f>
        <v/>
      </c>
      <c r="J118" s="13" t="str">
        <f>IF($A118="","",H118*I118)</f>
        <v/>
      </c>
      <c r="K118" s="12" t="str">
        <f>IF($A118="","",Items!$O118)</f>
        <v/>
      </c>
    </row>
    <row r="119">
      <c r="A119" s="12" t="str">
        <f>IF(Items!$A119="","",Items!$A119)</f>
        <v/>
      </c>
      <c r="B119" s="12" t="str">
        <f>IF($A119="","",Items!$B119)</f>
        <v/>
      </c>
      <c r="C119" s="12" t="str">
        <f>IF(OR($A119="",C$1=""),"",SUMIFS(Movements!$H$2:$H$5001,Movements!$B$2:$B$5001,$A119,Movements!$D$2:$D$5001,C$1))</f>
        <v/>
      </c>
      <c r="D119" s="12" t="str">
        <f>IF(OR($A119="",D$1=""),"",SUMIFS(Movements!$H$2:$H$5001,Movements!$B$2:$B$5001,$A119,Movements!$D$2:$D$5001,D$1))</f>
        <v/>
      </c>
      <c r="E119" s="12" t="str">
        <f>IF(OR($A119="",E$1=""),"",SUMIFS(Movements!$H$2:$H$5001,Movements!$B$2:$B$5001,$A119,Movements!$D$2:$D$5001,E$1))</f>
        <v/>
      </c>
      <c r="F119" s="12" t="str">
        <f>IF(OR($A119="",F$1=""),"",SUMIFS(Movements!$H$2:$H$5001,Movements!$B$2:$B$5001,$A119,Movements!$D$2:$D$5001,F$1))</f>
        <v/>
      </c>
      <c r="G119" s="12" t="str">
        <f>IF(OR($A119="",G$1=""),"",SUMIFS(Movements!$H$2:$H$5001,Movements!$B$2:$B$5001,$A119,Movements!$D$2:$D$5001,G$1))</f>
        <v/>
      </c>
      <c r="H119" s="12" t="str">
        <f>IF($A119="","",Items!$L119)</f>
        <v/>
      </c>
      <c r="I119" s="13" t="str">
        <f>IF($A119="","",Items!$G119)</f>
        <v/>
      </c>
      <c r="J119" s="13" t="str">
        <f>IF($A119="","",H119*I119)</f>
        <v/>
      </c>
      <c r="K119" s="12" t="str">
        <f>IF($A119="","",Items!$O119)</f>
        <v/>
      </c>
    </row>
    <row r="120">
      <c r="A120" s="12" t="str">
        <f>IF(Items!$A120="","",Items!$A120)</f>
        <v/>
      </c>
      <c r="B120" s="12" t="str">
        <f>IF($A120="","",Items!$B120)</f>
        <v/>
      </c>
      <c r="C120" s="12" t="str">
        <f>IF(OR($A120="",C$1=""),"",SUMIFS(Movements!$H$2:$H$5001,Movements!$B$2:$B$5001,$A120,Movements!$D$2:$D$5001,C$1))</f>
        <v/>
      </c>
      <c r="D120" s="12" t="str">
        <f>IF(OR($A120="",D$1=""),"",SUMIFS(Movements!$H$2:$H$5001,Movements!$B$2:$B$5001,$A120,Movements!$D$2:$D$5001,D$1))</f>
        <v/>
      </c>
      <c r="E120" s="12" t="str">
        <f>IF(OR($A120="",E$1=""),"",SUMIFS(Movements!$H$2:$H$5001,Movements!$B$2:$B$5001,$A120,Movements!$D$2:$D$5001,E$1))</f>
        <v/>
      </c>
      <c r="F120" s="12" t="str">
        <f>IF(OR($A120="",F$1=""),"",SUMIFS(Movements!$H$2:$H$5001,Movements!$B$2:$B$5001,$A120,Movements!$D$2:$D$5001,F$1))</f>
        <v/>
      </c>
      <c r="G120" s="12" t="str">
        <f>IF(OR($A120="",G$1=""),"",SUMIFS(Movements!$H$2:$H$5001,Movements!$B$2:$B$5001,$A120,Movements!$D$2:$D$5001,G$1))</f>
        <v/>
      </c>
      <c r="H120" s="12" t="str">
        <f>IF($A120="","",Items!$L120)</f>
        <v/>
      </c>
      <c r="I120" s="13" t="str">
        <f>IF($A120="","",Items!$G120)</f>
        <v/>
      </c>
      <c r="J120" s="13" t="str">
        <f>IF($A120="","",H120*I120)</f>
        <v/>
      </c>
      <c r="K120" s="12" t="str">
        <f>IF($A120="","",Items!$O120)</f>
        <v/>
      </c>
    </row>
    <row r="121">
      <c r="A121" s="12" t="str">
        <f>IF(Items!$A121="","",Items!$A121)</f>
        <v/>
      </c>
      <c r="B121" s="12" t="str">
        <f>IF($A121="","",Items!$B121)</f>
        <v/>
      </c>
      <c r="C121" s="12" t="str">
        <f>IF(OR($A121="",C$1=""),"",SUMIFS(Movements!$H$2:$H$5001,Movements!$B$2:$B$5001,$A121,Movements!$D$2:$D$5001,C$1))</f>
        <v/>
      </c>
      <c r="D121" s="12" t="str">
        <f>IF(OR($A121="",D$1=""),"",SUMIFS(Movements!$H$2:$H$5001,Movements!$B$2:$B$5001,$A121,Movements!$D$2:$D$5001,D$1))</f>
        <v/>
      </c>
      <c r="E121" s="12" t="str">
        <f>IF(OR($A121="",E$1=""),"",SUMIFS(Movements!$H$2:$H$5001,Movements!$B$2:$B$5001,$A121,Movements!$D$2:$D$5001,E$1))</f>
        <v/>
      </c>
      <c r="F121" s="12" t="str">
        <f>IF(OR($A121="",F$1=""),"",SUMIFS(Movements!$H$2:$H$5001,Movements!$B$2:$B$5001,$A121,Movements!$D$2:$D$5001,F$1))</f>
        <v/>
      </c>
      <c r="G121" s="12" t="str">
        <f>IF(OR($A121="",G$1=""),"",SUMIFS(Movements!$H$2:$H$5001,Movements!$B$2:$B$5001,$A121,Movements!$D$2:$D$5001,G$1))</f>
        <v/>
      </c>
      <c r="H121" s="12" t="str">
        <f>IF($A121="","",Items!$L121)</f>
        <v/>
      </c>
      <c r="I121" s="13" t="str">
        <f>IF($A121="","",Items!$G121)</f>
        <v/>
      </c>
      <c r="J121" s="13" t="str">
        <f>IF($A121="","",H121*I121)</f>
        <v/>
      </c>
      <c r="K121" s="12" t="str">
        <f>IF($A121="","",Items!$O121)</f>
        <v/>
      </c>
    </row>
    <row r="122">
      <c r="A122" s="12" t="str">
        <f>IF(Items!$A122="","",Items!$A122)</f>
        <v/>
      </c>
      <c r="B122" s="12" t="str">
        <f>IF($A122="","",Items!$B122)</f>
        <v/>
      </c>
      <c r="C122" s="12" t="str">
        <f>IF(OR($A122="",C$1=""),"",SUMIFS(Movements!$H$2:$H$5001,Movements!$B$2:$B$5001,$A122,Movements!$D$2:$D$5001,C$1))</f>
        <v/>
      </c>
      <c r="D122" s="12" t="str">
        <f>IF(OR($A122="",D$1=""),"",SUMIFS(Movements!$H$2:$H$5001,Movements!$B$2:$B$5001,$A122,Movements!$D$2:$D$5001,D$1))</f>
        <v/>
      </c>
      <c r="E122" s="12" t="str">
        <f>IF(OR($A122="",E$1=""),"",SUMIFS(Movements!$H$2:$H$5001,Movements!$B$2:$B$5001,$A122,Movements!$D$2:$D$5001,E$1))</f>
        <v/>
      </c>
      <c r="F122" s="12" t="str">
        <f>IF(OR($A122="",F$1=""),"",SUMIFS(Movements!$H$2:$H$5001,Movements!$B$2:$B$5001,$A122,Movements!$D$2:$D$5001,F$1))</f>
        <v/>
      </c>
      <c r="G122" s="12" t="str">
        <f>IF(OR($A122="",G$1=""),"",SUMIFS(Movements!$H$2:$H$5001,Movements!$B$2:$B$5001,$A122,Movements!$D$2:$D$5001,G$1))</f>
        <v/>
      </c>
      <c r="H122" s="12" t="str">
        <f>IF($A122="","",Items!$L122)</f>
        <v/>
      </c>
      <c r="I122" s="13" t="str">
        <f>IF($A122="","",Items!$G122)</f>
        <v/>
      </c>
      <c r="J122" s="13" t="str">
        <f>IF($A122="","",H122*I122)</f>
        <v/>
      </c>
      <c r="K122" s="12" t="str">
        <f>IF($A122="","",Items!$O122)</f>
        <v/>
      </c>
    </row>
    <row r="123">
      <c r="A123" s="12" t="str">
        <f>IF(Items!$A123="","",Items!$A123)</f>
        <v/>
      </c>
      <c r="B123" s="12" t="str">
        <f>IF($A123="","",Items!$B123)</f>
        <v/>
      </c>
      <c r="C123" s="12" t="str">
        <f>IF(OR($A123="",C$1=""),"",SUMIFS(Movements!$H$2:$H$5001,Movements!$B$2:$B$5001,$A123,Movements!$D$2:$D$5001,C$1))</f>
        <v/>
      </c>
      <c r="D123" s="12" t="str">
        <f>IF(OR($A123="",D$1=""),"",SUMIFS(Movements!$H$2:$H$5001,Movements!$B$2:$B$5001,$A123,Movements!$D$2:$D$5001,D$1))</f>
        <v/>
      </c>
      <c r="E123" s="12" t="str">
        <f>IF(OR($A123="",E$1=""),"",SUMIFS(Movements!$H$2:$H$5001,Movements!$B$2:$B$5001,$A123,Movements!$D$2:$D$5001,E$1))</f>
        <v/>
      </c>
      <c r="F123" s="12" t="str">
        <f>IF(OR($A123="",F$1=""),"",SUMIFS(Movements!$H$2:$H$5001,Movements!$B$2:$B$5001,$A123,Movements!$D$2:$D$5001,F$1))</f>
        <v/>
      </c>
      <c r="G123" s="12" t="str">
        <f>IF(OR($A123="",G$1=""),"",SUMIFS(Movements!$H$2:$H$5001,Movements!$B$2:$B$5001,$A123,Movements!$D$2:$D$5001,G$1))</f>
        <v/>
      </c>
      <c r="H123" s="12" t="str">
        <f>IF($A123="","",Items!$L123)</f>
        <v/>
      </c>
      <c r="I123" s="13" t="str">
        <f>IF($A123="","",Items!$G123)</f>
        <v/>
      </c>
      <c r="J123" s="13" t="str">
        <f>IF($A123="","",H123*I123)</f>
        <v/>
      </c>
      <c r="K123" s="12" t="str">
        <f>IF($A123="","",Items!$O123)</f>
        <v/>
      </c>
    </row>
    <row r="124">
      <c r="A124" s="12" t="str">
        <f>IF(Items!$A124="","",Items!$A124)</f>
        <v/>
      </c>
      <c r="B124" s="12" t="str">
        <f>IF($A124="","",Items!$B124)</f>
        <v/>
      </c>
      <c r="C124" s="12" t="str">
        <f>IF(OR($A124="",C$1=""),"",SUMIFS(Movements!$H$2:$H$5001,Movements!$B$2:$B$5001,$A124,Movements!$D$2:$D$5001,C$1))</f>
        <v/>
      </c>
      <c r="D124" s="12" t="str">
        <f>IF(OR($A124="",D$1=""),"",SUMIFS(Movements!$H$2:$H$5001,Movements!$B$2:$B$5001,$A124,Movements!$D$2:$D$5001,D$1))</f>
        <v/>
      </c>
      <c r="E124" s="12" t="str">
        <f>IF(OR($A124="",E$1=""),"",SUMIFS(Movements!$H$2:$H$5001,Movements!$B$2:$B$5001,$A124,Movements!$D$2:$D$5001,E$1))</f>
        <v/>
      </c>
      <c r="F124" s="12" t="str">
        <f>IF(OR($A124="",F$1=""),"",SUMIFS(Movements!$H$2:$H$5001,Movements!$B$2:$B$5001,$A124,Movements!$D$2:$D$5001,F$1))</f>
        <v/>
      </c>
      <c r="G124" s="12" t="str">
        <f>IF(OR($A124="",G$1=""),"",SUMIFS(Movements!$H$2:$H$5001,Movements!$B$2:$B$5001,$A124,Movements!$D$2:$D$5001,G$1))</f>
        <v/>
      </c>
      <c r="H124" s="12" t="str">
        <f>IF($A124="","",Items!$L124)</f>
        <v/>
      </c>
      <c r="I124" s="13" t="str">
        <f>IF($A124="","",Items!$G124)</f>
        <v/>
      </c>
      <c r="J124" s="13" t="str">
        <f>IF($A124="","",H124*I124)</f>
        <v/>
      </c>
      <c r="K124" s="12" t="str">
        <f>IF($A124="","",Items!$O124)</f>
        <v/>
      </c>
    </row>
    <row r="125">
      <c r="A125" s="12" t="str">
        <f>IF(Items!$A125="","",Items!$A125)</f>
        <v/>
      </c>
      <c r="B125" s="12" t="str">
        <f>IF($A125="","",Items!$B125)</f>
        <v/>
      </c>
      <c r="C125" s="12" t="str">
        <f>IF(OR($A125="",C$1=""),"",SUMIFS(Movements!$H$2:$H$5001,Movements!$B$2:$B$5001,$A125,Movements!$D$2:$D$5001,C$1))</f>
        <v/>
      </c>
      <c r="D125" s="12" t="str">
        <f>IF(OR($A125="",D$1=""),"",SUMIFS(Movements!$H$2:$H$5001,Movements!$B$2:$B$5001,$A125,Movements!$D$2:$D$5001,D$1))</f>
        <v/>
      </c>
      <c r="E125" s="12" t="str">
        <f>IF(OR($A125="",E$1=""),"",SUMIFS(Movements!$H$2:$H$5001,Movements!$B$2:$B$5001,$A125,Movements!$D$2:$D$5001,E$1))</f>
        <v/>
      </c>
      <c r="F125" s="12" t="str">
        <f>IF(OR($A125="",F$1=""),"",SUMIFS(Movements!$H$2:$H$5001,Movements!$B$2:$B$5001,$A125,Movements!$D$2:$D$5001,F$1))</f>
        <v/>
      </c>
      <c r="G125" s="12" t="str">
        <f>IF(OR($A125="",G$1=""),"",SUMIFS(Movements!$H$2:$H$5001,Movements!$B$2:$B$5001,$A125,Movements!$D$2:$D$5001,G$1))</f>
        <v/>
      </c>
      <c r="H125" s="12" t="str">
        <f>IF($A125="","",Items!$L125)</f>
        <v/>
      </c>
      <c r="I125" s="13" t="str">
        <f>IF($A125="","",Items!$G125)</f>
        <v/>
      </c>
      <c r="J125" s="13" t="str">
        <f>IF($A125="","",H125*I125)</f>
        <v/>
      </c>
      <c r="K125" s="12" t="str">
        <f>IF($A125="","",Items!$O125)</f>
        <v/>
      </c>
    </row>
    <row r="126">
      <c r="A126" s="12" t="str">
        <f>IF(Items!$A126="","",Items!$A126)</f>
        <v/>
      </c>
      <c r="B126" s="12" t="str">
        <f>IF($A126="","",Items!$B126)</f>
        <v/>
      </c>
      <c r="C126" s="12" t="str">
        <f>IF(OR($A126="",C$1=""),"",SUMIFS(Movements!$H$2:$H$5001,Movements!$B$2:$B$5001,$A126,Movements!$D$2:$D$5001,C$1))</f>
        <v/>
      </c>
      <c r="D126" s="12" t="str">
        <f>IF(OR($A126="",D$1=""),"",SUMIFS(Movements!$H$2:$H$5001,Movements!$B$2:$B$5001,$A126,Movements!$D$2:$D$5001,D$1))</f>
        <v/>
      </c>
      <c r="E126" s="12" t="str">
        <f>IF(OR($A126="",E$1=""),"",SUMIFS(Movements!$H$2:$H$5001,Movements!$B$2:$B$5001,$A126,Movements!$D$2:$D$5001,E$1))</f>
        <v/>
      </c>
      <c r="F126" s="12" t="str">
        <f>IF(OR($A126="",F$1=""),"",SUMIFS(Movements!$H$2:$H$5001,Movements!$B$2:$B$5001,$A126,Movements!$D$2:$D$5001,F$1))</f>
        <v/>
      </c>
      <c r="G126" s="12" t="str">
        <f>IF(OR($A126="",G$1=""),"",SUMIFS(Movements!$H$2:$H$5001,Movements!$B$2:$B$5001,$A126,Movements!$D$2:$D$5001,G$1))</f>
        <v/>
      </c>
      <c r="H126" s="12" t="str">
        <f>IF($A126="","",Items!$L126)</f>
        <v/>
      </c>
      <c r="I126" s="13" t="str">
        <f>IF($A126="","",Items!$G126)</f>
        <v/>
      </c>
      <c r="J126" s="13" t="str">
        <f>IF($A126="","",H126*I126)</f>
        <v/>
      </c>
      <c r="K126" s="12" t="str">
        <f>IF($A126="","",Items!$O126)</f>
        <v/>
      </c>
    </row>
    <row r="127">
      <c r="A127" s="12" t="str">
        <f>IF(Items!$A127="","",Items!$A127)</f>
        <v/>
      </c>
      <c r="B127" s="12" t="str">
        <f>IF($A127="","",Items!$B127)</f>
        <v/>
      </c>
      <c r="C127" s="12" t="str">
        <f>IF(OR($A127="",C$1=""),"",SUMIFS(Movements!$H$2:$H$5001,Movements!$B$2:$B$5001,$A127,Movements!$D$2:$D$5001,C$1))</f>
        <v/>
      </c>
      <c r="D127" s="12" t="str">
        <f>IF(OR($A127="",D$1=""),"",SUMIFS(Movements!$H$2:$H$5001,Movements!$B$2:$B$5001,$A127,Movements!$D$2:$D$5001,D$1))</f>
        <v/>
      </c>
      <c r="E127" s="12" t="str">
        <f>IF(OR($A127="",E$1=""),"",SUMIFS(Movements!$H$2:$H$5001,Movements!$B$2:$B$5001,$A127,Movements!$D$2:$D$5001,E$1))</f>
        <v/>
      </c>
      <c r="F127" s="12" t="str">
        <f>IF(OR($A127="",F$1=""),"",SUMIFS(Movements!$H$2:$H$5001,Movements!$B$2:$B$5001,$A127,Movements!$D$2:$D$5001,F$1))</f>
        <v/>
      </c>
      <c r="G127" s="12" t="str">
        <f>IF(OR($A127="",G$1=""),"",SUMIFS(Movements!$H$2:$H$5001,Movements!$B$2:$B$5001,$A127,Movements!$D$2:$D$5001,G$1))</f>
        <v/>
      </c>
      <c r="H127" s="12" t="str">
        <f>IF($A127="","",Items!$L127)</f>
        <v/>
      </c>
      <c r="I127" s="13" t="str">
        <f>IF($A127="","",Items!$G127)</f>
        <v/>
      </c>
      <c r="J127" s="13" t="str">
        <f>IF($A127="","",H127*I127)</f>
        <v/>
      </c>
      <c r="K127" s="12" t="str">
        <f>IF($A127="","",Items!$O127)</f>
        <v/>
      </c>
    </row>
    <row r="128">
      <c r="A128" s="12" t="str">
        <f>IF(Items!$A128="","",Items!$A128)</f>
        <v/>
      </c>
      <c r="B128" s="12" t="str">
        <f>IF($A128="","",Items!$B128)</f>
        <v/>
      </c>
      <c r="C128" s="12" t="str">
        <f>IF(OR($A128="",C$1=""),"",SUMIFS(Movements!$H$2:$H$5001,Movements!$B$2:$B$5001,$A128,Movements!$D$2:$D$5001,C$1))</f>
        <v/>
      </c>
      <c r="D128" s="12" t="str">
        <f>IF(OR($A128="",D$1=""),"",SUMIFS(Movements!$H$2:$H$5001,Movements!$B$2:$B$5001,$A128,Movements!$D$2:$D$5001,D$1))</f>
        <v/>
      </c>
      <c r="E128" s="12" t="str">
        <f>IF(OR($A128="",E$1=""),"",SUMIFS(Movements!$H$2:$H$5001,Movements!$B$2:$B$5001,$A128,Movements!$D$2:$D$5001,E$1))</f>
        <v/>
      </c>
      <c r="F128" s="12" t="str">
        <f>IF(OR($A128="",F$1=""),"",SUMIFS(Movements!$H$2:$H$5001,Movements!$B$2:$B$5001,$A128,Movements!$D$2:$D$5001,F$1))</f>
        <v/>
      </c>
      <c r="G128" s="12" t="str">
        <f>IF(OR($A128="",G$1=""),"",SUMIFS(Movements!$H$2:$H$5001,Movements!$B$2:$B$5001,$A128,Movements!$D$2:$D$5001,G$1))</f>
        <v/>
      </c>
      <c r="H128" s="12" t="str">
        <f>IF($A128="","",Items!$L128)</f>
        <v/>
      </c>
      <c r="I128" s="13" t="str">
        <f>IF($A128="","",Items!$G128)</f>
        <v/>
      </c>
      <c r="J128" s="13" t="str">
        <f>IF($A128="","",H128*I128)</f>
        <v/>
      </c>
      <c r="K128" s="12" t="str">
        <f>IF($A128="","",Items!$O128)</f>
        <v/>
      </c>
    </row>
    <row r="129">
      <c r="A129" s="12" t="str">
        <f>IF(Items!$A129="","",Items!$A129)</f>
        <v/>
      </c>
      <c r="B129" s="12" t="str">
        <f>IF($A129="","",Items!$B129)</f>
        <v/>
      </c>
      <c r="C129" s="12" t="str">
        <f>IF(OR($A129="",C$1=""),"",SUMIFS(Movements!$H$2:$H$5001,Movements!$B$2:$B$5001,$A129,Movements!$D$2:$D$5001,C$1))</f>
        <v/>
      </c>
      <c r="D129" s="12" t="str">
        <f>IF(OR($A129="",D$1=""),"",SUMIFS(Movements!$H$2:$H$5001,Movements!$B$2:$B$5001,$A129,Movements!$D$2:$D$5001,D$1))</f>
        <v/>
      </c>
      <c r="E129" s="12" t="str">
        <f>IF(OR($A129="",E$1=""),"",SUMIFS(Movements!$H$2:$H$5001,Movements!$B$2:$B$5001,$A129,Movements!$D$2:$D$5001,E$1))</f>
        <v/>
      </c>
      <c r="F129" s="12" t="str">
        <f>IF(OR($A129="",F$1=""),"",SUMIFS(Movements!$H$2:$H$5001,Movements!$B$2:$B$5001,$A129,Movements!$D$2:$D$5001,F$1))</f>
        <v/>
      </c>
      <c r="G129" s="12" t="str">
        <f>IF(OR($A129="",G$1=""),"",SUMIFS(Movements!$H$2:$H$5001,Movements!$B$2:$B$5001,$A129,Movements!$D$2:$D$5001,G$1))</f>
        <v/>
      </c>
      <c r="H129" s="12" t="str">
        <f>IF($A129="","",Items!$L129)</f>
        <v/>
      </c>
      <c r="I129" s="13" t="str">
        <f>IF($A129="","",Items!$G129)</f>
        <v/>
      </c>
      <c r="J129" s="13" t="str">
        <f>IF($A129="","",H129*I129)</f>
        <v/>
      </c>
      <c r="K129" s="12" t="str">
        <f>IF($A129="","",Items!$O129)</f>
        <v/>
      </c>
    </row>
    <row r="130">
      <c r="A130" s="12" t="str">
        <f>IF(Items!$A130="","",Items!$A130)</f>
        <v/>
      </c>
      <c r="B130" s="12" t="str">
        <f>IF($A130="","",Items!$B130)</f>
        <v/>
      </c>
      <c r="C130" s="12" t="str">
        <f>IF(OR($A130="",C$1=""),"",SUMIFS(Movements!$H$2:$H$5001,Movements!$B$2:$B$5001,$A130,Movements!$D$2:$D$5001,C$1))</f>
        <v/>
      </c>
      <c r="D130" s="12" t="str">
        <f>IF(OR($A130="",D$1=""),"",SUMIFS(Movements!$H$2:$H$5001,Movements!$B$2:$B$5001,$A130,Movements!$D$2:$D$5001,D$1))</f>
        <v/>
      </c>
      <c r="E130" s="12" t="str">
        <f>IF(OR($A130="",E$1=""),"",SUMIFS(Movements!$H$2:$H$5001,Movements!$B$2:$B$5001,$A130,Movements!$D$2:$D$5001,E$1))</f>
        <v/>
      </c>
      <c r="F130" s="12" t="str">
        <f>IF(OR($A130="",F$1=""),"",SUMIFS(Movements!$H$2:$H$5001,Movements!$B$2:$B$5001,$A130,Movements!$D$2:$D$5001,F$1))</f>
        <v/>
      </c>
      <c r="G130" s="12" t="str">
        <f>IF(OR($A130="",G$1=""),"",SUMIFS(Movements!$H$2:$H$5001,Movements!$B$2:$B$5001,$A130,Movements!$D$2:$D$5001,G$1))</f>
        <v/>
      </c>
      <c r="H130" s="12" t="str">
        <f>IF($A130="","",Items!$L130)</f>
        <v/>
      </c>
      <c r="I130" s="13" t="str">
        <f>IF($A130="","",Items!$G130)</f>
        <v/>
      </c>
      <c r="J130" s="13" t="str">
        <f>IF($A130="","",H130*I130)</f>
        <v/>
      </c>
      <c r="K130" s="12" t="str">
        <f>IF($A130="","",Items!$O130)</f>
        <v/>
      </c>
    </row>
    <row r="131">
      <c r="A131" s="12" t="str">
        <f>IF(Items!$A131="","",Items!$A131)</f>
        <v/>
      </c>
      <c r="B131" s="12" t="str">
        <f>IF($A131="","",Items!$B131)</f>
        <v/>
      </c>
      <c r="C131" s="12" t="str">
        <f>IF(OR($A131="",C$1=""),"",SUMIFS(Movements!$H$2:$H$5001,Movements!$B$2:$B$5001,$A131,Movements!$D$2:$D$5001,C$1))</f>
        <v/>
      </c>
      <c r="D131" s="12" t="str">
        <f>IF(OR($A131="",D$1=""),"",SUMIFS(Movements!$H$2:$H$5001,Movements!$B$2:$B$5001,$A131,Movements!$D$2:$D$5001,D$1))</f>
        <v/>
      </c>
      <c r="E131" s="12" t="str">
        <f>IF(OR($A131="",E$1=""),"",SUMIFS(Movements!$H$2:$H$5001,Movements!$B$2:$B$5001,$A131,Movements!$D$2:$D$5001,E$1))</f>
        <v/>
      </c>
      <c r="F131" s="12" t="str">
        <f>IF(OR($A131="",F$1=""),"",SUMIFS(Movements!$H$2:$H$5001,Movements!$B$2:$B$5001,$A131,Movements!$D$2:$D$5001,F$1))</f>
        <v/>
      </c>
      <c r="G131" s="12" t="str">
        <f>IF(OR($A131="",G$1=""),"",SUMIFS(Movements!$H$2:$H$5001,Movements!$B$2:$B$5001,$A131,Movements!$D$2:$D$5001,G$1))</f>
        <v/>
      </c>
      <c r="H131" s="12" t="str">
        <f>IF($A131="","",Items!$L131)</f>
        <v/>
      </c>
      <c r="I131" s="13" t="str">
        <f>IF($A131="","",Items!$G131)</f>
        <v/>
      </c>
      <c r="J131" s="13" t="str">
        <f>IF($A131="","",H131*I131)</f>
        <v/>
      </c>
      <c r="K131" s="12" t="str">
        <f>IF($A131="","",Items!$O131)</f>
        <v/>
      </c>
    </row>
    <row r="132">
      <c r="A132" s="12" t="str">
        <f>IF(Items!$A132="","",Items!$A132)</f>
        <v/>
      </c>
      <c r="B132" s="12" t="str">
        <f>IF($A132="","",Items!$B132)</f>
        <v/>
      </c>
      <c r="C132" s="12" t="str">
        <f>IF(OR($A132="",C$1=""),"",SUMIFS(Movements!$H$2:$H$5001,Movements!$B$2:$B$5001,$A132,Movements!$D$2:$D$5001,C$1))</f>
        <v/>
      </c>
      <c r="D132" s="12" t="str">
        <f>IF(OR($A132="",D$1=""),"",SUMIFS(Movements!$H$2:$H$5001,Movements!$B$2:$B$5001,$A132,Movements!$D$2:$D$5001,D$1))</f>
        <v/>
      </c>
      <c r="E132" s="12" t="str">
        <f>IF(OR($A132="",E$1=""),"",SUMIFS(Movements!$H$2:$H$5001,Movements!$B$2:$B$5001,$A132,Movements!$D$2:$D$5001,E$1))</f>
        <v/>
      </c>
      <c r="F132" s="12" t="str">
        <f>IF(OR($A132="",F$1=""),"",SUMIFS(Movements!$H$2:$H$5001,Movements!$B$2:$B$5001,$A132,Movements!$D$2:$D$5001,F$1))</f>
        <v/>
      </c>
      <c r="G132" s="12" t="str">
        <f>IF(OR($A132="",G$1=""),"",SUMIFS(Movements!$H$2:$H$5001,Movements!$B$2:$B$5001,$A132,Movements!$D$2:$D$5001,G$1))</f>
        <v/>
      </c>
      <c r="H132" s="12" t="str">
        <f>IF($A132="","",Items!$L132)</f>
        <v/>
      </c>
      <c r="I132" s="13" t="str">
        <f>IF($A132="","",Items!$G132)</f>
        <v/>
      </c>
      <c r="J132" s="13" t="str">
        <f>IF($A132="","",H132*I132)</f>
        <v/>
      </c>
      <c r="K132" s="12" t="str">
        <f>IF($A132="","",Items!$O132)</f>
        <v/>
      </c>
    </row>
    <row r="133">
      <c r="A133" s="12" t="str">
        <f>IF(Items!$A133="","",Items!$A133)</f>
        <v/>
      </c>
      <c r="B133" s="12" t="str">
        <f>IF($A133="","",Items!$B133)</f>
        <v/>
      </c>
      <c r="C133" s="12" t="str">
        <f>IF(OR($A133="",C$1=""),"",SUMIFS(Movements!$H$2:$H$5001,Movements!$B$2:$B$5001,$A133,Movements!$D$2:$D$5001,C$1))</f>
        <v/>
      </c>
      <c r="D133" s="12" t="str">
        <f>IF(OR($A133="",D$1=""),"",SUMIFS(Movements!$H$2:$H$5001,Movements!$B$2:$B$5001,$A133,Movements!$D$2:$D$5001,D$1))</f>
        <v/>
      </c>
      <c r="E133" s="12" t="str">
        <f>IF(OR($A133="",E$1=""),"",SUMIFS(Movements!$H$2:$H$5001,Movements!$B$2:$B$5001,$A133,Movements!$D$2:$D$5001,E$1))</f>
        <v/>
      </c>
      <c r="F133" s="12" t="str">
        <f>IF(OR($A133="",F$1=""),"",SUMIFS(Movements!$H$2:$H$5001,Movements!$B$2:$B$5001,$A133,Movements!$D$2:$D$5001,F$1))</f>
        <v/>
      </c>
      <c r="G133" s="12" t="str">
        <f>IF(OR($A133="",G$1=""),"",SUMIFS(Movements!$H$2:$H$5001,Movements!$B$2:$B$5001,$A133,Movements!$D$2:$D$5001,G$1))</f>
        <v/>
      </c>
      <c r="H133" s="12" t="str">
        <f>IF($A133="","",Items!$L133)</f>
        <v/>
      </c>
      <c r="I133" s="13" t="str">
        <f>IF($A133="","",Items!$G133)</f>
        <v/>
      </c>
      <c r="J133" s="13" t="str">
        <f>IF($A133="","",H133*I133)</f>
        <v/>
      </c>
      <c r="K133" s="12" t="str">
        <f>IF($A133="","",Items!$O133)</f>
        <v/>
      </c>
    </row>
    <row r="134">
      <c r="A134" s="12" t="str">
        <f>IF(Items!$A134="","",Items!$A134)</f>
        <v/>
      </c>
      <c r="B134" s="12" t="str">
        <f>IF($A134="","",Items!$B134)</f>
        <v/>
      </c>
      <c r="C134" s="12" t="str">
        <f>IF(OR($A134="",C$1=""),"",SUMIFS(Movements!$H$2:$H$5001,Movements!$B$2:$B$5001,$A134,Movements!$D$2:$D$5001,C$1))</f>
        <v/>
      </c>
      <c r="D134" s="12" t="str">
        <f>IF(OR($A134="",D$1=""),"",SUMIFS(Movements!$H$2:$H$5001,Movements!$B$2:$B$5001,$A134,Movements!$D$2:$D$5001,D$1))</f>
        <v/>
      </c>
      <c r="E134" s="12" t="str">
        <f>IF(OR($A134="",E$1=""),"",SUMIFS(Movements!$H$2:$H$5001,Movements!$B$2:$B$5001,$A134,Movements!$D$2:$D$5001,E$1))</f>
        <v/>
      </c>
      <c r="F134" s="12" t="str">
        <f>IF(OR($A134="",F$1=""),"",SUMIFS(Movements!$H$2:$H$5001,Movements!$B$2:$B$5001,$A134,Movements!$D$2:$D$5001,F$1))</f>
        <v/>
      </c>
      <c r="G134" s="12" t="str">
        <f>IF(OR($A134="",G$1=""),"",SUMIFS(Movements!$H$2:$H$5001,Movements!$B$2:$B$5001,$A134,Movements!$D$2:$D$5001,G$1))</f>
        <v/>
      </c>
      <c r="H134" s="12" t="str">
        <f>IF($A134="","",Items!$L134)</f>
        <v/>
      </c>
      <c r="I134" s="13" t="str">
        <f>IF($A134="","",Items!$G134)</f>
        <v/>
      </c>
      <c r="J134" s="13" t="str">
        <f>IF($A134="","",H134*I134)</f>
        <v/>
      </c>
      <c r="K134" s="12" t="str">
        <f>IF($A134="","",Items!$O134)</f>
        <v/>
      </c>
    </row>
    <row r="135">
      <c r="A135" s="12" t="str">
        <f>IF(Items!$A135="","",Items!$A135)</f>
        <v/>
      </c>
      <c r="B135" s="12" t="str">
        <f>IF($A135="","",Items!$B135)</f>
        <v/>
      </c>
      <c r="C135" s="12" t="str">
        <f>IF(OR($A135="",C$1=""),"",SUMIFS(Movements!$H$2:$H$5001,Movements!$B$2:$B$5001,$A135,Movements!$D$2:$D$5001,C$1))</f>
        <v/>
      </c>
      <c r="D135" s="12" t="str">
        <f>IF(OR($A135="",D$1=""),"",SUMIFS(Movements!$H$2:$H$5001,Movements!$B$2:$B$5001,$A135,Movements!$D$2:$D$5001,D$1))</f>
        <v/>
      </c>
      <c r="E135" s="12" t="str">
        <f>IF(OR($A135="",E$1=""),"",SUMIFS(Movements!$H$2:$H$5001,Movements!$B$2:$B$5001,$A135,Movements!$D$2:$D$5001,E$1))</f>
        <v/>
      </c>
      <c r="F135" s="12" t="str">
        <f>IF(OR($A135="",F$1=""),"",SUMIFS(Movements!$H$2:$H$5001,Movements!$B$2:$B$5001,$A135,Movements!$D$2:$D$5001,F$1))</f>
        <v/>
      </c>
      <c r="G135" s="12" t="str">
        <f>IF(OR($A135="",G$1=""),"",SUMIFS(Movements!$H$2:$H$5001,Movements!$B$2:$B$5001,$A135,Movements!$D$2:$D$5001,G$1))</f>
        <v/>
      </c>
      <c r="H135" s="12" t="str">
        <f>IF($A135="","",Items!$L135)</f>
        <v/>
      </c>
      <c r="I135" s="13" t="str">
        <f>IF($A135="","",Items!$G135)</f>
        <v/>
      </c>
      <c r="J135" s="13" t="str">
        <f>IF($A135="","",H135*I135)</f>
        <v/>
      </c>
      <c r="K135" s="12" t="str">
        <f>IF($A135="","",Items!$O135)</f>
        <v/>
      </c>
    </row>
    <row r="136">
      <c r="A136" s="12" t="str">
        <f>IF(Items!$A136="","",Items!$A136)</f>
        <v/>
      </c>
      <c r="B136" s="12" t="str">
        <f>IF($A136="","",Items!$B136)</f>
        <v/>
      </c>
      <c r="C136" s="12" t="str">
        <f>IF(OR($A136="",C$1=""),"",SUMIFS(Movements!$H$2:$H$5001,Movements!$B$2:$B$5001,$A136,Movements!$D$2:$D$5001,C$1))</f>
        <v/>
      </c>
      <c r="D136" s="12" t="str">
        <f>IF(OR($A136="",D$1=""),"",SUMIFS(Movements!$H$2:$H$5001,Movements!$B$2:$B$5001,$A136,Movements!$D$2:$D$5001,D$1))</f>
        <v/>
      </c>
      <c r="E136" s="12" t="str">
        <f>IF(OR($A136="",E$1=""),"",SUMIFS(Movements!$H$2:$H$5001,Movements!$B$2:$B$5001,$A136,Movements!$D$2:$D$5001,E$1))</f>
        <v/>
      </c>
      <c r="F136" s="12" t="str">
        <f>IF(OR($A136="",F$1=""),"",SUMIFS(Movements!$H$2:$H$5001,Movements!$B$2:$B$5001,$A136,Movements!$D$2:$D$5001,F$1))</f>
        <v/>
      </c>
      <c r="G136" s="12" t="str">
        <f>IF(OR($A136="",G$1=""),"",SUMIFS(Movements!$H$2:$H$5001,Movements!$B$2:$B$5001,$A136,Movements!$D$2:$D$5001,G$1))</f>
        <v/>
      </c>
      <c r="H136" s="12" t="str">
        <f>IF($A136="","",Items!$L136)</f>
        <v/>
      </c>
      <c r="I136" s="13" t="str">
        <f>IF($A136="","",Items!$G136)</f>
        <v/>
      </c>
      <c r="J136" s="13" t="str">
        <f>IF($A136="","",H136*I136)</f>
        <v/>
      </c>
      <c r="K136" s="12" t="str">
        <f>IF($A136="","",Items!$O136)</f>
        <v/>
      </c>
    </row>
    <row r="137">
      <c r="A137" s="12" t="str">
        <f>IF(Items!$A137="","",Items!$A137)</f>
        <v/>
      </c>
      <c r="B137" s="12" t="str">
        <f>IF($A137="","",Items!$B137)</f>
        <v/>
      </c>
      <c r="C137" s="12" t="str">
        <f>IF(OR($A137="",C$1=""),"",SUMIFS(Movements!$H$2:$H$5001,Movements!$B$2:$B$5001,$A137,Movements!$D$2:$D$5001,C$1))</f>
        <v/>
      </c>
      <c r="D137" s="12" t="str">
        <f>IF(OR($A137="",D$1=""),"",SUMIFS(Movements!$H$2:$H$5001,Movements!$B$2:$B$5001,$A137,Movements!$D$2:$D$5001,D$1))</f>
        <v/>
      </c>
      <c r="E137" s="12" t="str">
        <f>IF(OR($A137="",E$1=""),"",SUMIFS(Movements!$H$2:$H$5001,Movements!$B$2:$B$5001,$A137,Movements!$D$2:$D$5001,E$1))</f>
        <v/>
      </c>
      <c r="F137" s="12" t="str">
        <f>IF(OR($A137="",F$1=""),"",SUMIFS(Movements!$H$2:$H$5001,Movements!$B$2:$B$5001,$A137,Movements!$D$2:$D$5001,F$1))</f>
        <v/>
      </c>
      <c r="G137" s="12" t="str">
        <f>IF(OR($A137="",G$1=""),"",SUMIFS(Movements!$H$2:$H$5001,Movements!$B$2:$B$5001,$A137,Movements!$D$2:$D$5001,G$1))</f>
        <v/>
      </c>
      <c r="H137" s="12" t="str">
        <f>IF($A137="","",Items!$L137)</f>
        <v/>
      </c>
      <c r="I137" s="13" t="str">
        <f>IF($A137="","",Items!$G137)</f>
        <v/>
      </c>
      <c r="J137" s="13" t="str">
        <f>IF($A137="","",H137*I137)</f>
        <v/>
      </c>
      <c r="K137" s="12" t="str">
        <f>IF($A137="","",Items!$O137)</f>
        <v/>
      </c>
    </row>
    <row r="138">
      <c r="A138" s="12" t="str">
        <f>IF(Items!$A138="","",Items!$A138)</f>
        <v/>
      </c>
      <c r="B138" s="12" t="str">
        <f>IF($A138="","",Items!$B138)</f>
        <v/>
      </c>
      <c r="C138" s="12" t="str">
        <f>IF(OR($A138="",C$1=""),"",SUMIFS(Movements!$H$2:$H$5001,Movements!$B$2:$B$5001,$A138,Movements!$D$2:$D$5001,C$1))</f>
        <v/>
      </c>
      <c r="D138" s="12" t="str">
        <f>IF(OR($A138="",D$1=""),"",SUMIFS(Movements!$H$2:$H$5001,Movements!$B$2:$B$5001,$A138,Movements!$D$2:$D$5001,D$1))</f>
        <v/>
      </c>
      <c r="E138" s="12" t="str">
        <f>IF(OR($A138="",E$1=""),"",SUMIFS(Movements!$H$2:$H$5001,Movements!$B$2:$B$5001,$A138,Movements!$D$2:$D$5001,E$1))</f>
        <v/>
      </c>
      <c r="F138" s="12" t="str">
        <f>IF(OR($A138="",F$1=""),"",SUMIFS(Movements!$H$2:$H$5001,Movements!$B$2:$B$5001,$A138,Movements!$D$2:$D$5001,F$1))</f>
        <v/>
      </c>
      <c r="G138" s="12" t="str">
        <f>IF(OR($A138="",G$1=""),"",SUMIFS(Movements!$H$2:$H$5001,Movements!$B$2:$B$5001,$A138,Movements!$D$2:$D$5001,G$1))</f>
        <v/>
      </c>
      <c r="H138" s="12" t="str">
        <f>IF($A138="","",Items!$L138)</f>
        <v/>
      </c>
      <c r="I138" s="13" t="str">
        <f>IF($A138="","",Items!$G138)</f>
        <v/>
      </c>
      <c r="J138" s="13" t="str">
        <f>IF($A138="","",H138*I138)</f>
        <v/>
      </c>
      <c r="K138" s="12" t="str">
        <f>IF($A138="","",Items!$O138)</f>
        <v/>
      </c>
    </row>
    <row r="139">
      <c r="A139" s="12" t="str">
        <f>IF(Items!$A139="","",Items!$A139)</f>
        <v/>
      </c>
      <c r="B139" s="12" t="str">
        <f>IF($A139="","",Items!$B139)</f>
        <v/>
      </c>
      <c r="C139" s="12" t="str">
        <f>IF(OR($A139="",C$1=""),"",SUMIFS(Movements!$H$2:$H$5001,Movements!$B$2:$B$5001,$A139,Movements!$D$2:$D$5001,C$1))</f>
        <v/>
      </c>
      <c r="D139" s="12" t="str">
        <f>IF(OR($A139="",D$1=""),"",SUMIFS(Movements!$H$2:$H$5001,Movements!$B$2:$B$5001,$A139,Movements!$D$2:$D$5001,D$1))</f>
        <v/>
      </c>
      <c r="E139" s="12" t="str">
        <f>IF(OR($A139="",E$1=""),"",SUMIFS(Movements!$H$2:$H$5001,Movements!$B$2:$B$5001,$A139,Movements!$D$2:$D$5001,E$1))</f>
        <v/>
      </c>
      <c r="F139" s="12" t="str">
        <f>IF(OR($A139="",F$1=""),"",SUMIFS(Movements!$H$2:$H$5001,Movements!$B$2:$B$5001,$A139,Movements!$D$2:$D$5001,F$1))</f>
        <v/>
      </c>
      <c r="G139" s="12" t="str">
        <f>IF(OR($A139="",G$1=""),"",SUMIFS(Movements!$H$2:$H$5001,Movements!$B$2:$B$5001,$A139,Movements!$D$2:$D$5001,G$1))</f>
        <v/>
      </c>
      <c r="H139" s="12" t="str">
        <f>IF($A139="","",Items!$L139)</f>
        <v/>
      </c>
      <c r="I139" s="13" t="str">
        <f>IF($A139="","",Items!$G139)</f>
        <v/>
      </c>
      <c r="J139" s="13" t="str">
        <f>IF($A139="","",H139*I139)</f>
        <v/>
      </c>
      <c r="K139" s="12" t="str">
        <f>IF($A139="","",Items!$O139)</f>
        <v/>
      </c>
    </row>
    <row r="140">
      <c r="A140" s="12" t="str">
        <f>IF(Items!$A140="","",Items!$A140)</f>
        <v/>
      </c>
      <c r="B140" s="12" t="str">
        <f>IF($A140="","",Items!$B140)</f>
        <v/>
      </c>
      <c r="C140" s="12" t="str">
        <f>IF(OR($A140="",C$1=""),"",SUMIFS(Movements!$H$2:$H$5001,Movements!$B$2:$B$5001,$A140,Movements!$D$2:$D$5001,C$1))</f>
        <v/>
      </c>
      <c r="D140" s="12" t="str">
        <f>IF(OR($A140="",D$1=""),"",SUMIFS(Movements!$H$2:$H$5001,Movements!$B$2:$B$5001,$A140,Movements!$D$2:$D$5001,D$1))</f>
        <v/>
      </c>
      <c r="E140" s="12" t="str">
        <f>IF(OR($A140="",E$1=""),"",SUMIFS(Movements!$H$2:$H$5001,Movements!$B$2:$B$5001,$A140,Movements!$D$2:$D$5001,E$1))</f>
        <v/>
      </c>
      <c r="F140" s="12" t="str">
        <f>IF(OR($A140="",F$1=""),"",SUMIFS(Movements!$H$2:$H$5001,Movements!$B$2:$B$5001,$A140,Movements!$D$2:$D$5001,F$1))</f>
        <v/>
      </c>
      <c r="G140" s="12" t="str">
        <f>IF(OR($A140="",G$1=""),"",SUMIFS(Movements!$H$2:$H$5001,Movements!$B$2:$B$5001,$A140,Movements!$D$2:$D$5001,G$1))</f>
        <v/>
      </c>
      <c r="H140" s="12" t="str">
        <f>IF($A140="","",Items!$L140)</f>
        <v/>
      </c>
      <c r="I140" s="13" t="str">
        <f>IF($A140="","",Items!$G140)</f>
        <v/>
      </c>
      <c r="J140" s="13" t="str">
        <f>IF($A140="","",H140*I140)</f>
        <v/>
      </c>
      <c r="K140" s="12" t="str">
        <f>IF($A140="","",Items!$O140)</f>
        <v/>
      </c>
    </row>
    <row r="141">
      <c r="A141" s="12" t="str">
        <f>IF(Items!$A141="","",Items!$A141)</f>
        <v/>
      </c>
      <c r="B141" s="12" t="str">
        <f>IF($A141="","",Items!$B141)</f>
        <v/>
      </c>
      <c r="C141" s="12" t="str">
        <f>IF(OR($A141="",C$1=""),"",SUMIFS(Movements!$H$2:$H$5001,Movements!$B$2:$B$5001,$A141,Movements!$D$2:$D$5001,C$1))</f>
        <v/>
      </c>
      <c r="D141" s="12" t="str">
        <f>IF(OR($A141="",D$1=""),"",SUMIFS(Movements!$H$2:$H$5001,Movements!$B$2:$B$5001,$A141,Movements!$D$2:$D$5001,D$1))</f>
        <v/>
      </c>
      <c r="E141" s="12" t="str">
        <f>IF(OR($A141="",E$1=""),"",SUMIFS(Movements!$H$2:$H$5001,Movements!$B$2:$B$5001,$A141,Movements!$D$2:$D$5001,E$1))</f>
        <v/>
      </c>
      <c r="F141" s="12" t="str">
        <f>IF(OR($A141="",F$1=""),"",SUMIFS(Movements!$H$2:$H$5001,Movements!$B$2:$B$5001,$A141,Movements!$D$2:$D$5001,F$1))</f>
        <v/>
      </c>
      <c r="G141" s="12" t="str">
        <f>IF(OR($A141="",G$1=""),"",SUMIFS(Movements!$H$2:$H$5001,Movements!$B$2:$B$5001,$A141,Movements!$D$2:$D$5001,G$1))</f>
        <v/>
      </c>
      <c r="H141" s="12" t="str">
        <f>IF($A141="","",Items!$L141)</f>
        <v/>
      </c>
      <c r="I141" s="13" t="str">
        <f>IF($A141="","",Items!$G141)</f>
        <v/>
      </c>
      <c r="J141" s="13" t="str">
        <f>IF($A141="","",H141*I141)</f>
        <v/>
      </c>
      <c r="K141" s="12" t="str">
        <f>IF($A141="","",Items!$O141)</f>
        <v/>
      </c>
    </row>
    <row r="142">
      <c r="A142" s="12" t="str">
        <f>IF(Items!$A142="","",Items!$A142)</f>
        <v/>
      </c>
      <c r="B142" s="12" t="str">
        <f>IF($A142="","",Items!$B142)</f>
        <v/>
      </c>
      <c r="C142" s="12" t="str">
        <f>IF(OR($A142="",C$1=""),"",SUMIFS(Movements!$H$2:$H$5001,Movements!$B$2:$B$5001,$A142,Movements!$D$2:$D$5001,C$1))</f>
        <v/>
      </c>
      <c r="D142" s="12" t="str">
        <f>IF(OR($A142="",D$1=""),"",SUMIFS(Movements!$H$2:$H$5001,Movements!$B$2:$B$5001,$A142,Movements!$D$2:$D$5001,D$1))</f>
        <v/>
      </c>
      <c r="E142" s="12" t="str">
        <f>IF(OR($A142="",E$1=""),"",SUMIFS(Movements!$H$2:$H$5001,Movements!$B$2:$B$5001,$A142,Movements!$D$2:$D$5001,E$1))</f>
        <v/>
      </c>
      <c r="F142" s="12" t="str">
        <f>IF(OR($A142="",F$1=""),"",SUMIFS(Movements!$H$2:$H$5001,Movements!$B$2:$B$5001,$A142,Movements!$D$2:$D$5001,F$1))</f>
        <v/>
      </c>
      <c r="G142" s="12" t="str">
        <f>IF(OR($A142="",G$1=""),"",SUMIFS(Movements!$H$2:$H$5001,Movements!$B$2:$B$5001,$A142,Movements!$D$2:$D$5001,G$1))</f>
        <v/>
      </c>
      <c r="H142" s="12" t="str">
        <f>IF($A142="","",Items!$L142)</f>
        <v/>
      </c>
      <c r="I142" s="13" t="str">
        <f>IF($A142="","",Items!$G142)</f>
        <v/>
      </c>
      <c r="J142" s="13" t="str">
        <f>IF($A142="","",H142*I142)</f>
        <v/>
      </c>
      <c r="K142" s="12" t="str">
        <f>IF($A142="","",Items!$O142)</f>
        <v/>
      </c>
    </row>
    <row r="143">
      <c r="A143" s="12" t="str">
        <f>IF(Items!$A143="","",Items!$A143)</f>
        <v/>
      </c>
      <c r="B143" s="12" t="str">
        <f>IF($A143="","",Items!$B143)</f>
        <v/>
      </c>
      <c r="C143" s="12" t="str">
        <f>IF(OR($A143="",C$1=""),"",SUMIFS(Movements!$H$2:$H$5001,Movements!$B$2:$B$5001,$A143,Movements!$D$2:$D$5001,C$1))</f>
        <v/>
      </c>
      <c r="D143" s="12" t="str">
        <f>IF(OR($A143="",D$1=""),"",SUMIFS(Movements!$H$2:$H$5001,Movements!$B$2:$B$5001,$A143,Movements!$D$2:$D$5001,D$1))</f>
        <v/>
      </c>
      <c r="E143" s="12" t="str">
        <f>IF(OR($A143="",E$1=""),"",SUMIFS(Movements!$H$2:$H$5001,Movements!$B$2:$B$5001,$A143,Movements!$D$2:$D$5001,E$1))</f>
        <v/>
      </c>
      <c r="F143" s="12" t="str">
        <f>IF(OR($A143="",F$1=""),"",SUMIFS(Movements!$H$2:$H$5001,Movements!$B$2:$B$5001,$A143,Movements!$D$2:$D$5001,F$1))</f>
        <v/>
      </c>
      <c r="G143" s="12" t="str">
        <f>IF(OR($A143="",G$1=""),"",SUMIFS(Movements!$H$2:$H$5001,Movements!$B$2:$B$5001,$A143,Movements!$D$2:$D$5001,G$1))</f>
        <v/>
      </c>
      <c r="H143" s="12" t="str">
        <f>IF($A143="","",Items!$L143)</f>
        <v/>
      </c>
      <c r="I143" s="13" t="str">
        <f>IF($A143="","",Items!$G143)</f>
        <v/>
      </c>
      <c r="J143" s="13" t="str">
        <f>IF($A143="","",H143*I143)</f>
        <v/>
      </c>
      <c r="K143" s="12" t="str">
        <f>IF($A143="","",Items!$O143)</f>
        <v/>
      </c>
    </row>
    <row r="144">
      <c r="A144" s="12" t="str">
        <f>IF(Items!$A144="","",Items!$A144)</f>
        <v/>
      </c>
      <c r="B144" s="12" t="str">
        <f>IF($A144="","",Items!$B144)</f>
        <v/>
      </c>
      <c r="C144" s="12" t="str">
        <f>IF(OR($A144="",C$1=""),"",SUMIFS(Movements!$H$2:$H$5001,Movements!$B$2:$B$5001,$A144,Movements!$D$2:$D$5001,C$1))</f>
        <v/>
      </c>
      <c r="D144" s="12" t="str">
        <f>IF(OR($A144="",D$1=""),"",SUMIFS(Movements!$H$2:$H$5001,Movements!$B$2:$B$5001,$A144,Movements!$D$2:$D$5001,D$1))</f>
        <v/>
      </c>
      <c r="E144" s="12" t="str">
        <f>IF(OR($A144="",E$1=""),"",SUMIFS(Movements!$H$2:$H$5001,Movements!$B$2:$B$5001,$A144,Movements!$D$2:$D$5001,E$1))</f>
        <v/>
      </c>
      <c r="F144" s="12" t="str">
        <f>IF(OR($A144="",F$1=""),"",SUMIFS(Movements!$H$2:$H$5001,Movements!$B$2:$B$5001,$A144,Movements!$D$2:$D$5001,F$1))</f>
        <v/>
      </c>
      <c r="G144" s="12" t="str">
        <f>IF(OR($A144="",G$1=""),"",SUMIFS(Movements!$H$2:$H$5001,Movements!$B$2:$B$5001,$A144,Movements!$D$2:$D$5001,G$1))</f>
        <v/>
      </c>
      <c r="H144" s="12" t="str">
        <f>IF($A144="","",Items!$L144)</f>
        <v/>
      </c>
      <c r="I144" s="13" t="str">
        <f>IF($A144="","",Items!$G144)</f>
        <v/>
      </c>
      <c r="J144" s="13" t="str">
        <f>IF($A144="","",H144*I144)</f>
        <v/>
      </c>
      <c r="K144" s="12" t="str">
        <f>IF($A144="","",Items!$O144)</f>
        <v/>
      </c>
    </row>
    <row r="145">
      <c r="A145" s="12" t="str">
        <f>IF(Items!$A145="","",Items!$A145)</f>
        <v/>
      </c>
      <c r="B145" s="12" t="str">
        <f>IF($A145="","",Items!$B145)</f>
        <v/>
      </c>
      <c r="C145" s="12" t="str">
        <f>IF(OR($A145="",C$1=""),"",SUMIFS(Movements!$H$2:$H$5001,Movements!$B$2:$B$5001,$A145,Movements!$D$2:$D$5001,C$1))</f>
        <v/>
      </c>
      <c r="D145" s="12" t="str">
        <f>IF(OR($A145="",D$1=""),"",SUMIFS(Movements!$H$2:$H$5001,Movements!$B$2:$B$5001,$A145,Movements!$D$2:$D$5001,D$1))</f>
        <v/>
      </c>
      <c r="E145" s="12" t="str">
        <f>IF(OR($A145="",E$1=""),"",SUMIFS(Movements!$H$2:$H$5001,Movements!$B$2:$B$5001,$A145,Movements!$D$2:$D$5001,E$1))</f>
        <v/>
      </c>
      <c r="F145" s="12" t="str">
        <f>IF(OR($A145="",F$1=""),"",SUMIFS(Movements!$H$2:$H$5001,Movements!$B$2:$B$5001,$A145,Movements!$D$2:$D$5001,F$1))</f>
        <v/>
      </c>
      <c r="G145" s="12" t="str">
        <f>IF(OR($A145="",G$1=""),"",SUMIFS(Movements!$H$2:$H$5001,Movements!$B$2:$B$5001,$A145,Movements!$D$2:$D$5001,G$1))</f>
        <v/>
      </c>
      <c r="H145" s="12" t="str">
        <f>IF($A145="","",Items!$L145)</f>
        <v/>
      </c>
      <c r="I145" s="13" t="str">
        <f>IF($A145="","",Items!$G145)</f>
        <v/>
      </c>
      <c r="J145" s="13" t="str">
        <f>IF($A145="","",H145*I145)</f>
        <v/>
      </c>
      <c r="K145" s="12" t="str">
        <f>IF($A145="","",Items!$O145)</f>
        <v/>
      </c>
    </row>
    <row r="146">
      <c r="A146" s="12" t="str">
        <f>IF(Items!$A146="","",Items!$A146)</f>
        <v/>
      </c>
      <c r="B146" s="12" t="str">
        <f>IF($A146="","",Items!$B146)</f>
        <v/>
      </c>
      <c r="C146" s="12" t="str">
        <f>IF(OR($A146="",C$1=""),"",SUMIFS(Movements!$H$2:$H$5001,Movements!$B$2:$B$5001,$A146,Movements!$D$2:$D$5001,C$1))</f>
        <v/>
      </c>
      <c r="D146" s="12" t="str">
        <f>IF(OR($A146="",D$1=""),"",SUMIFS(Movements!$H$2:$H$5001,Movements!$B$2:$B$5001,$A146,Movements!$D$2:$D$5001,D$1))</f>
        <v/>
      </c>
      <c r="E146" s="12" t="str">
        <f>IF(OR($A146="",E$1=""),"",SUMIFS(Movements!$H$2:$H$5001,Movements!$B$2:$B$5001,$A146,Movements!$D$2:$D$5001,E$1))</f>
        <v/>
      </c>
      <c r="F146" s="12" t="str">
        <f>IF(OR($A146="",F$1=""),"",SUMIFS(Movements!$H$2:$H$5001,Movements!$B$2:$B$5001,$A146,Movements!$D$2:$D$5001,F$1))</f>
        <v/>
      </c>
      <c r="G146" s="12" t="str">
        <f>IF(OR($A146="",G$1=""),"",SUMIFS(Movements!$H$2:$H$5001,Movements!$B$2:$B$5001,$A146,Movements!$D$2:$D$5001,G$1))</f>
        <v/>
      </c>
      <c r="H146" s="12" t="str">
        <f>IF($A146="","",Items!$L146)</f>
        <v/>
      </c>
      <c r="I146" s="13" t="str">
        <f>IF($A146="","",Items!$G146)</f>
        <v/>
      </c>
      <c r="J146" s="13" t="str">
        <f>IF($A146="","",H146*I146)</f>
        <v/>
      </c>
      <c r="K146" s="12" t="str">
        <f>IF($A146="","",Items!$O146)</f>
        <v/>
      </c>
    </row>
    <row r="147">
      <c r="A147" s="12" t="str">
        <f>IF(Items!$A147="","",Items!$A147)</f>
        <v/>
      </c>
      <c r="B147" s="12" t="str">
        <f>IF($A147="","",Items!$B147)</f>
        <v/>
      </c>
      <c r="C147" s="12" t="str">
        <f>IF(OR($A147="",C$1=""),"",SUMIFS(Movements!$H$2:$H$5001,Movements!$B$2:$B$5001,$A147,Movements!$D$2:$D$5001,C$1))</f>
        <v/>
      </c>
      <c r="D147" s="12" t="str">
        <f>IF(OR($A147="",D$1=""),"",SUMIFS(Movements!$H$2:$H$5001,Movements!$B$2:$B$5001,$A147,Movements!$D$2:$D$5001,D$1))</f>
        <v/>
      </c>
      <c r="E147" s="12" t="str">
        <f>IF(OR($A147="",E$1=""),"",SUMIFS(Movements!$H$2:$H$5001,Movements!$B$2:$B$5001,$A147,Movements!$D$2:$D$5001,E$1))</f>
        <v/>
      </c>
      <c r="F147" s="12" t="str">
        <f>IF(OR($A147="",F$1=""),"",SUMIFS(Movements!$H$2:$H$5001,Movements!$B$2:$B$5001,$A147,Movements!$D$2:$D$5001,F$1))</f>
        <v/>
      </c>
      <c r="G147" s="12" t="str">
        <f>IF(OR($A147="",G$1=""),"",SUMIFS(Movements!$H$2:$H$5001,Movements!$B$2:$B$5001,$A147,Movements!$D$2:$D$5001,G$1))</f>
        <v/>
      </c>
      <c r="H147" s="12" t="str">
        <f>IF($A147="","",Items!$L147)</f>
        <v/>
      </c>
      <c r="I147" s="13" t="str">
        <f>IF($A147="","",Items!$G147)</f>
        <v/>
      </c>
      <c r="J147" s="13" t="str">
        <f>IF($A147="","",H147*I147)</f>
        <v/>
      </c>
      <c r="K147" s="12" t="str">
        <f>IF($A147="","",Items!$O147)</f>
        <v/>
      </c>
    </row>
    <row r="148">
      <c r="A148" s="12" t="str">
        <f>IF(Items!$A148="","",Items!$A148)</f>
        <v/>
      </c>
      <c r="B148" s="12" t="str">
        <f>IF($A148="","",Items!$B148)</f>
        <v/>
      </c>
      <c r="C148" s="12" t="str">
        <f>IF(OR($A148="",C$1=""),"",SUMIFS(Movements!$H$2:$H$5001,Movements!$B$2:$B$5001,$A148,Movements!$D$2:$D$5001,C$1))</f>
        <v/>
      </c>
      <c r="D148" s="12" t="str">
        <f>IF(OR($A148="",D$1=""),"",SUMIFS(Movements!$H$2:$H$5001,Movements!$B$2:$B$5001,$A148,Movements!$D$2:$D$5001,D$1))</f>
        <v/>
      </c>
      <c r="E148" s="12" t="str">
        <f>IF(OR($A148="",E$1=""),"",SUMIFS(Movements!$H$2:$H$5001,Movements!$B$2:$B$5001,$A148,Movements!$D$2:$D$5001,E$1))</f>
        <v/>
      </c>
      <c r="F148" s="12" t="str">
        <f>IF(OR($A148="",F$1=""),"",SUMIFS(Movements!$H$2:$H$5001,Movements!$B$2:$B$5001,$A148,Movements!$D$2:$D$5001,F$1))</f>
        <v/>
      </c>
      <c r="G148" s="12" t="str">
        <f>IF(OR($A148="",G$1=""),"",SUMIFS(Movements!$H$2:$H$5001,Movements!$B$2:$B$5001,$A148,Movements!$D$2:$D$5001,G$1))</f>
        <v/>
      </c>
      <c r="H148" s="12" t="str">
        <f>IF($A148="","",Items!$L148)</f>
        <v/>
      </c>
      <c r="I148" s="13" t="str">
        <f>IF($A148="","",Items!$G148)</f>
        <v/>
      </c>
      <c r="J148" s="13" t="str">
        <f>IF($A148="","",H148*I148)</f>
        <v/>
      </c>
      <c r="K148" s="12" t="str">
        <f>IF($A148="","",Items!$O148)</f>
        <v/>
      </c>
    </row>
    <row r="149">
      <c r="A149" s="12" t="str">
        <f>IF(Items!$A149="","",Items!$A149)</f>
        <v/>
      </c>
      <c r="B149" s="12" t="str">
        <f>IF($A149="","",Items!$B149)</f>
        <v/>
      </c>
      <c r="C149" s="12" t="str">
        <f>IF(OR($A149="",C$1=""),"",SUMIFS(Movements!$H$2:$H$5001,Movements!$B$2:$B$5001,$A149,Movements!$D$2:$D$5001,C$1))</f>
        <v/>
      </c>
      <c r="D149" s="12" t="str">
        <f>IF(OR($A149="",D$1=""),"",SUMIFS(Movements!$H$2:$H$5001,Movements!$B$2:$B$5001,$A149,Movements!$D$2:$D$5001,D$1))</f>
        <v/>
      </c>
      <c r="E149" s="12" t="str">
        <f>IF(OR($A149="",E$1=""),"",SUMIFS(Movements!$H$2:$H$5001,Movements!$B$2:$B$5001,$A149,Movements!$D$2:$D$5001,E$1))</f>
        <v/>
      </c>
      <c r="F149" s="12" t="str">
        <f>IF(OR($A149="",F$1=""),"",SUMIFS(Movements!$H$2:$H$5001,Movements!$B$2:$B$5001,$A149,Movements!$D$2:$D$5001,F$1))</f>
        <v/>
      </c>
      <c r="G149" s="12" t="str">
        <f>IF(OR($A149="",G$1=""),"",SUMIFS(Movements!$H$2:$H$5001,Movements!$B$2:$B$5001,$A149,Movements!$D$2:$D$5001,G$1))</f>
        <v/>
      </c>
      <c r="H149" s="12" t="str">
        <f>IF($A149="","",Items!$L149)</f>
        <v/>
      </c>
      <c r="I149" s="13" t="str">
        <f>IF($A149="","",Items!$G149)</f>
        <v/>
      </c>
      <c r="J149" s="13" t="str">
        <f>IF($A149="","",H149*I149)</f>
        <v/>
      </c>
      <c r="K149" s="12" t="str">
        <f>IF($A149="","",Items!$O149)</f>
        <v/>
      </c>
    </row>
    <row r="150">
      <c r="A150" s="12" t="str">
        <f>IF(Items!$A150="","",Items!$A150)</f>
        <v/>
      </c>
      <c r="B150" s="12" t="str">
        <f>IF($A150="","",Items!$B150)</f>
        <v/>
      </c>
      <c r="C150" s="12" t="str">
        <f>IF(OR($A150="",C$1=""),"",SUMIFS(Movements!$H$2:$H$5001,Movements!$B$2:$B$5001,$A150,Movements!$D$2:$D$5001,C$1))</f>
        <v/>
      </c>
      <c r="D150" s="12" t="str">
        <f>IF(OR($A150="",D$1=""),"",SUMIFS(Movements!$H$2:$H$5001,Movements!$B$2:$B$5001,$A150,Movements!$D$2:$D$5001,D$1))</f>
        <v/>
      </c>
      <c r="E150" s="12" t="str">
        <f>IF(OR($A150="",E$1=""),"",SUMIFS(Movements!$H$2:$H$5001,Movements!$B$2:$B$5001,$A150,Movements!$D$2:$D$5001,E$1))</f>
        <v/>
      </c>
      <c r="F150" s="12" t="str">
        <f>IF(OR($A150="",F$1=""),"",SUMIFS(Movements!$H$2:$H$5001,Movements!$B$2:$B$5001,$A150,Movements!$D$2:$D$5001,F$1))</f>
        <v/>
      </c>
      <c r="G150" s="12" t="str">
        <f>IF(OR($A150="",G$1=""),"",SUMIFS(Movements!$H$2:$H$5001,Movements!$B$2:$B$5001,$A150,Movements!$D$2:$D$5001,G$1))</f>
        <v/>
      </c>
      <c r="H150" s="12" t="str">
        <f>IF($A150="","",Items!$L150)</f>
        <v/>
      </c>
      <c r="I150" s="13" t="str">
        <f>IF($A150="","",Items!$G150)</f>
        <v/>
      </c>
      <c r="J150" s="13" t="str">
        <f>IF($A150="","",H150*I150)</f>
        <v/>
      </c>
      <c r="K150" s="12" t="str">
        <f>IF($A150="","",Items!$O150)</f>
        <v/>
      </c>
    </row>
    <row r="151">
      <c r="A151" s="12" t="str">
        <f>IF(Items!$A151="","",Items!$A151)</f>
        <v/>
      </c>
      <c r="B151" s="12" t="str">
        <f>IF($A151="","",Items!$B151)</f>
        <v/>
      </c>
      <c r="C151" s="12" t="str">
        <f>IF(OR($A151="",C$1=""),"",SUMIFS(Movements!$H$2:$H$5001,Movements!$B$2:$B$5001,$A151,Movements!$D$2:$D$5001,C$1))</f>
        <v/>
      </c>
      <c r="D151" s="12" t="str">
        <f>IF(OR($A151="",D$1=""),"",SUMIFS(Movements!$H$2:$H$5001,Movements!$B$2:$B$5001,$A151,Movements!$D$2:$D$5001,D$1))</f>
        <v/>
      </c>
      <c r="E151" s="12" t="str">
        <f>IF(OR($A151="",E$1=""),"",SUMIFS(Movements!$H$2:$H$5001,Movements!$B$2:$B$5001,$A151,Movements!$D$2:$D$5001,E$1))</f>
        <v/>
      </c>
      <c r="F151" s="12" t="str">
        <f>IF(OR($A151="",F$1=""),"",SUMIFS(Movements!$H$2:$H$5001,Movements!$B$2:$B$5001,$A151,Movements!$D$2:$D$5001,F$1))</f>
        <v/>
      </c>
      <c r="G151" s="12" t="str">
        <f>IF(OR($A151="",G$1=""),"",SUMIFS(Movements!$H$2:$H$5001,Movements!$B$2:$B$5001,$A151,Movements!$D$2:$D$5001,G$1))</f>
        <v/>
      </c>
      <c r="H151" s="12" t="str">
        <f>IF($A151="","",Items!$L151)</f>
        <v/>
      </c>
      <c r="I151" s="13" t="str">
        <f>IF($A151="","",Items!$G151)</f>
        <v/>
      </c>
      <c r="J151" s="13" t="str">
        <f>IF($A151="","",H151*I151)</f>
        <v/>
      </c>
      <c r="K151" s="12" t="str">
        <f>IF($A151="","",Items!$O151)</f>
        <v/>
      </c>
    </row>
    <row r="152">
      <c r="A152" s="12" t="str">
        <f>IF(Items!$A152="","",Items!$A152)</f>
        <v/>
      </c>
      <c r="B152" s="12" t="str">
        <f>IF($A152="","",Items!$B152)</f>
        <v/>
      </c>
      <c r="C152" s="12" t="str">
        <f>IF(OR($A152="",C$1=""),"",SUMIFS(Movements!$H$2:$H$5001,Movements!$B$2:$B$5001,$A152,Movements!$D$2:$D$5001,C$1))</f>
        <v/>
      </c>
      <c r="D152" s="12" t="str">
        <f>IF(OR($A152="",D$1=""),"",SUMIFS(Movements!$H$2:$H$5001,Movements!$B$2:$B$5001,$A152,Movements!$D$2:$D$5001,D$1))</f>
        <v/>
      </c>
      <c r="E152" s="12" t="str">
        <f>IF(OR($A152="",E$1=""),"",SUMIFS(Movements!$H$2:$H$5001,Movements!$B$2:$B$5001,$A152,Movements!$D$2:$D$5001,E$1))</f>
        <v/>
      </c>
      <c r="F152" s="12" t="str">
        <f>IF(OR($A152="",F$1=""),"",SUMIFS(Movements!$H$2:$H$5001,Movements!$B$2:$B$5001,$A152,Movements!$D$2:$D$5001,F$1))</f>
        <v/>
      </c>
      <c r="G152" s="12" t="str">
        <f>IF(OR($A152="",G$1=""),"",SUMIFS(Movements!$H$2:$H$5001,Movements!$B$2:$B$5001,$A152,Movements!$D$2:$D$5001,G$1))</f>
        <v/>
      </c>
      <c r="H152" s="12" t="str">
        <f>IF($A152="","",Items!$L152)</f>
        <v/>
      </c>
      <c r="I152" s="13" t="str">
        <f>IF($A152="","",Items!$G152)</f>
        <v/>
      </c>
      <c r="J152" s="13" t="str">
        <f>IF($A152="","",H152*I152)</f>
        <v/>
      </c>
      <c r="K152" s="12" t="str">
        <f>IF($A152="","",Items!$O152)</f>
        <v/>
      </c>
    </row>
    <row r="153">
      <c r="A153" s="12" t="str">
        <f>IF(Items!$A153="","",Items!$A153)</f>
        <v/>
      </c>
      <c r="B153" s="12" t="str">
        <f>IF($A153="","",Items!$B153)</f>
        <v/>
      </c>
      <c r="C153" s="12" t="str">
        <f>IF(OR($A153="",C$1=""),"",SUMIFS(Movements!$H$2:$H$5001,Movements!$B$2:$B$5001,$A153,Movements!$D$2:$D$5001,C$1))</f>
        <v/>
      </c>
      <c r="D153" s="12" t="str">
        <f>IF(OR($A153="",D$1=""),"",SUMIFS(Movements!$H$2:$H$5001,Movements!$B$2:$B$5001,$A153,Movements!$D$2:$D$5001,D$1))</f>
        <v/>
      </c>
      <c r="E153" s="12" t="str">
        <f>IF(OR($A153="",E$1=""),"",SUMIFS(Movements!$H$2:$H$5001,Movements!$B$2:$B$5001,$A153,Movements!$D$2:$D$5001,E$1))</f>
        <v/>
      </c>
      <c r="F153" s="12" t="str">
        <f>IF(OR($A153="",F$1=""),"",SUMIFS(Movements!$H$2:$H$5001,Movements!$B$2:$B$5001,$A153,Movements!$D$2:$D$5001,F$1))</f>
        <v/>
      </c>
      <c r="G153" s="12" t="str">
        <f>IF(OR($A153="",G$1=""),"",SUMIFS(Movements!$H$2:$H$5001,Movements!$B$2:$B$5001,$A153,Movements!$D$2:$D$5001,G$1))</f>
        <v/>
      </c>
      <c r="H153" s="12" t="str">
        <f>IF($A153="","",Items!$L153)</f>
        <v/>
      </c>
      <c r="I153" s="13" t="str">
        <f>IF($A153="","",Items!$G153)</f>
        <v/>
      </c>
      <c r="J153" s="13" t="str">
        <f>IF($A153="","",H153*I153)</f>
        <v/>
      </c>
      <c r="K153" s="12" t="str">
        <f>IF($A153="","",Items!$O153)</f>
        <v/>
      </c>
    </row>
    <row r="154">
      <c r="A154" s="12" t="str">
        <f>IF(Items!$A154="","",Items!$A154)</f>
        <v/>
      </c>
      <c r="B154" s="12" t="str">
        <f>IF($A154="","",Items!$B154)</f>
        <v/>
      </c>
      <c r="C154" s="12" t="str">
        <f>IF(OR($A154="",C$1=""),"",SUMIFS(Movements!$H$2:$H$5001,Movements!$B$2:$B$5001,$A154,Movements!$D$2:$D$5001,C$1))</f>
        <v/>
      </c>
      <c r="D154" s="12" t="str">
        <f>IF(OR($A154="",D$1=""),"",SUMIFS(Movements!$H$2:$H$5001,Movements!$B$2:$B$5001,$A154,Movements!$D$2:$D$5001,D$1))</f>
        <v/>
      </c>
      <c r="E154" s="12" t="str">
        <f>IF(OR($A154="",E$1=""),"",SUMIFS(Movements!$H$2:$H$5001,Movements!$B$2:$B$5001,$A154,Movements!$D$2:$D$5001,E$1))</f>
        <v/>
      </c>
      <c r="F154" s="12" t="str">
        <f>IF(OR($A154="",F$1=""),"",SUMIFS(Movements!$H$2:$H$5001,Movements!$B$2:$B$5001,$A154,Movements!$D$2:$D$5001,F$1))</f>
        <v/>
      </c>
      <c r="G154" s="12" t="str">
        <f>IF(OR($A154="",G$1=""),"",SUMIFS(Movements!$H$2:$H$5001,Movements!$B$2:$B$5001,$A154,Movements!$D$2:$D$5001,G$1))</f>
        <v/>
      </c>
      <c r="H154" s="12" t="str">
        <f>IF($A154="","",Items!$L154)</f>
        <v/>
      </c>
      <c r="I154" s="13" t="str">
        <f>IF($A154="","",Items!$G154)</f>
        <v/>
      </c>
      <c r="J154" s="13" t="str">
        <f>IF($A154="","",H154*I154)</f>
        <v/>
      </c>
      <c r="K154" s="12" t="str">
        <f>IF($A154="","",Items!$O154)</f>
        <v/>
      </c>
    </row>
    <row r="155">
      <c r="A155" s="12" t="str">
        <f>IF(Items!$A155="","",Items!$A155)</f>
        <v/>
      </c>
      <c r="B155" s="12" t="str">
        <f>IF($A155="","",Items!$B155)</f>
        <v/>
      </c>
      <c r="C155" s="12" t="str">
        <f>IF(OR($A155="",C$1=""),"",SUMIFS(Movements!$H$2:$H$5001,Movements!$B$2:$B$5001,$A155,Movements!$D$2:$D$5001,C$1))</f>
        <v/>
      </c>
      <c r="D155" s="12" t="str">
        <f>IF(OR($A155="",D$1=""),"",SUMIFS(Movements!$H$2:$H$5001,Movements!$B$2:$B$5001,$A155,Movements!$D$2:$D$5001,D$1))</f>
        <v/>
      </c>
      <c r="E155" s="12" t="str">
        <f>IF(OR($A155="",E$1=""),"",SUMIFS(Movements!$H$2:$H$5001,Movements!$B$2:$B$5001,$A155,Movements!$D$2:$D$5001,E$1))</f>
        <v/>
      </c>
      <c r="F155" s="12" t="str">
        <f>IF(OR($A155="",F$1=""),"",SUMIFS(Movements!$H$2:$H$5001,Movements!$B$2:$B$5001,$A155,Movements!$D$2:$D$5001,F$1))</f>
        <v/>
      </c>
      <c r="G155" s="12" t="str">
        <f>IF(OR($A155="",G$1=""),"",SUMIFS(Movements!$H$2:$H$5001,Movements!$B$2:$B$5001,$A155,Movements!$D$2:$D$5001,G$1))</f>
        <v/>
      </c>
      <c r="H155" s="12" t="str">
        <f>IF($A155="","",Items!$L155)</f>
        <v/>
      </c>
      <c r="I155" s="13" t="str">
        <f>IF($A155="","",Items!$G155)</f>
        <v/>
      </c>
      <c r="J155" s="13" t="str">
        <f>IF($A155="","",H155*I155)</f>
        <v/>
      </c>
      <c r="K155" s="12" t="str">
        <f>IF($A155="","",Items!$O155)</f>
        <v/>
      </c>
    </row>
    <row r="156">
      <c r="A156" s="12" t="str">
        <f>IF(Items!$A156="","",Items!$A156)</f>
        <v/>
      </c>
      <c r="B156" s="12" t="str">
        <f>IF($A156="","",Items!$B156)</f>
        <v/>
      </c>
      <c r="C156" s="12" t="str">
        <f>IF(OR($A156="",C$1=""),"",SUMIFS(Movements!$H$2:$H$5001,Movements!$B$2:$B$5001,$A156,Movements!$D$2:$D$5001,C$1))</f>
        <v/>
      </c>
      <c r="D156" s="12" t="str">
        <f>IF(OR($A156="",D$1=""),"",SUMIFS(Movements!$H$2:$H$5001,Movements!$B$2:$B$5001,$A156,Movements!$D$2:$D$5001,D$1))</f>
        <v/>
      </c>
      <c r="E156" s="12" t="str">
        <f>IF(OR($A156="",E$1=""),"",SUMIFS(Movements!$H$2:$H$5001,Movements!$B$2:$B$5001,$A156,Movements!$D$2:$D$5001,E$1))</f>
        <v/>
      </c>
      <c r="F156" s="12" t="str">
        <f>IF(OR($A156="",F$1=""),"",SUMIFS(Movements!$H$2:$H$5001,Movements!$B$2:$B$5001,$A156,Movements!$D$2:$D$5001,F$1))</f>
        <v/>
      </c>
      <c r="G156" s="12" t="str">
        <f>IF(OR($A156="",G$1=""),"",SUMIFS(Movements!$H$2:$H$5001,Movements!$B$2:$B$5001,$A156,Movements!$D$2:$D$5001,G$1))</f>
        <v/>
      </c>
      <c r="H156" s="12" t="str">
        <f>IF($A156="","",Items!$L156)</f>
        <v/>
      </c>
      <c r="I156" s="13" t="str">
        <f>IF($A156="","",Items!$G156)</f>
        <v/>
      </c>
      <c r="J156" s="13" t="str">
        <f>IF($A156="","",H156*I156)</f>
        <v/>
      </c>
      <c r="K156" s="12" t="str">
        <f>IF($A156="","",Items!$O156)</f>
        <v/>
      </c>
    </row>
    <row r="157">
      <c r="A157" s="12" t="str">
        <f>IF(Items!$A157="","",Items!$A157)</f>
        <v/>
      </c>
      <c r="B157" s="12" t="str">
        <f>IF($A157="","",Items!$B157)</f>
        <v/>
      </c>
      <c r="C157" s="12" t="str">
        <f>IF(OR($A157="",C$1=""),"",SUMIFS(Movements!$H$2:$H$5001,Movements!$B$2:$B$5001,$A157,Movements!$D$2:$D$5001,C$1))</f>
        <v/>
      </c>
      <c r="D157" s="12" t="str">
        <f>IF(OR($A157="",D$1=""),"",SUMIFS(Movements!$H$2:$H$5001,Movements!$B$2:$B$5001,$A157,Movements!$D$2:$D$5001,D$1))</f>
        <v/>
      </c>
      <c r="E157" s="12" t="str">
        <f>IF(OR($A157="",E$1=""),"",SUMIFS(Movements!$H$2:$H$5001,Movements!$B$2:$B$5001,$A157,Movements!$D$2:$D$5001,E$1))</f>
        <v/>
      </c>
      <c r="F157" s="12" t="str">
        <f>IF(OR($A157="",F$1=""),"",SUMIFS(Movements!$H$2:$H$5001,Movements!$B$2:$B$5001,$A157,Movements!$D$2:$D$5001,F$1))</f>
        <v/>
      </c>
      <c r="G157" s="12" t="str">
        <f>IF(OR($A157="",G$1=""),"",SUMIFS(Movements!$H$2:$H$5001,Movements!$B$2:$B$5001,$A157,Movements!$D$2:$D$5001,G$1))</f>
        <v/>
      </c>
      <c r="H157" s="12" t="str">
        <f>IF($A157="","",Items!$L157)</f>
        <v/>
      </c>
      <c r="I157" s="13" t="str">
        <f>IF($A157="","",Items!$G157)</f>
        <v/>
      </c>
      <c r="J157" s="13" t="str">
        <f>IF($A157="","",H157*I157)</f>
        <v/>
      </c>
      <c r="K157" s="12" t="str">
        <f>IF($A157="","",Items!$O157)</f>
        <v/>
      </c>
    </row>
    <row r="158">
      <c r="A158" s="12" t="str">
        <f>IF(Items!$A158="","",Items!$A158)</f>
        <v/>
      </c>
      <c r="B158" s="12" t="str">
        <f>IF($A158="","",Items!$B158)</f>
        <v/>
      </c>
      <c r="C158" s="12" t="str">
        <f>IF(OR($A158="",C$1=""),"",SUMIFS(Movements!$H$2:$H$5001,Movements!$B$2:$B$5001,$A158,Movements!$D$2:$D$5001,C$1))</f>
        <v/>
      </c>
      <c r="D158" s="12" t="str">
        <f>IF(OR($A158="",D$1=""),"",SUMIFS(Movements!$H$2:$H$5001,Movements!$B$2:$B$5001,$A158,Movements!$D$2:$D$5001,D$1))</f>
        <v/>
      </c>
      <c r="E158" s="12" t="str">
        <f>IF(OR($A158="",E$1=""),"",SUMIFS(Movements!$H$2:$H$5001,Movements!$B$2:$B$5001,$A158,Movements!$D$2:$D$5001,E$1))</f>
        <v/>
      </c>
      <c r="F158" s="12" t="str">
        <f>IF(OR($A158="",F$1=""),"",SUMIFS(Movements!$H$2:$H$5001,Movements!$B$2:$B$5001,$A158,Movements!$D$2:$D$5001,F$1))</f>
        <v/>
      </c>
      <c r="G158" s="12" t="str">
        <f>IF(OR($A158="",G$1=""),"",SUMIFS(Movements!$H$2:$H$5001,Movements!$B$2:$B$5001,$A158,Movements!$D$2:$D$5001,G$1))</f>
        <v/>
      </c>
      <c r="H158" s="12" t="str">
        <f>IF($A158="","",Items!$L158)</f>
        <v/>
      </c>
      <c r="I158" s="13" t="str">
        <f>IF($A158="","",Items!$G158)</f>
        <v/>
      </c>
      <c r="J158" s="13" t="str">
        <f>IF($A158="","",H158*I158)</f>
        <v/>
      </c>
      <c r="K158" s="12" t="str">
        <f>IF($A158="","",Items!$O158)</f>
        <v/>
      </c>
    </row>
    <row r="159">
      <c r="A159" s="12" t="str">
        <f>IF(Items!$A159="","",Items!$A159)</f>
        <v/>
      </c>
      <c r="B159" s="12" t="str">
        <f>IF($A159="","",Items!$B159)</f>
        <v/>
      </c>
      <c r="C159" s="12" t="str">
        <f>IF(OR($A159="",C$1=""),"",SUMIFS(Movements!$H$2:$H$5001,Movements!$B$2:$B$5001,$A159,Movements!$D$2:$D$5001,C$1))</f>
        <v/>
      </c>
      <c r="D159" s="12" t="str">
        <f>IF(OR($A159="",D$1=""),"",SUMIFS(Movements!$H$2:$H$5001,Movements!$B$2:$B$5001,$A159,Movements!$D$2:$D$5001,D$1))</f>
        <v/>
      </c>
      <c r="E159" s="12" t="str">
        <f>IF(OR($A159="",E$1=""),"",SUMIFS(Movements!$H$2:$H$5001,Movements!$B$2:$B$5001,$A159,Movements!$D$2:$D$5001,E$1))</f>
        <v/>
      </c>
      <c r="F159" s="12" t="str">
        <f>IF(OR($A159="",F$1=""),"",SUMIFS(Movements!$H$2:$H$5001,Movements!$B$2:$B$5001,$A159,Movements!$D$2:$D$5001,F$1))</f>
        <v/>
      </c>
      <c r="G159" s="12" t="str">
        <f>IF(OR($A159="",G$1=""),"",SUMIFS(Movements!$H$2:$H$5001,Movements!$B$2:$B$5001,$A159,Movements!$D$2:$D$5001,G$1))</f>
        <v/>
      </c>
      <c r="H159" s="12" t="str">
        <f>IF($A159="","",Items!$L159)</f>
        <v/>
      </c>
      <c r="I159" s="13" t="str">
        <f>IF($A159="","",Items!$G159)</f>
        <v/>
      </c>
      <c r="J159" s="13" t="str">
        <f>IF($A159="","",H159*I159)</f>
        <v/>
      </c>
      <c r="K159" s="12" t="str">
        <f>IF($A159="","",Items!$O159)</f>
        <v/>
      </c>
    </row>
    <row r="160">
      <c r="A160" s="12" t="str">
        <f>IF(Items!$A160="","",Items!$A160)</f>
        <v/>
      </c>
      <c r="B160" s="12" t="str">
        <f>IF($A160="","",Items!$B160)</f>
        <v/>
      </c>
      <c r="C160" s="12" t="str">
        <f>IF(OR($A160="",C$1=""),"",SUMIFS(Movements!$H$2:$H$5001,Movements!$B$2:$B$5001,$A160,Movements!$D$2:$D$5001,C$1))</f>
        <v/>
      </c>
      <c r="D160" s="12" t="str">
        <f>IF(OR($A160="",D$1=""),"",SUMIFS(Movements!$H$2:$H$5001,Movements!$B$2:$B$5001,$A160,Movements!$D$2:$D$5001,D$1))</f>
        <v/>
      </c>
      <c r="E160" s="12" t="str">
        <f>IF(OR($A160="",E$1=""),"",SUMIFS(Movements!$H$2:$H$5001,Movements!$B$2:$B$5001,$A160,Movements!$D$2:$D$5001,E$1))</f>
        <v/>
      </c>
      <c r="F160" s="12" t="str">
        <f>IF(OR($A160="",F$1=""),"",SUMIFS(Movements!$H$2:$H$5001,Movements!$B$2:$B$5001,$A160,Movements!$D$2:$D$5001,F$1))</f>
        <v/>
      </c>
      <c r="G160" s="12" t="str">
        <f>IF(OR($A160="",G$1=""),"",SUMIFS(Movements!$H$2:$H$5001,Movements!$B$2:$B$5001,$A160,Movements!$D$2:$D$5001,G$1))</f>
        <v/>
      </c>
      <c r="H160" s="12" t="str">
        <f>IF($A160="","",Items!$L160)</f>
        <v/>
      </c>
      <c r="I160" s="13" t="str">
        <f>IF($A160="","",Items!$G160)</f>
        <v/>
      </c>
      <c r="J160" s="13" t="str">
        <f>IF($A160="","",H160*I160)</f>
        <v/>
      </c>
      <c r="K160" s="12" t="str">
        <f>IF($A160="","",Items!$O160)</f>
        <v/>
      </c>
    </row>
    <row r="161">
      <c r="A161" s="12" t="str">
        <f>IF(Items!$A161="","",Items!$A161)</f>
        <v/>
      </c>
      <c r="B161" s="12" t="str">
        <f>IF($A161="","",Items!$B161)</f>
        <v/>
      </c>
      <c r="C161" s="12" t="str">
        <f>IF(OR($A161="",C$1=""),"",SUMIFS(Movements!$H$2:$H$5001,Movements!$B$2:$B$5001,$A161,Movements!$D$2:$D$5001,C$1))</f>
        <v/>
      </c>
      <c r="D161" s="12" t="str">
        <f>IF(OR($A161="",D$1=""),"",SUMIFS(Movements!$H$2:$H$5001,Movements!$B$2:$B$5001,$A161,Movements!$D$2:$D$5001,D$1))</f>
        <v/>
      </c>
      <c r="E161" s="12" t="str">
        <f>IF(OR($A161="",E$1=""),"",SUMIFS(Movements!$H$2:$H$5001,Movements!$B$2:$B$5001,$A161,Movements!$D$2:$D$5001,E$1))</f>
        <v/>
      </c>
      <c r="F161" s="12" t="str">
        <f>IF(OR($A161="",F$1=""),"",SUMIFS(Movements!$H$2:$H$5001,Movements!$B$2:$B$5001,$A161,Movements!$D$2:$D$5001,F$1))</f>
        <v/>
      </c>
      <c r="G161" s="12" t="str">
        <f>IF(OR($A161="",G$1=""),"",SUMIFS(Movements!$H$2:$H$5001,Movements!$B$2:$B$5001,$A161,Movements!$D$2:$D$5001,G$1))</f>
        <v/>
      </c>
      <c r="H161" s="12" t="str">
        <f>IF($A161="","",Items!$L161)</f>
        <v/>
      </c>
      <c r="I161" s="13" t="str">
        <f>IF($A161="","",Items!$G161)</f>
        <v/>
      </c>
      <c r="J161" s="13" t="str">
        <f>IF($A161="","",H161*I161)</f>
        <v/>
      </c>
      <c r="K161" s="12" t="str">
        <f>IF($A161="","",Items!$O161)</f>
        <v/>
      </c>
    </row>
    <row r="162">
      <c r="A162" s="12" t="str">
        <f>IF(Items!$A162="","",Items!$A162)</f>
        <v/>
      </c>
      <c r="B162" s="12" t="str">
        <f>IF($A162="","",Items!$B162)</f>
        <v/>
      </c>
      <c r="C162" s="12" t="str">
        <f>IF(OR($A162="",C$1=""),"",SUMIFS(Movements!$H$2:$H$5001,Movements!$B$2:$B$5001,$A162,Movements!$D$2:$D$5001,C$1))</f>
        <v/>
      </c>
      <c r="D162" s="12" t="str">
        <f>IF(OR($A162="",D$1=""),"",SUMIFS(Movements!$H$2:$H$5001,Movements!$B$2:$B$5001,$A162,Movements!$D$2:$D$5001,D$1))</f>
        <v/>
      </c>
      <c r="E162" s="12" t="str">
        <f>IF(OR($A162="",E$1=""),"",SUMIFS(Movements!$H$2:$H$5001,Movements!$B$2:$B$5001,$A162,Movements!$D$2:$D$5001,E$1))</f>
        <v/>
      </c>
      <c r="F162" s="12" t="str">
        <f>IF(OR($A162="",F$1=""),"",SUMIFS(Movements!$H$2:$H$5001,Movements!$B$2:$B$5001,$A162,Movements!$D$2:$D$5001,F$1))</f>
        <v/>
      </c>
      <c r="G162" s="12" t="str">
        <f>IF(OR($A162="",G$1=""),"",SUMIFS(Movements!$H$2:$H$5001,Movements!$B$2:$B$5001,$A162,Movements!$D$2:$D$5001,G$1))</f>
        <v/>
      </c>
      <c r="H162" s="12" t="str">
        <f>IF($A162="","",Items!$L162)</f>
        <v/>
      </c>
      <c r="I162" s="13" t="str">
        <f>IF($A162="","",Items!$G162)</f>
        <v/>
      </c>
      <c r="J162" s="13" t="str">
        <f>IF($A162="","",H162*I162)</f>
        <v/>
      </c>
      <c r="K162" s="12" t="str">
        <f>IF($A162="","",Items!$O162)</f>
        <v/>
      </c>
    </row>
    <row r="163">
      <c r="A163" s="12" t="str">
        <f>IF(Items!$A163="","",Items!$A163)</f>
        <v/>
      </c>
      <c r="B163" s="12" t="str">
        <f>IF($A163="","",Items!$B163)</f>
        <v/>
      </c>
      <c r="C163" s="12" t="str">
        <f>IF(OR($A163="",C$1=""),"",SUMIFS(Movements!$H$2:$H$5001,Movements!$B$2:$B$5001,$A163,Movements!$D$2:$D$5001,C$1))</f>
        <v/>
      </c>
      <c r="D163" s="12" t="str">
        <f>IF(OR($A163="",D$1=""),"",SUMIFS(Movements!$H$2:$H$5001,Movements!$B$2:$B$5001,$A163,Movements!$D$2:$D$5001,D$1))</f>
        <v/>
      </c>
      <c r="E163" s="12" t="str">
        <f>IF(OR($A163="",E$1=""),"",SUMIFS(Movements!$H$2:$H$5001,Movements!$B$2:$B$5001,$A163,Movements!$D$2:$D$5001,E$1))</f>
        <v/>
      </c>
      <c r="F163" s="12" t="str">
        <f>IF(OR($A163="",F$1=""),"",SUMIFS(Movements!$H$2:$H$5001,Movements!$B$2:$B$5001,$A163,Movements!$D$2:$D$5001,F$1))</f>
        <v/>
      </c>
      <c r="G163" s="12" t="str">
        <f>IF(OR($A163="",G$1=""),"",SUMIFS(Movements!$H$2:$H$5001,Movements!$B$2:$B$5001,$A163,Movements!$D$2:$D$5001,G$1))</f>
        <v/>
      </c>
      <c r="H163" s="12" t="str">
        <f>IF($A163="","",Items!$L163)</f>
        <v/>
      </c>
      <c r="I163" s="13" t="str">
        <f>IF($A163="","",Items!$G163)</f>
        <v/>
      </c>
      <c r="J163" s="13" t="str">
        <f>IF($A163="","",H163*I163)</f>
        <v/>
      </c>
      <c r="K163" s="12" t="str">
        <f>IF($A163="","",Items!$O163)</f>
        <v/>
      </c>
    </row>
    <row r="164">
      <c r="A164" s="12" t="str">
        <f>IF(Items!$A164="","",Items!$A164)</f>
        <v/>
      </c>
      <c r="B164" s="12" t="str">
        <f>IF($A164="","",Items!$B164)</f>
        <v/>
      </c>
      <c r="C164" s="12" t="str">
        <f>IF(OR($A164="",C$1=""),"",SUMIFS(Movements!$H$2:$H$5001,Movements!$B$2:$B$5001,$A164,Movements!$D$2:$D$5001,C$1))</f>
        <v/>
      </c>
      <c r="D164" s="12" t="str">
        <f>IF(OR($A164="",D$1=""),"",SUMIFS(Movements!$H$2:$H$5001,Movements!$B$2:$B$5001,$A164,Movements!$D$2:$D$5001,D$1))</f>
        <v/>
      </c>
      <c r="E164" s="12" t="str">
        <f>IF(OR($A164="",E$1=""),"",SUMIFS(Movements!$H$2:$H$5001,Movements!$B$2:$B$5001,$A164,Movements!$D$2:$D$5001,E$1))</f>
        <v/>
      </c>
      <c r="F164" s="12" t="str">
        <f>IF(OR($A164="",F$1=""),"",SUMIFS(Movements!$H$2:$H$5001,Movements!$B$2:$B$5001,$A164,Movements!$D$2:$D$5001,F$1))</f>
        <v/>
      </c>
      <c r="G164" s="12" t="str">
        <f>IF(OR($A164="",G$1=""),"",SUMIFS(Movements!$H$2:$H$5001,Movements!$B$2:$B$5001,$A164,Movements!$D$2:$D$5001,G$1))</f>
        <v/>
      </c>
      <c r="H164" s="12" t="str">
        <f>IF($A164="","",Items!$L164)</f>
        <v/>
      </c>
      <c r="I164" s="13" t="str">
        <f>IF($A164="","",Items!$G164)</f>
        <v/>
      </c>
      <c r="J164" s="13" t="str">
        <f>IF($A164="","",H164*I164)</f>
        <v/>
      </c>
      <c r="K164" s="12" t="str">
        <f>IF($A164="","",Items!$O164)</f>
        <v/>
      </c>
    </row>
    <row r="165">
      <c r="A165" s="12" t="str">
        <f>IF(Items!$A165="","",Items!$A165)</f>
        <v/>
      </c>
      <c r="B165" s="12" t="str">
        <f>IF($A165="","",Items!$B165)</f>
        <v/>
      </c>
      <c r="C165" s="12" t="str">
        <f>IF(OR($A165="",C$1=""),"",SUMIFS(Movements!$H$2:$H$5001,Movements!$B$2:$B$5001,$A165,Movements!$D$2:$D$5001,C$1))</f>
        <v/>
      </c>
      <c r="D165" s="12" t="str">
        <f>IF(OR($A165="",D$1=""),"",SUMIFS(Movements!$H$2:$H$5001,Movements!$B$2:$B$5001,$A165,Movements!$D$2:$D$5001,D$1))</f>
        <v/>
      </c>
      <c r="E165" s="12" t="str">
        <f>IF(OR($A165="",E$1=""),"",SUMIFS(Movements!$H$2:$H$5001,Movements!$B$2:$B$5001,$A165,Movements!$D$2:$D$5001,E$1))</f>
        <v/>
      </c>
      <c r="F165" s="12" t="str">
        <f>IF(OR($A165="",F$1=""),"",SUMIFS(Movements!$H$2:$H$5001,Movements!$B$2:$B$5001,$A165,Movements!$D$2:$D$5001,F$1))</f>
        <v/>
      </c>
      <c r="G165" s="12" t="str">
        <f>IF(OR($A165="",G$1=""),"",SUMIFS(Movements!$H$2:$H$5001,Movements!$B$2:$B$5001,$A165,Movements!$D$2:$D$5001,G$1))</f>
        <v/>
      </c>
      <c r="H165" s="12" t="str">
        <f>IF($A165="","",Items!$L165)</f>
        <v/>
      </c>
      <c r="I165" s="13" t="str">
        <f>IF($A165="","",Items!$G165)</f>
        <v/>
      </c>
      <c r="J165" s="13" t="str">
        <f>IF($A165="","",H165*I165)</f>
        <v/>
      </c>
      <c r="K165" s="12" t="str">
        <f>IF($A165="","",Items!$O165)</f>
        <v/>
      </c>
    </row>
    <row r="166">
      <c r="A166" s="12" t="str">
        <f>IF(Items!$A166="","",Items!$A166)</f>
        <v/>
      </c>
      <c r="B166" s="12" t="str">
        <f>IF($A166="","",Items!$B166)</f>
        <v/>
      </c>
      <c r="C166" s="12" t="str">
        <f>IF(OR($A166="",C$1=""),"",SUMIFS(Movements!$H$2:$H$5001,Movements!$B$2:$B$5001,$A166,Movements!$D$2:$D$5001,C$1))</f>
        <v/>
      </c>
      <c r="D166" s="12" t="str">
        <f>IF(OR($A166="",D$1=""),"",SUMIFS(Movements!$H$2:$H$5001,Movements!$B$2:$B$5001,$A166,Movements!$D$2:$D$5001,D$1))</f>
        <v/>
      </c>
      <c r="E166" s="12" t="str">
        <f>IF(OR($A166="",E$1=""),"",SUMIFS(Movements!$H$2:$H$5001,Movements!$B$2:$B$5001,$A166,Movements!$D$2:$D$5001,E$1))</f>
        <v/>
      </c>
      <c r="F166" s="12" t="str">
        <f>IF(OR($A166="",F$1=""),"",SUMIFS(Movements!$H$2:$H$5001,Movements!$B$2:$B$5001,$A166,Movements!$D$2:$D$5001,F$1))</f>
        <v/>
      </c>
      <c r="G166" s="12" t="str">
        <f>IF(OR($A166="",G$1=""),"",SUMIFS(Movements!$H$2:$H$5001,Movements!$B$2:$B$5001,$A166,Movements!$D$2:$D$5001,G$1))</f>
        <v/>
      </c>
      <c r="H166" s="12" t="str">
        <f>IF($A166="","",Items!$L166)</f>
        <v/>
      </c>
      <c r="I166" s="13" t="str">
        <f>IF($A166="","",Items!$G166)</f>
        <v/>
      </c>
      <c r="J166" s="13" t="str">
        <f>IF($A166="","",H166*I166)</f>
        <v/>
      </c>
      <c r="K166" s="12" t="str">
        <f>IF($A166="","",Items!$O166)</f>
        <v/>
      </c>
    </row>
    <row r="167">
      <c r="A167" s="12" t="str">
        <f>IF(Items!$A167="","",Items!$A167)</f>
        <v/>
      </c>
      <c r="B167" s="12" t="str">
        <f>IF($A167="","",Items!$B167)</f>
        <v/>
      </c>
      <c r="C167" s="12" t="str">
        <f>IF(OR($A167="",C$1=""),"",SUMIFS(Movements!$H$2:$H$5001,Movements!$B$2:$B$5001,$A167,Movements!$D$2:$D$5001,C$1))</f>
        <v/>
      </c>
      <c r="D167" s="12" t="str">
        <f>IF(OR($A167="",D$1=""),"",SUMIFS(Movements!$H$2:$H$5001,Movements!$B$2:$B$5001,$A167,Movements!$D$2:$D$5001,D$1))</f>
        <v/>
      </c>
      <c r="E167" s="12" t="str">
        <f>IF(OR($A167="",E$1=""),"",SUMIFS(Movements!$H$2:$H$5001,Movements!$B$2:$B$5001,$A167,Movements!$D$2:$D$5001,E$1))</f>
        <v/>
      </c>
      <c r="F167" s="12" t="str">
        <f>IF(OR($A167="",F$1=""),"",SUMIFS(Movements!$H$2:$H$5001,Movements!$B$2:$B$5001,$A167,Movements!$D$2:$D$5001,F$1))</f>
        <v/>
      </c>
      <c r="G167" s="12" t="str">
        <f>IF(OR($A167="",G$1=""),"",SUMIFS(Movements!$H$2:$H$5001,Movements!$B$2:$B$5001,$A167,Movements!$D$2:$D$5001,G$1))</f>
        <v/>
      </c>
      <c r="H167" s="12" t="str">
        <f>IF($A167="","",Items!$L167)</f>
        <v/>
      </c>
      <c r="I167" s="13" t="str">
        <f>IF($A167="","",Items!$G167)</f>
        <v/>
      </c>
      <c r="J167" s="13" t="str">
        <f>IF($A167="","",H167*I167)</f>
        <v/>
      </c>
      <c r="K167" s="12" t="str">
        <f>IF($A167="","",Items!$O167)</f>
        <v/>
      </c>
    </row>
    <row r="168">
      <c r="A168" s="12" t="str">
        <f>IF(Items!$A168="","",Items!$A168)</f>
        <v/>
      </c>
      <c r="B168" s="12" t="str">
        <f>IF($A168="","",Items!$B168)</f>
        <v/>
      </c>
      <c r="C168" s="12" t="str">
        <f>IF(OR($A168="",C$1=""),"",SUMIFS(Movements!$H$2:$H$5001,Movements!$B$2:$B$5001,$A168,Movements!$D$2:$D$5001,C$1))</f>
        <v/>
      </c>
      <c r="D168" s="12" t="str">
        <f>IF(OR($A168="",D$1=""),"",SUMIFS(Movements!$H$2:$H$5001,Movements!$B$2:$B$5001,$A168,Movements!$D$2:$D$5001,D$1))</f>
        <v/>
      </c>
      <c r="E168" s="12" t="str">
        <f>IF(OR($A168="",E$1=""),"",SUMIFS(Movements!$H$2:$H$5001,Movements!$B$2:$B$5001,$A168,Movements!$D$2:$D$5001,E$1))</f>
        <v/>
      </c>
      <c r="F168" s="12" t="str">
        <f>IF(OR($A168="",F$1=""),"",SUMIFS(Movements!$H$2:$H$5001,Movements!$B$2:$B$5001,$A168,Movements!$D$2:$D$5001,F$1))</f>
        <v/>
      </c>
      <c r="G168" s="12" t="str">
        <f>IF(OR($A168="",G$1=""),"",SUMIFS(Movements!$H$2:$H$5001,Movements!$B$2:$B$5001,$A168,Movements!$D$2:$D$5001,G$1))</f>
        <v/>
      </c>
      <c r="H168" s="12" t="str">
        <f>IF($A168="","",Items!$L168)</f>
        <v/>
      </c>
      <c r="I168" s="13" t="str">
        <f>IF($A168="","",Items!$G168)</f>
        <v/>
      </c>
      <c r="J168" s="13" t="str">
        <f>IF($A168="","",H168*I168)</f>
        <v/>
      </c>
      <c r="K168" s="12" t="str">
        <f>IF($A168="","",Items!$O168)</f>
        <v/>
      </c>
    </row>
    <row r="169">
      <c r="A169" s="12" t="str">
        <f>IF(Items!$A169="","",Items!$A169)</f>
        <v/>
      </c>
      <c r="B169" s="12" t="str">
        <f>IF($A169="","",Items!$B169)</f>
        <v/>
      </c>
      <c r="C169" s="12" t="str">
        <f>IF(OR($A169="",C$1=""),"",SUMIFS(Movements!$H$2:$H$5001,Movements!$B$2:$B$5001,$A169,Movements!$D$2:$D$5001,C$1))</f>
        <v/>
      </c>
      <c r="D169" s="12" t="str">
        <f>IF(OR($A169="",D$1=""),"",SUMIFS(Movements!$H$2:$H$5001,Movements!$B$2:$B$5001,$A169,Movements!$D$2:$D$5001,D$1))</f>
        <v/>
      </c>
      <c r="E169" s="12" t="str">
        <f>IF(OR($A169="",E$1=""),"",SUMIFS(Movements!$H$2:$H$5001,Movements!$B$2:$B$5001,$A169,Movements!$D$2:$D$5001,E$1))</f>
        <v/>
      </c>
      <c r="F169" s="12" t="str">
        <f>IF(OR($A169="",F$1=""),"",SUMIFS(Movements!$H$2:$H$5001,Movements!$B$2:$B$5001,$A169,Movements!$D$2:$D$5001,F$1))</f>
        <v/>
      </c>
      <c r="G169" s="12" t="str">
        <f>IF(OR($A169="",G$1=""),"",SUMIFS(Movements!$H$2:$H$5001,Movements!$B$2:$B$5001,$A169,Movements!$D$2:$D$5001,G$1))</f>
        <v/>
      </c>
      <c r="H169" s="12" t="str">
        <f>IF($A169="","",Items!$L169)</f>
        <v/>
      </c>
      <c r="I169" s="13" t="str">
        <f>IF($A169="","",Items!$G169)</f>
        <v/>
      </c>
      <c r="J169" s="13" t="str">
        <f>IF($A169="","",H169*I169)</f>
        <v/>
      </c>
      <c r="K169" s="12" t="str">
        <f>IF($A169="","",Items!$O169)</f>
        <v/>
      </c>
    </row>
    <row r="170">
      <c r="A170" s="12" t="str">
        <f>IF(Items!$A170="","",Items!$A170)</f>
        <v/>
      </c>
      <c r="B170" s="12" t="str">
        <f>IF($A170="","",Items!$B170)</f>
        <v/>
      </c>
      <c r="C170" s="12" t="str">
        <f>IF(OR($A170="",C$1=""),"",SUMIFS(Movements!$H$2:$H$5001,Movements!$B$2:$B$5001,$A170,Movements!$D$2:$D$5001,C$1))</f>
        <v/>
      </c>
      <c r="D170" s="12" t="str">
        <f>IF(OR($A170="",D$1=""),"",SUMIFS(Movements!$H$2:$H$5001,Movements!$B$2:$B$5001,$A170,Movements!$D$2:$D$5001,D$1))</f>
        <v/>
      </c>
      <c r="E170" s="12" t="str">
        <f>IF(OR($A170="",E$1=""),"",SUMIFS(Movements!$H$2:$H$5001,Movements!$B$2:$B$5001,$A170,Movements!$D$2:$D$5001,E$1))</f>
        <v/>
      </c>
      <c r="F170" s="12" t="str">
        <f>IF(OR($A170="",F$1=""),"",SUMIFS(Movements!$H$2:$H$5001,Movements!$B$2:$B$5001,$A170,Movements!$D$2:$D$5001,F$1))</f>
        <v/>
      </c>
      <c r="G170" s="12" t="str">
        <f>IF(OR($A170="",G$1=""),"",SUMIFS(Movements!$H$2:$H$5001,Movements!$B$2:$B$5001,$A170,Movements!$D$2:$D$5001,G$1))</f>
        <v/>
      </c>
      <c r="H170" s="12" t="str">
        <f>IF($A170="","",Items!$L170)</f>
        <v/>
      </c>
      <c r="I170" s="13" t="str">
        <f>IF($A170="","",Items!$G170)</f>
        <v/>
      </c>
      <c r="J170" s="13" t="str">
        <f>IF($A170="","",H170*I170)</f>
        <v/>
      </c>
      <c r="K170" s="12" t="str">
        <f>IF($A170="","",Items!$O170)</f>
        <v/>
      </c>
    </row>
    <row r="171">
      <c r="A171" s="12" t="str">
        <f>IF(Items!$A171="","",Items!$A171)</f>
        <v/>
      </c>
      <c r="B171" s="12" t="str">
        <f>IF($A171="","",Items!$B171)</f>
        <v/>
      </c>
      <c r="C171" s="12" t="str">
        <f>IF(OR($A171="",C$1=""),"",SUMIFS(Movements!$H$2:$H$5001,Movements!$B$2:$B$5001,$A171,Movements!$D$2:$D$5001,C$1))</f>
        <v/>
      </c>
      <c r="D171" s="12" t="str">
        <f>IF(OR($A171="",D$1=""),"",SUMIFS(Movements!$H$2:$H$5001,Movements!$B$2:$B$5001,$A171,Movements!$D$2:$D$5001,D$1))</f>
        <v/>
      </c>
      <c r="E171" s="12" t="str">
        <f>IF(OR($A171="",E$1=""),"",SUMIFS(Movements!$H$2:$H$5001,Movements!$B$2:$B$5001,$A171,Movements!$D$2:$D$5001,E$1))</f>
        <v/>
      </c>
      <c r="F171" s="12" t="str">
        <f>IF(OR($A171="",F$1=""),"",SUMIFS(Movements!$H$2:$H$5001,Movements!$B$2:$B$5001,$A171,Movements!$D$2:$D$5001,F$1))</f>
        <v/>
      </c>
      <c r="G171" s="12" t="str">
        <f>IF(OR($A171="",G$1=""),"",SUMIFS(Movements!$H$2:$H$5001,Movements!$B$2:$B$5001,$A171,Movements!$D$2:$D$5001,G$1))</f>
        <v/>
      </c>
      <c r="H171" s="12" t="str">
        <f>IF($A171="","",Items!$L171)</f>
        <v/>
      </c>
      <c r="I171" s="13" t="str">
        <f>IF($A171="","",Items!$G171)</f>
        <v/>
      </c>
      <c r="J171" s="13" t="str">
        <f>IF($A171="","",H171*I171)</f>
        <v/>
      </c>
      <c r="K171" s="12" t="str">
        <f>IF($A171="","",Items!$O171)</f>
        <v/>
      </c>
    </row>
    <row r="172">
      <c r="A172" s="12" t="str">
        <f>IF(Items!$A172="","",Items!$A172)</f>
        <v/>
      </c>
      <c r="B172" s="12" t="str">
        <f>IF($A172="","",Items!$B172)</f>
        <v/>
      </c>
      <c r="C172" s="12" t="str">
        <f>IF(OR($A172="",C$1=""),"",SUMIFS(Movements!$H$2:$H$5001,Movements!$B$2:$B$5001,$A172,Movements!$D$2:$D$5001,C$1))</f>
        <v/>
      </c>
      <c r="D172" s="12" t="str">
        <f>IF(OR($A172="",D$1=""),"",SUMIFS(Movements!$H$2:$H$5001,Movements!$B$2:$B$5001,$A172,Movements!$D$2:$D$5001,D$1))</f>
        <v/>
      </c>
      <c r="E172" s="12" t="str">
        <f>IF(OR($A172="",E$1=""),"",SUMIFS(Movements!$H$2:$H$5001,Movements!$B$2:$B$5001,$A172,Movements!$D$2:$D$5001,E$1))</f>
        <v/>
      </c>
      <c r="F172" s="12" t="str">
        <f>IF(OR($A172="",F$1=""),"",SUMIFS(Movements!$H$2:$H$5001,Movements!$B$2:$B$5001,$A172,Movements!$D$2:$D$5001,F$1))</f>
        <v/>
      </c>
      <c r="G172" s="12" t="str">
        <f>IF(OR($A172="",G$1=""),"",SUMIFS(Movements!$H$2:$H$5001,Movements!$B$2:$B$5001,$A172,Movements!$D$2:$D$5001,G$1))</f>
        <v/>
      </c>
      <c r="H172" s="12" t="str">
        <f>IF($A172="","",Items!$L172)</f>
        <v/>
      </c>
      <c r="I172" s="13" t="str">
        <f>IF($A172="","",Items!$G172)</f>
        <v/>
      </c>
      <c r="J172" s="13" t="str">
        <f>IF($A172="","",H172*I172)</f>
        <v/>
      </c>
      <c r="K172" s="12" t="str">
        <f>IF($A172="","",Items!$O172)</f>
        <v/>
      </c>
    </row>
    <row r="173">
      <c r="A173" s="12" t="str">
        <f>IF(Items!$A173="","",Items!$A173)</f>
        <v/>
      </c>
      <c r="B173" s="12" t="str">
        <f>IF($A173="","",Items!$B173)</f>
        <v/>
      </c>
      <c r="C173" s="12" t="str">
        <f>IF(OR($A173="",C$1=""),"",SUMIFS(Movements!$H$2:$H$5001,Movements!$B$2:$B$5001,$A173,Movements!$D$2:$D$5001,C$1))</f>
        <v/>
      </c>
      <c r="D173" s="12" t="str">
        <f>IF(OR($A173="",D$1=""),"",SUMIFS(Movements!$H$2:$H$5001,Movements!$B$2:$B$5001,$A173,Movements!$D$2:$D$5001,D$1))</f>
        <v/>
      </c>
      <c r="E173" s="12" t="str">
        <f>IF(OR($A173="",E$1=""),"",SUMIFS(Movements!$H$2:$H$5001,Movements!$B$2:$B$5001,$A173,Movements!$D$2:$D$5001,E$1))</f>
        <v/>
      </c>
      <c r="F173" s="12" t="str">
        <f>IF(OR($A173="",F$1=""),"",SUMIFS(Movements!$H$2:$H$5001,Movements!$B$2:$B$5001,$A173,Movements!$D$2:$D$5001,F$1))</f>
        <v/>
      </c>
      <c r="G173" s="12" t="str">
        <f>IF(OR($A173="",G$1=""),"",SUMIFS(Movements!$H$2:$H$5001,Movements!$B$2:$B$5001,$A173,Movements!$D$2:$D$5001,G$1))</f>
        <v/>
      </c>
      <c r="H173" s="12" t="str">
        <f>IF($A173="","",Items!$L173)</f>
        <v/>
      </c>
      <c r="I173" s="13" t="str">
        <f>IF($A173="","",Items!$G173)</f>
        <v/>
      </c>
      <c r="J173" s="13" t="str">
        <f>IF($A173="","",H173*I173)</f>
        <v/>
      </c>
      <c r="K173" s="12" t="str">
        <f>IF($A173="","",Items!$O173)</f>
        <v/>
      </c>
    </row>
    <row r="174">
      <c r="A174" s="12" t="str">
        <f>IF(Items!$A174="","",Items!$A174)</f>
        <v/>
      </c>
      <c r="B174" s="12" t="str">
        <f>IF($A174="","",Items!$B174)</f>
        <v/>
      </c>
      <c r="C174" s="12" t="str">
        <f>IF(OR($A174="",C$1=""),"",SUMIFS(Movements!$H$2:$H$5001,Movements!$B$2:$B$5001,$A174,Movements!$D$2:$D$5001,C$1))</f>
        <v/>
      </c>
      <c r="D174" s="12" t="str">
        <f>IF(OR($A174="",D$1=""),"",SUMIFS(Movements!$H$2:$H$5001,Movements!$B$2:$B$5001,$A174,Movements!$D$2:$D$5001,D$1))</f>
        <v/>
      </c>
      <c r="E174" s="12" t="str">
        <f>IF(OR($A174="",E$1=""),"",SUMIFS(Movements!$H$2:$H$5001,Movements!$B$2:$B$5001,$A174,Movements!$D$2:$D$5001,E$1))</f>
        <v/>
      </c>
      <c r="F174" s="12" t="str">
        <f>IF(OR($A174="",F$1=""),"",SUMIFS(Movements!$H$2:$H$5001,Movements!$B$2:$B$5001,$A174,Movements!$D$2:$D$5001,F$1))</f>
        <v/>
      </c>
      <c r="G174" s="12" t="str">
        <f>IF(OR($A174="",G$1=""),"",SUMIFS(Movements!$H$2:$H$5001,Movements!$B$2:$B$5001,$A174,Movements!$D$2:$D$5001,G$1))</f>
        <v/>
      </c>
      <c r="H174" s="12" t="str">
        <f>IF($A174="","",Items!$L174)</f>
        <v/>
      </c>
      <c r="I174" s="13" t="str">
        <f>IF($A174="","",Items!$G174)</f>
        <v/>
      </c>
      <c r="J174" s="13" t="str">
        <f>IF($A174="","",H174*I174)</f>
        <v/>
      </c>
      <c r="K174" s="12" t="str">
        <f>IF($A174="","",Items!$O174)</f>
        <v/>
      </c>
    </row>
    <row r="175">
      <c r="A175" s="12" t="str">
        <f>IF(Items!$A175="","",Items!$A175)</f>
        <v/>
      </c>
      <c r="B175" s="12" t="str">
        <f>IF($A175="","",Items!$B175)</f>
        <v/>
      </c>
      <c r="C175" s="12" t="str">
        <f>IF(OR($A175="",C$1=""),"",SUMIFS(Movements!$H$2:$H$5001,Movements!$B$2:$B$5001,$A175,Movements!$D$2:$D$5001,C$1))</f>
        <v/>
      </c>
      <c r="D175" s="12" t="str">
        <f>IF(OR($A175="",D$1=""),"",SUMIFS(Movements!$H$2:$H$5001,Movements!$B$2:$B$5001,$A175,Movements!$D$2:$D$5001,D$1))</f>
        <v/>
      </c>
      <c r="E175" s="12" t="str">
        <f>IF(OR($A175="",E$1=""),"",SUMIFS(Movements!$H$2:$H$5001,Movements!$B$2:$B$5001,$A175,Movements!$D$2:$D$5001,E$1))</f>
        <v/>
      </c>
      <c r="F175" s="12" t="str">
        <f>IF(OR($A175="",F$1=""),"",SUMIFS(Movements!$H$2:$H$5001,Movements!$B$2:$B$5001,$A175,Movements!$D$2:$D$5001,F$1))</f>
        <v/>
      </c>
      <c r="G175" s="12" t="str">
        <f>IF(OR($A175="",G$1=""),"",SUMIFS(Movements!$H$2:$H$5001,Movements!$B$2:$B$5001,$A175,Movements!$D$2:$D$5001,G$1))</f>
        <v/>
      </c>
      <c r="H175" s="12" t="str">
        <f>IF($A175="","",Items!$L175)</f>
        <v/>
      </c>
      <c r="I175" s="13" t="str">
        <f>IF($A175="","",Items!$G175)</f>
        <v/>
      </c>
      <c r="J175" s="13" t="str">
        <f>IF($A175="","",H175*I175)</f>
        <v/>
      </c>
      <c r="K175" s="12" t="str">
        <f>IF($A175="","",Items!$O175)</f>
        <v/>
      </c>
    </row>
    <row r="176">
      <c r="A176" s="12" t="str">
        <f>IF(Items!$A176="","",Items!$A176)</f>
        <v/>
      </c>
      <c r="B176" s="12" t="str">
        <f>IF($A176="","",Items!$B176)</f>
        <v/>
      </c>
      <c r="C176" s="12" t="str">
        <f>IF(OR($A176="",C$1=""),"",SUMIFS(Movements!$H$2:$H$5001,Movements!$B$2:$B$5001,$A176,Movements!$D$2:$D$5001,C$1))</f>
        <v/>
      </c>
      <c r="D176" s="12" t="str">
        <f>IF(OR($A176="",D$1=""),"",SUMIFS(Movements!$H$2:$H$5001,Movements!$B$2:$B$5001,$A176,Movements!$D$2:$D$5001,D$1))</f>
        <v/>
      </c>
      <c r="E176" s="12" t="str">
        <f>IF(OR($A176="",E$1=""),"",SUMIFS(Movements!$H$2:$H$5001,Movements!$B$2:$B$5001,$A176,Movements!$D$2:$D$5001,E$1))</f>
        <v/>
      </c>
      <c r="F176" s="12" t="str">
        <f>IF(OR($A176="",F$1=""),"",SUMIFS(Movements!$H$2:$H$5001,Movements!$B$2:$B$5001,$A176,Movements!$D$2:$D$5001,F$1))</f>
        <v/>
      </c>
      <c r="G176" s="12" t="str">
        <f>IF(OR($A176="",G$1=""),"",SUMIFS(Movements!$H$2:$H$5001,Movements!$B$2:$B$5001,$A176,Movements!$D$2:$D$5001,G$1))</f>
        <v/>
      </c>
      <c r="H176" s="12" t="str">
        <f>IF($A176="","",Items!$L176)</f>
        <v/>
      </c>
      <c r="I176" s="13" t="str">
        <f>IF($A176="","",Items!$G176)</f>
        <v/>
      </c>
      <c r="J176" s="13" t="str">
        <f>IF($A176="","",H176*I176)</f>
        <v/>
      </c>
      <c r="K176" s="12" t="str">
        <f>IF($A176="","",Items!$O176)</f>
        <v/>
      </c>
    </row>
    <row r="177">
      <c r="A177" s="12" t="str">
        <f>IF(Items!$A177="","",Items!$A177)</f>
        <v/>
      </c>
      <c r="B177" s="12" t="str">
        <f>IF($A177="","",Items!$B177)</f>
        <v/>
      </c>
      <c r="C177" s="12" t="str">
        <f>IF(OR($A177="",C$1=""),"",SUMIFS(Movements!$H$2:$H$5001,Movements!$B$2:$B$5001,$A177,Movements!$D$2:$D$5001,C$1))</f>
        <v/>
      </c>
      <c r="D177" s="12" t="str">
        <f>IF(OR($A177="",D$1=""),"",SUMIFS(Movements!$H$2:$H$5001,Movements!$B$2:$B$5001,$A177,Movements!$D$2:$D$5001,D$1))</f>
        <v/>
      </c>
      <c r="E177" s="12" t="str">
        <f>IF(OR($A177="",E$1=""),"",SUMIFS(Movements!$H$2:$H$5001,Movements!$B$2:$B$5001,$A177,Movements!$D$2:$D$5001,E$1))</f>
        <v/>
      </c>
      <c r="F177" s="12" t="str">
        <f>IF(OR($A177="",F$1=""),"",SUMIFS(Movements!$H$2:$H$5001,Movements!$B$2:$B$5001,$A177,Movements!$D$2:$D$5001,F$1))</f>
        <v/>
      </c>
      <c r="G177" s="12" t="str">
        <f>IF(OR($A177="",G$1=""),"",SUMIFS(Movements!$H$2:$H$5001,Movements!$B$2:$B$5001,$A177,Movements!$D$2:$D$5001,G$1))</f>
        <v/>
      </c>
      <c r="H177" s="12" t="str">
        <f>IF($A177="","",Items!$L177)</f>
        <v/>
      </c>
      <c r="I177" s="13" t="str">
        <f>IF($A177="","",Items!$G177)</f>
        <v/>
      </c>
      <c r="J177" s="13" t="str">
        <f>IF($A177="","",H177*I177)</f>
        <v/>
      </c>
      <c r="K177" s="12" t="str">
        <f>IF($A177="","",Items!$O177)</f>
        <v/>
      </c>
    </row>
    <row r="178">
      <c r="A178" s="12" t="str">
        <f>IF(Items!$A178="","",Items!$A178)</f>
        <v/>
      </c>
      <c r="B178" s="12" t="str">
        <f>IF($A178="","",Items!$B178)</f>
        <v/>
      </c>
      <c r="C178" s="12" t="str">
        <f>IF(OR($A178="",C$1=""),"",SUMIFS(Movements!$H$2:$H$5001,Movements!$B$2:$B$5001,$A178,Movements!$D$2:$D$5001,C$1))</f>
        <v/>
      </c>
      <c r="D178" s="12" t="str">
        <f>IF(OR($A178="",D$1=""),"",SUMIFS(Movements!$H$2:$H$5001,Movements!$B$2:$B$5001,$A178,Movements!$D$2:$D$5001,D$1))</f>
        <v/>
      </c>
      <c r="E178" s="12" t="str">
        <f>IF(OR($A178="",E$1=""),"",SUMIFS(Movements!$H$2:$H$5001,Movements!$B$2:$B$5001,$A178,Movements!$D$2:$D$5001,E$1))</f>
        <v/>
      </c>
      <c r="F178" s="12" t="str">
        <f>IF(OR($A178="",F$1=""),"",SUMIFS(Movements!$H$2:$H$5001,Movements!$B$2:$B$5001,$A178,Movements!$D$2:$D$5001,F$1))</f>
        <v/>
      </c>
      <c r="G178" s="12" t="str">
        <f>IF(OR($A178="",G$1=""),"",SUMIFS(Movements!$H$2:$H$5001,Movements!$B$2:$B$5001,$A178,Movements!$D$2:$D$5001,G$1))</f>
        <v/>
      </c>
      <c r="H178" s="12" t="str">
        <f>IF($A178="","",Items!$L178)</f>
        <v/>
      </c>
      <c r="I178" s="13" t="str">
        <f>IF($A178="","",Items!$G178)</f>
        <v/>
      </c>
      <c r="J178" s="13" t="str">
        <f>IF($A178="","",H178*I178)</f>
        <v/>
      </c>
      <c r="K178" s="12" t="str">
        <f>IF($A178="","",Items!$O178)</f>
        <v/>
      </c>
    </row>
    <row r="179">
      <c r="A179" s="12" t="str">
        <f>IF(Items!$A179="","",Items!$A179)</f>
        <v/>
      </c>
      <c r="B179" s="12" t="str">
        <f>IF($A179="","",Items!$B179)</f>
        <v/>
      </c>
      <c r="C179" s="12" t="str">
        <f>IF(OR($A179="",C$1=""),"",SUMIFS(Movements!$H$2:$H$5001,Movements!$B$2:$B$5001,$A179,Movements!$D$2:$D$5001,C$1))</f>
        <v/>
      </c>
      <c r="D179" s="12" t="str">
        <f>IF(OR($A179="",D$1=""),"",SUMIFS(Movements!$H$2:$H$5001,Movements!$B$2:$B$5001,$A179,Movements!$D$2:$D$5001,D$1))</f>
        <v/>
      </c>
      <c r="E179" s="12" t="str">
        <f>IF(OR($A179="",E$1=""),"",SUMIFS(Movements!$H$2:$H$5001,Movements!$B$2:$B$5001,$A179,Movements!$D$2:$D$5001,E$1))</f>
        <v/>
      </c>
      <c r="F179" s="12" t="str">
        <f>IF(OR($A179="",F$1=""),"",SUMIFS(Movements!$H$2:$H$5001,Movements!$B$2:$B$5001,$A179,Movements!$D$2:$D$5001,F$1))</f>
        <v/>
      </c>
      <c r="G179" s="12" t="str">
        <f>IF(OR($A179="",G$1=""),"",SUMIFS(Movements!$H$2:$H$5001,Movements!$B$2:$B$5001,$A179,Movements!$D$2:$D$5001,G$1))</f>
        <v/>
      </c>
      <c r="H179" s="12" t="str">
        <f>IF($A179="","",Items!$L179)</f>
        <v/>
      </c>
      <c r="I179" s="13" t="str">
        <f>IF($A179="","",Items!$G179)</f>
        <v/>
      </c>
      <c r="J179" s="13" t="str">
        <f>IF($A179="","",H179*I179)</f>
        <v/>
      </c>
      <c r="K179" s="12" t="str">
        <f>IF($A179="","",Items!$O179)</f>
        <v/>
      </c>
    </row>
    <row r="180">
      <c r="A180" s="12" t="str">
        <f>IF(Items!$A180="","",Items!$A180)</f>
        <v/>
      </c>
      <c r="B180" s="12" t="str">
        <f>IF($A180="","",Items!$B180)</f>
        <v/>
      </c>
      <c r="C180" s="12" t="str">
        <f>IF(OR($A180="",C$1=""),"",SUMIFS(Movements!$H$2:$H$5001,Movements!$B$2:$B$5001,$A180,Movements!$D$2:$D$5001,C$1))</f>
        <v/>
      </c>
      <c r="D180" s="12" t="str">
        <f>IF(OR($A180="",D$1=""),"",SUMIFS(Movements!$H$2:$H$5001,Movements!$B$2:$B$5001,$A180,Movements!$D$2:$D$5001,D$1))</f>
        <v/>
      </c>
      <c r="E180" s="12" t="str">
        <f>IF(OR($A180="",E$1=""),"",SUMIFS(Movements!$H$2:$H$5001,Movements!$B$2:$B$5001,$A180,Movements!$D$2:$D$5001,E$1))</f>
        <v/>
      </c>
      <c r="F180" s="12" t="str">
        <f>IF(OR($A180="",F$1=""),"",SUMIFS(Movements!$H$2:$H$5001,Movements!$B$2:$B$5001,$A180,Movements!$D$2:$D$5001,F$1))</f>
        <v/>
      </c>
      <c r="G180" s="12" t="str">
        <f>IF(OR($A180="",G$1=""),"",SUMIFS(Movements!$H$2:$H$5001,Movements!$B$2:$B$5001,$A180,Movements!$D$2:$D$5001,G$1))</f>
        <v/>
      </c>
      <c r="H180" s="12" t="str">
        <f>IF($A180="","",Items!$L180)</f>
        <v/>
      </c>
      <c r="I180" s="13" t="str">
        <f>IF($A180="","",Items!$G180)</f>
        <v/>
      </c>
      <c r="J180" s="13" t="str">
        <f>IF($A180="","",H180*I180)</f>
        <v/>
      </c>
      <c r="K180" s="12" t="str">
        <f>IF($A180="","",Items!$O180)</f>
        <v/>
      </c>
    </row>
    <row r="181">
      <c r="A181" s="12" t="str">
        <f>IF(Items!$A181="","",Items!$A181)</f>
        <v/>
      </c>
      <c r="B181" s="12" t="str">
        <f>IF($A181="","",Items!$B181)</f>
        <v/>
      </c>
      <c r="C181" s="12" t="str">
        <f>IF(OR($A181="",C$1=""),"",SUMIFS(Movements!$H$2:$H$5001,Movements!$B$2:$B$5001,$A181,Movements!$D$2:$D$5001,C$1))</f>
        <v/>
      </c>
      <c r="D181" s="12" t="str">
        <f>IF(OR($A181="",D$1=""),"",SUMIFS(Movements!$H$2:$H$5001,Movements!$B$2:$B$5001,$A181,Movements!$D$2:$D$5001,D$1))</f>
        <v/>
      </c>
      <c r="E181" s="12" t="str">
        <f>IF(OR($A181="",E$1=""),"",SUMIFS(Movements!$H$2:$H$5001,Movements!$B$2:$B$5001,$A181,Movements!$D$2:$D$5001,E$1))</f>
        <v/>
      </c>
      <c r="F181" s="12" t="str">
        <f>IF(OR($A181="",F$1=""),"",SUMIFS(Movements!$H$2:$H$5001,Movements!$B$2:$B$5001,$A181,Movements!$D$2:$D$5001,F$1))</f>
        <v/>
      </c>
      <c r="G181" s="12" t="str">
        <f>IF(OR($A181="",G$1=""),"",SUMIFS(Movements!$H$2:$H$5001,Movements!$B$2:$B$5001,$A181,Movements!$D$2:$D$5001,G$1))</f>
        <v/>
      </c>
      <c r="H181" s="12" t="str">
        <f>IF($A181="","",Items!$L181)</f>
        <v/>
      </c>
      <c r="I181" s="13" t="str">
        <f>IF($A181="","",Items!$G181)</f>
        <v/>
      </c>
      <c r="J181" s="13" t="str">
        <f>IF($A181="","",H181*I181)</f>
        <v/>
      </c>
      <c r="K181" s="12" t="str">
        <f>IF($A181="","",Items!$O181)</f>
        <v/>
      </c>
    </row>
    <row r="182">
      <c r="A182" s="12" t="str">
        <f>IF(Items!$A182="","",Items!$A182)</f>
        <v/>
      </c>
      <c r="B182" s="12" t="str">
        <f>IF($A182="","",Items!$B182)</f>
        <v/>
      </c>
      <c r="C182" s="12" t="str">
        <f>IF(OR($A182="",C$1=""),"",SUMIFS(Movements!$H$2:$H$5001,Movements!$B$2:$B$5001,$A182,Movements!$D$2:$D$5001,C$1))</f>
        <v/>
      </c>
      <c r="D182" s="12" t="str">
        <f>IF(OR($A182="",D$1=""),"",SUMIFS(Movements!$H$2:$H$5001,Movements!$B$2:$B$5001,$A182,Movements!$D$2:$D$5001,D$1))</f>
        <v/>
      </c>
      <c r="E182" s="12" t="str">
        <f>IF(OR($A182="",E$1=""),"",SUMIFS(Movements!$H$2:$H$5001,Movements!$B$2:$B$5001,$A182,Movements!$D$2:$D$5001,E$1))</f>
        <v/>
      </c>
      <c r="F182" s="12" t="str">
        <f>IF(OR($A182="",F$1=""),"",SUMIFS(Movements!$H$2:$H$5001,Movements!$B$2:$B$5001,$A182,Movements!$D$2:$D$5001,F$1))</f>
        <v/>
      </c>
      <c r="G182" s="12" t="str">
        <f>IF(OR($A182="",G$1=""),"",SUMIFS(Movements!$H$2:$H$5001,Movements!$B$2:$B$5001,$A182,Movements!$D$2:$D$5001,G$1))</f>
        <v/>
      </c>
      <c r="H182" s="12" t="str">
        <f>IF($A182="","",Items!$L182)</f>
        <v/>
      </c>
      <c r="I182" s="13" t="str">
        <f>IF($A182="","",Items!$G182)</f>
        <v/>
      </c>
      <c r="J182" s="13" t="str">
        <f>IF($A182="","",H182*I182)</f>
        <v/>
      </c>
      <c r="K182" s="12" t="str">
        <f>IF($A182="","",Items!$O182)</f>
        <v/>
      </c>
    </row>
    <row r="183">
      <c r="A183" s="12" t="str">
        <f>IF(Items!$A183="","",Items!$A183)</f>
        <v/>
      </c>
      <c r="B183" s="12" t="str">
        <f>IF($A183="","",Items!$B183)</f>
        <v/>
      </c>
      <c r="C183" s="12" t="str">
        <f>IF(OR($A183="",C$1=""),"",SUMIFS(Movements!$H$2:$H$5001,Movements!$B$2:$B$5001,$A183,Movements!$D$2:$D$5001,C$1))</f>
        <v/>
      </c>
      <c r="D183" s="12" t="str">
        <f>IF(OR($A183="",D$1=""),"",SUMIFS(Movements!$H$2:$H$5001,Movements!$B$2:$B$5001,$A183,Movements!$D$2:$D$5001,D$1))</f>
        <v/>
      </c>
      <c r="E183" s="12" t="str">
        <f>IF(OR($A183="",E$1=""),"",SUMIFS(Movements!$H$2:$H$5001,Movements!$B$2:$B$5001,$A183,Movements!$D$2:$D$5001,E$1))</f>
        <v/>
      </c>
      <c r="F183" s="12" t="str">
        <f>IF(OR($A183="",F$1=""),"",SUMIFS(Movements!$H$2:$H$5001,Movements!$B$2:$B$5001,$A183,Movements!$D$2:$D$5001,F$1))</f>
        <v/>
      </c>
      <c r="G183" s="12" t="str">
        <f>IF(OR($A183="",G$1=""),"",SUMIFS(Movements!$H$2:$H$5001,Movements!$B$2:$B$5001,$A183,Movements!$D$2:$D$5001,G$1))</f>
        <v/>
      </c>
      <c r="H183" s="12" t="str">
        <f>IF($A183="","",Items!$L183)</f>
        <v/>
      </c>
      <c r="I183" s="13" t="str">
        <f>IF($A183="","",Items!$G183)</f>
        <v/>
      </c>
      <c r="J183" s="13" t="str">
        <f>IF($A183="","",H183*I183)</f>
        <v/>
      </c>
      <c r="K183" s="12" t="str">
        <f>IF($A183="","",Items!$O183)</f>
        <v/>
      </c>
    </row>
    <row r="184">
      <c r="A184" s="12" t="str">
        <f>IF(Items!$A184="","",Items!$A184)</f>
        <v/>
      </c>
      <c r="B184" s="12" t="str">
        <f>IF($A184="","",Items!$B184)</f>
        <v/>
      </c>
      <c r="C184" s="12" t="str">
        <f>IF(OR($A184="",C$1=""),"",SUMIFS(Movements!$H$2:$H$5001,Movements!$B$2:$B$5001,$A184,Movements!$D$2:$D$5001,C$1))</f>
        <v/>
      </c>
      <c r="D184" s="12" t="str">
        <f>IF(OR($A184="",D$1=""),"",SUMIFS(Movements!$H$2:$H$5001,Movements!$B$2:$B$5001,$A184,Movements!$D$2:$D$5001,D$1))</f>
        <v/>
      </c>
      <c r="E184" s="12" t="str">
        <f>IF(OR($A184="",E$1=""),"",SUMIFS(Movements!$H$2:$H$5001,Movements!$B$2:$B$5001,$A184,Movements!$D$2:$D$5001,E$1))</f>
        <v/>
      </c>
      <c r="F184" s="12" t="str">
        <f>IF(OR($A184="",F$1=""),"",SUMIFS(Movements!$H$2:$H$5001,Movements!$B$2:$B$5001,$A184,Movements!$D$2:$D$5001,F$1))</f>
        <v/>
      </c>
      <c r="G184" s="12" t="str">
        <f>IF(OR($A184="",G$1=""),"",SUMIFS(Movements!$H$2:$H$5001,Movements!$B$2:$B$5001,$A184,Movements!$D$2:$D$5001,G$1))</f>
        <v/>
      </c>
      <c r="H184" s="12" t="str">
        <f>IF($A184="","",Items!$L184)</f>
        <v/>
      </c>
      <c r="I184" s="13" t="str">
        <f>IF($A184="","",Items!$G184)</f>
        <v/>
      </c>
      <c r="J184" s="13" t="str">
        <f>IF($A184="","",H184*I184)</f>
        <v/>
      </c>
      <c r="K184" s="12" t="str">
        <f>IF($A184="","",Items!$O184)</f>
        <v/>
      </c>
    </row>
    <row r="185">
      <c r="A185" s="12" t="str">
        <f>IF(Items!$A185="","",Items!$A185)</f>
        <v/>
      </c>
      <c r="B185" s="12" t="str">
        <f>IF($A185="","",Items!$B185)</f>
        <v/>
      </c>
      <c r="C185" s="12" t="str">
        <f>IF(OR($A185="",C$1=""),"",SUMIFS(Movements!$H$2:$H$5001,Movements!$B$2:$B$5001,$A185,Movements!$D$2:$D$5001,C$1))</f>
        <v/>
      </c>
      <c r="D185" s="12" t="str">
        <f>IF(OR($A185="",D$1=""),"",SUMIFS(Movements!$H$2:$H$5001,Movements!$B$2:$B$5001,$A185,Movements!$D$2:$D$5001,D$1))</f>
        <v/>
      </c>
      <c r="E185" s="12" t="str">
        <f>IF(OR($A185="",E$1=""),"",SUMIFS(Movements!$H$2:$H$5001,Movements!$B$2:$B$5001,$A185,Movements!$D$2:$D$5001,E$1))</f>
        <v/>
      </c>
      <c r="F185" s="12" t="str">
        <f>IF(OR($A185="",F$1=""),"",SUMIFS(Movements!$H$2:$H$5001,Movements!$B$2:$B$5001,$A185,Movements!$D$2:$D$5001,F$1))</f>
        <v/>
      </c>
      <c r="G185" s="12" t="str">
        <f>IF(OR($A185="",G$1=""),"",SUMIFS(Movements!$H$2:$H$5001,Movements!$B$2:$B$5001,$A185,Movements!$D$2:$D$5001,G$1))</f>
        <v/>
      </c>
      <c r="H185" s="12" t="str">
        <f>IF($A185="","",Items!$L185)</f>
        <v/>
      </c>
      <c r="I185" s="13" t="str">
        <f>IF($A185="","",Items!$G185)</f>
        <v/>
      </c>
      <c r="J185" s="13" t="str">
        <f>IF($A185="","",H185*I185)</f>
        <v/>
      </c>
      <c r="K185" s="12" t="str">
        <f>IF($A185="","",Items!$O185)</f>
        <v/>
      </c>
    </row>
    <row r="186">
      <c r="A186" s="12" t="str">
        <f>IF(Items!$A186="","",Items!$A186)</f>
        <v/>
      </c>
      <c r="B186" s="12" t="str">
        <f>IF($A186="","",Items!$B186)</f>
        <v/>
      </c>
      <c r="C186" s="12" t="str">
        <f>IF(OR($A186="",C$1=""),"",SUMIFS(Movements!$H$2:$H$5001,Movements!$B$2:$B$5001,$A186,Movements!$D$2:$D$5001,C$1))</f>
        <v/>
      </c>
      <c r="D186" s="12" t="str">
        <f>IF(OR($A186="",D$1=""),"",SUMIFS(Movements!$H$2:$H$5001,Movements!$B$2:$B$5001,$A186,Movements!$D$2:$D$5001,D$1))</f>
        <v/>
      </c>
      <c r="E186" s="12" t="str">
        <f>IF(OR($A186="",E$1=""),"",SUMIFS(Movements!$H$2:$H$5001,Movements!$B$2:$B$5001,$A186,Movements!$D$2:$D$5001,E$1))</f>
        <v/>
      </c>
      <c r="F186" s="12" t="str">
        <f>IF(OR($A186="",F$1=""),"",SUMIFS(Movements!$H$2:$H$5001,Movements!$B$2:$B$5001,$A186,Movements!$D$2:$D$5001,F$1))</f>
        <v/>
      </c>
      <c r="G186" s="12" t="str">
        <f>IF(OR($A186="",G$1=""),"",SUMIFS(Movements!$H$2:$H$5001,Movements!$B$2:$B$5001,$A186,Movements!$D$2:$D$5001,G$1))</f>
        <v/>
      </c>
      <c r="H186" s="12" t="str">
        <f>IF($A186="","",Items!$L186)</f>
        <v/>
      </c>
      <c r="I186" s="13" t="str">
        <f>IF($A186="","",Items!$G186)</f>
        <v/>
      </c>
      <c r="J186" s="13" t="str">
        <f>IF($A186="","",H186*I186)</f>
        <v/>
      </c>
      <c r="K186" s="12" t="str">
        <f>IF($A186="","",Items!$O186)</f>
        <v/>
      </c>
    </row>
    <row r="187">
      <c r="A187" s="12" t="str">
        <f>IF(Items!$A187="","",Items!$A187)</f>
        <v/>
      </c>
      <c r="B187" s="12" t="str">
        <f>IF($A187="","",Items!$B187)</f>
        <v/>
      </c>
      <c r="C187" s="12" t="str">
        <f>IF(OR($A187="",C$1=""),"",SUMIFS(Movements!$H$2:$H$5001,Movements!$B$2:$B$5001,$A187,Movements!$D$2:$D$5001,C$1))</f>
        <v/>
      </c>
      <c r="D187" s="12" t="str">
        <f>IF(OR($A187="",D$1=""),"",SUMIFS(Movements!$H$2:$H$5001,Movements!$B$2:$B$5001,$A187,Movements!$D$2:$D$5001,D$1))</f>
        <v/>
      </c>
      <c r="E187" s="12" t="str">
        <f>IF(OR($A187="",E$1=""),"",SUMIFS(Movements!$H$2:$H$5001,Movements!$B$2:$B$5001,$A187,Movements!$D$2:$D$5001,E$1))</f>
        <v/>
      </c>
      <c r="F187" s="12" t="str">
        <f>IF(OR($A187="",F$1=""),"",SUMIFS(Movements!$H$2:$H$5001,Movements!$B$2:$B$5001,$A187,Movements!$D$2:$D$5001,F$1))</f>
        <v/>
      </c>
      <c r="G187" s="12" t="str">
        <f>IF(OR($A187="",G$1=""),"",SUMIFS(Movements!$H$2:$H$5001,Movements!$B$2:$B$5001,$A187,Movements!$D$2:$D$5001,G$1))</f>
        <v/>
      </c>
      <c r="H187" s="12" t="str">
        <f>IF($A187="","",Items!$L187)</f>
        <v/>
      </c>
      <c r="I187" s="13" t="str">
        <f>IF($A187="","",Items!$G187)</f>
        <v/>
      </c>
      <c r="J187" s="13" t="str">
        <f>IF($A187="","",H187*I187)</f>
        <v/>
      </c>
      <c r="K187" s="12" t="str">
        <f>IF($A187="","",Items!$O187)</f>
        <v/>
      </c>
    </row>
    <row r="188">
      <c r="A188" s="12" t="str">
        <f>IF(Items!$A188="","",Items!$A188)</f>
        <v/>
      </c>
      <c r="B188" s="12" t="str">
        <f>IF($A188="","",Items!$B188)</f>
        <v/>
      </c>
      <c r="C188" s="12" t="str">
        <f>IF(OR($A188="",C$1=""),"",SUMIFS(Movements!$H$2:$H$5001,Movements!$B$2:$B$5001,$A188,Movements!$D$2:$D$5001,C$1))</f>
        <v/>
      </c>
      <c r="D188" s="12" t="str">
        <f>IF(OR($A188="",D$1=""),"",SUMIFS(Movements!$H$2:$H$5001,Movements!$B$2:$B$5001,$A188,Movements!$D$2:$D$5001,D$1))</f>
        <v/>
      </c>
      <c r="E188" s="12" t="str">
        <f>IF(OR($A188="",E$1=""),"",SUMIFS(Movements!$H$2:$H$5001,Movements!$B$2:$B$5001,$A188,Movements!$D$2:$D$5001,E$1))</f>
        <v/>
      </c>
      <c r="F188" s="12" t="str">
        <f>IF(OR($A188="",F$1=""),"",SUMIFS(Movements!$H$2:$H$5001,Movements!$B$2:$B$5001,$A188,Movements!$D$2:$D$5001,F$1))</f>
        <v/>
      </c>
      <c r="G188" s="12" t="str">
        <f>IF(OR($A188="",G$1=""),"",SUMIFS(Movements!$H$2:$H$5001,Movements!$B$2:$B$5001,$A188,Movements!$D$2:$D$5001,G$1))</f>
        <v/>
      </c>
      <c r="H188" s="12" t="str">
        <f>IF($A188="","",Items!$L188)</f>
        <v/>
      </c>
      <c r="I188" s="13" t="str">
        <f>IF($A188="","",Items!$G188)</f>
        <v/>
      </c>
      <c r="J188" s="13" t="str">
        <f>IF($A188="","",H188*I188)</f>
        <v/>
      </c>
      <c r="K188" s="12" t="str">
        <f>IF($A188="","",Items!$O188)</f>
        <v/>
      </c>
    </row>
    <row r="189">
      <c r="A189" s="12" t="str">
        <f>IF(Items!$A189="","",Items!$A189)</f>
        <v/>
      </c>
      <c r="B189" s="12" t="str">
        <f>IF($A189="","",Items!$B189)</f>
        <v/>
      </c>
      <c r="C189" s="12" t="str">
        <f>IF(OR($A189="",C$1=""),"",SUMIFS(Movements!$H$2:$H$5001,Movements!$B$2:$B$5001,$A189,Movements!$D$2:$D$5001,C$1))</f>
        <v/>
      </c>
      <c r="D189" s="12" t="str">
        <f>IF(OR($A189="",D$1=""),"",SUMIFS(Movements!$H$2:$H$5001,Movements!$B$2:$B$5001,$A189,Movements!$D$2:$D$5001,D$1))</f>
        <v/>
      </c>
      <c r="E189" s="12" t="str">
        <f>IF(OR($A189="",E$1=""),"",SUMIFS(Movements!$H$2:$H$5001,Movements!$B$2:$B$5001,$A189,Movements!$D$2:$D$5001,E$1))</f>
        <v/>
      </c>
      <c r="F189" s="12" t="str">
        <f>IF(OR($A189="",F$1=""),"",SUMIFS(Movements!$H$2:$H$5001,Movements!$B$2:$B$5001,$A189,Movements!$D$2:$D$5001,F$1))</f>
        <v/>
      </c>
      <c r="G189" s="12" t="str">
        <f>IF(OR($A189="",G$1=""),"",SUMIFS(Movements!$H$2:$H$5001,Movements!$B$2:$B$5001,$A189,Movements!$D$2:$D$5001,G$1))</f>
        <v/>
      </c>
      <c r="H189" s="12" t="str">
        <f>IF($A189="","",Items!$L189)</f>
        <v/>
      </c>
      <c r="I189" s="13" t="str">
        <f>IF($A189="","",Items!$G189)</f>
        <v/>
      </c>
      <c r="J189" s="13" t="str">
        <f>IF($A189="","",H189*I189)</f>
        <v/>
      </c>
      <c r="K189" s="12" t="str">
        <f>IF($A189="","",Items!$O189)</f>
        <v/>
      </c>
    </row>
    <row r="190">
      <c r="A190" s="12" t="str">
        <f>IF(Items!$A190="","",Items!$A190)</f>
        <v/>
      </c>
      <c r="B190" s="12" t="str">
        <f>IF($A190="","",Items!$B190)</f>
        <v/>
      </c>
      <c r="C190" s="12" t="str">
        <f>IF(OR($A190="",C$1=""),"",SUMIFS(Movements!$H$2:$H$5001,Movements!$B$2:$B$5001,$A190,Movements!$D$2:$D$5001,C$1))</f>
        <v/>
      </c>
      <c r="D190" s="12" t="str">
        <f>IF(OR($A190="",D$1=""),"",SUMIFS(Movements!$H$2:$H$5001,Movements!$B$2:$B$5001,$A190,Movements!$D$2:$D$5001,D$1))</f>
        <v/>
      </c>
      <c r="E190" s="12" t="str">
        <f>IF(OR($A190="",E$1=""),"",SUMIFS(Movements!$H$2:$H$5001,Movements!$B$2:$B$5001,$A190,Movements!$D$2:$D$5001,E$1))</f>
        <v/>
      </c>
      <c r="F190" s="12" t="str">
        <f>IF(OR($A190="",F$1=""),"",SUMIFS(Movements!$H$2:$H$5001,Movements!$B$2:$B$5001,$A190,Movements!$D$2:$D$5001,F$1))</f>
        <v/>
      </c>
      <c r="G190" s="12" t="str">
        <f>IF(OR($A190="",G$1=""),"",SUMIFS(Movements!$H$2:$H$5001,Movements!$B$2:$B$5001,$A190,Movements!$D$2:$D$5001,G$1))</f>
        <v/>
      </c>
      <c r="H190" s="12" t="str">
        <f>IF($A190="","",Items!$L190)</f>
        <v/>
      </c>
      <c r="I190" s="13" t="str">
        <f>IF($A190="","",Items!$G190)</f>
        <v/>
      </c>
      <c r="J190" s="13" t="str">
        <f>IF($A190="","",H190*I190)</f>
        <v/>
      </c>
      <c r="K190" s="12" t="str">
        <f>IF($A190="","",Items!$O190)</f>
        <v/>
      </c>
    </row>
    <row r="191">
      <c r="A191" s="12" t="str">
        <f>IF(Items!$A191="","",Items!$A191)</f>
        <v/>
      </c>
      <c r="B191" s="12" t="str">
        <f>IF($A191="","",Items!$B191)</f>
        <v/>
      </c>
      <c r="C191" s="12" t="str">
        <f>IF(OR($A191="",C$1=""),"",SUMIFS(Movements!$H$2:$H$5001,Movements!$B$2:$B$5001,$A191,Movements!$D$2:$D$5001,C$1))</f>
        <v/>
      </c>
      <c r="D191" s="12" t="str">
        <f>IF(OR($A191="",D$1=""),"",SUMIFS(Movements!$H$2:$H$5001,Movements!$B$2:$B$5001,$A191,Movements!$D$2:$D$5001,D$1))</f>
        <v/>
      </c>
      <c r="E191" s="12" t="str">
        <f>IF(OR($A191="",E$1=""),"",SUMIFS(Movements!$H$2:$H$5001,Movements!$B$2:$B$5001,$A191,Movements!$D$2:$D$5001,E$1))</f>
        <v/>
      </c>
      <c r="F191" s="12" t="str">
        <f>IF(OR($A191="",F$1=""),"",SUMIFS(Movements!$H$2:$H$5001,Movements!$B$2:$B$5001,$A191,Movements!$D$2:$D$5001,F$1))</f>
        <v/>
      </c>
      <c r="G191" s="12" t="str">
        <f>IF(OR($A191="",G$1=""),"",SUMIFS(Movements!$H$2:$H$5001,Movements!$B$2:$B$5001,$A191,Movements!$D$2:$D$5001,G$1))</f>
        <v/>
      </c>
      <c r="H191" s="12" t="str">
        <f>IF($A191="","",Items!$L191)</f>
        <v/>
      </c>
      <c r="I191" s="13" t="str">
        <f>IF($A191="","",Items!$G191)</f>
        <v/>
      </c>
      <c r="J191" s="13" t="str">
        <f>IF($A191="","",H191*I191)</f>
        <v/>
      </c>
      <c r="K191" s="12" t="str">
        <f>IF($A191="","",Items!$O191)</f>
        <v/>
      </c>
    </row>
    <row r="192">
      <c r="A192" s="12" t="str">
        <f>IF(Items!$A192="","",Items!$A192)</f>
        <v/>
      </c>
      <c r="B192" s="12" t="str">
        <f>IF($A192="","",Items!$B192)</f>
        <v/>
      </c>
      <c r="C192" s="12" t="str">
        <f>IF(OR($A192="",C$1=""),"",SUMIFS(Movements!$H$2:$H$5001,Movements!$B$2:$B$5001,$A192,Movements!$D$2:$D$5001,C$1))</f>
        <v/>
      </c>
      <c r="D192" s="12" t="str">
        <f>IF(OR($A192="",D$1=""),"",SUMIFS(Movements!$H$2:$H$5001,Movements!$B$2:$B$5001,$A192,Movements!$D$2:$D$5001,D$1))</f>
        <v/>
      </c>
      <c r="E192" s="12" t="str">
        <f>IF(OR($A192="",E$1=""),"",SUMIFS(Movements!$H$2:$H$5001,Movements!$B$2:$B$5001,$A192,Movements!$D$2:$D$5001,E$1))</f>
        <v/>
      </c>
      <c r="F192" s="12" t="str">
        <f>IF(OR($A192="",F$1=""),"",SUMIFS(Movements!$H$2:$H$5001,Movements!$B$2:$B$5001,$A192,Movements!$D$2:$D$5001,F$1))</f>
        <v/>
      </c>
      <c r="G192" s="12" t="str">
        <f>IF(OR($A192="",G$1=""),"",SUMIFS(Movements!$H$2:$H$5001,Movements!$B$2:$B$5001,$A192,Movements!$D$2:$D$5001,G$1))</f>
        <v/>
      </c>
      <c r="H192" s="12" t="str">
        <f>IF($A192="","",Items!$L192)</f>
        <v/>
      </c>
      <c r="I192" s="13" t="str">
        <f>IF($A192="","",Items!$G192)</f>
        <v/>
      </c>
      <c r="J192" s="13" t="str">
        <f>IF($A192="","",H192*I192)</f>
        <v/>
      </c>
      <c r="K192" s="12" t="str">
        <f>IF($A192="","",Items!$O192)</f>
        <v/>
      </c>
    </row>
    <row r="193">
      <c r="A193" s="12" t="str">
        <f>IF(Items!$A193="","",Items!$A193)</f>
        <v/>
      </c>
      <c r="B193" s="12" t="str">
        <f>IF($A193="","",Items!$B193)</f>
        <v/>
      </c>
      <c r="C193" s="12" t="str">
        <f>IF(OR($A193="",C$1=""),"",SUMIFS(Movements!$H$2:$H$5001,Movements!$B$2:$B$5001,$A193,Movements!$D$2:$D$5001,C$1))</f>
        <v/>
      </c>
      <c r="D193" s="12" t="str">
        <f>IF(OR($A193="",D$1=""),"",SUMIFS(Movements!$H$2:$H$5001,Movements!$B$2:$B$5001,$A193,Movements!$D$2:$D$5001,D$1))</f>
        <v/>
      </c>
      <c r="E193" s="12" t="str">
        <f>IF(OR($A193="",E$1=""),"",SUMIFS(Movements!$H$2:$H$5001,Movements!$B$2:$B$5001,$A193,Movements!$D$2:$D$5001,E$1))</f>
        <v/>
      </c>
      <c r="F193" s="12" t="str">
        <f>IF(OR($A193="",F$1=""),"",SUMIFS(Movements!$H$2:$H$5001,Movements!$B$2:$B$5001,$A193,Movements!$D$2:$D$5001,F$1))</f>
        <v/>
      </c>
      <c r="G193" s="12" t="str">
        <f>IF(OR($A193="",G$1=""),"",SUMIFS(Movements!$H$2:$H$5001,Movements!$B$2:$B$5001,$A193,Movements!$D$2:$D$5001,G$1))</f>
        <v/>
      </c>
      <c r="H193" s="12" t="str">
        <f>IF($A193="","",Items!$L193)</f>
        <v/>
      </c>
      <c r="I193" s="13" t="str">
        <f>IF($A193="","",Items!$G193)</f>
        <v/>
      </c>
      <c r="J193" s="13" t="str">
        <f>IF($A193="","",H193*I193)</f>
        <v/>
      </c>
      <c r="K193" s="12" t="str">
        <f>IF($A193="","",Items!$O193)</f>
        <v/>
      </c>
    </row>
    <row r="194">
      <c r="A194" s="12" t="str">
        <f>IF(Items!$A194="","",Items!$A194)</f>
        <v/>
      </c>
      <c r="B194" s="12" t="str">
        <f>IF($A194="","",Items!$B194)</f>
        <v/>
      </c>
      <c r="C194" s="12" t="str">
        <f>IF(OR($A194="",C$1=""),"",SUMIFS(Movements!$H$2:$H$5001,Movements!$B$2:$B$5001,$A194,Movements!$D$2:$D$5001,C$1))</f>
        <v/>
      </c>
      <c r="D194" s="12" t="str">
        <f>IF(OR($A194="",D$1=""),"",SUMIFS(Movements!$H$2:$H$5001,Movements!$B$2:$B$5001,$A194,Movements!$D$2:$D$5001,D$1))</f>
        <v/>
      </c>
      <c r="E194" s="12" t="str">
        <f>IF(OR($A194="",E$1=""),"",SUMIFS(Movements!$H$2:$H$5001,Movements!$B$2:$B$5001,$A194,Movements!$D$2:$D$5001,E$1))</f>
        <v/>
      </c>
      <c r="F194" s="12" t="str">
        <f>IF(OR($A194="",F$1=""),"",SUMIFS(Movements!$H$2:$H$5001,Movements!$B$2:$B$5001,$A194,Movements!$D$2:$D$5001,F$1))</f>
        <v/>
      </c>
      <c r="G194" s="12" t="str">
        <f>IF(OR($A194="",G$1=""),"",SUMIFS(Movements!$H$2:$H$5001,Movements!$B$2:$B$5001,$A194,Movements!$D$2:$D$5001,G$1))</f>
        <v/>
      </c>
      <c r="H194" s="12" t="str">
        <f>IF($A194="","",Items!$L194)</f>
        <v/>
      </c>
      <c r="I194" s="13" t="str">
        <f>IF($A194="","",Items!$G194)</f>
        <v/>
      </c>
      <c r="J194" s="13" t="str">
        <f>IF($A194="","",H194*I194)</f>
        <v/>
      </c>
      <c r="K194" s="12" t="str">
        <f>IF($A194="","",Items!$O194)</f>
        <v/>
      </c>
    </row>
    <row r="195">
      <c r="A195" s="12" t="str">
        <f>IF(Items!$A195="","",Items!$A195)</f>
        <v/>
      </c>
      <c r="B195" s="12" t="str">
        <f>IF($A195="","",Items!$B195)</f>
        <v/>
      </c>
      <c r="C195" s="12" t="str">
        <f>IF(OR($A195="",C$1=""),"",SUMIFS(Movements!$H$2:$H$5001,Movements!$B$2:$B$5001,$A195,Movements!$D$2:$D$5001,C$1))</f>
        <v/>
      </c>
      <c r="D195" s="12" t="str">
        <f>IF(OR($A195="",D$1=""),"",SUMIFS(Movements!$H$2:$H$5001,Movements!$B$2:$B$5001,$A195,Movements!$D$2:$D$5001,D$1))</f>
        <v/>
      </c>
      <c r="E195" s="12" t="str">
        <f>IF(OR($A195="",E$1=""),"",SUMIFS(Movements!$H$2:$H$5001,Movements!$B$2:$B$5001,$A195,Movements!$D$2:$D$5001,E$1))</f>
        <v/>
      </c>
      <c r="F195" s="12" t="str">
        <f>IF(OR($A195="",F$1=""),"",SUMIFS(Movements!$H$2:$H$5001,Movements!$B$2:$B$5001,$A195,Movements!$D$2:$D$5001,F$1))</f>
        <v/>
      </c>
      <c r="G195" s="12" t="str">
        <f>IF(OR($A195="",G$1=""),"",SUMIFS(Movements!$H$2:$H$5001,Movements!$B$2:$B$5001,$A195,Movements!$D$2:$D$5001,G$1))</f>
        <v/>
      </c>
      <c r="H195" s="12" t="str">
        <f>IF($A195="","",Items!$L195)</f>
        <v/>
      </c>
      <c r="I195" s="13" t="str">
        <f>IF($A195="","",Items!$G195)</f>
        <v/>
      </c>
      <c r="J195" s="13" t="str">
        <f>IF($A195="","",H195*I195)</f>
        <v/>
      </c>
      <c r="K195" s="12" t="str">
        <f>IF($A195="","",Items!$O195)</f>
        <v/>
      </c>
    </row>
    <row r="196">
      <c r="A196" s="12" t="str">
        <f>IF(Items!$A196="","",Items!$A196)</f>
        <v/>
      </c>
      <c r="B196" s="12" t="str">
        <f>IF($A196="","",Items!$B196)</f>
        <v/>
      </c>
      <c r="C196" s="12" t="str">
        <f>IF(OR($A196="",C$1=""),"",SUMIFS(Movements!$H$2:$H$5001,Movements!$B$2:$B$5001,$A196,Movements!$D$2:$D$5001,C$1))</f>
        <v/>
      </c>
      <c r="D196" s="12" t="str">
        <f>IF(OR($A196="",D$1=""),"",SUMIFS(Movements!$H$2:$H$5001,Movements!$B$2:$B$5001,$A196,Movements!$D$2:$D$5001,D$1))</f>
        <v/>
      </c>
      <c r="E196" s="12" t="str">
        <f>IF(OR($A196="",E$1=""),"",SUMIFS(Movements!$H$2:$H$5001,Movements!$B$2:$B$5001,$A196,Movements!$D$2:$D$5001,E$1))</f>
        <v/>
      </c>
      <c r="F196" s="12" t="str">
        <f>IF(OR($A196="",F$1=""),"",SUMIFS(Movements!$H$2:$H$5001,Movements!$B$2:$B$5001,$A196,Movements!$D$2:$D$5001,F$1))</f>
        <v/>
      </c>
      <c r="G196" s="12" t="str">
        <f>IF(OR($A196="",G$1=""),"",SUMIFS(Movements!$H$2:$H$5001,Movements!$B$2:$B$5001,$A196,Movements!$D$2:$D$5001,G$1))</f>
        <v/>
      </c>
      <c r="H196" s="12" t="str">
        <f>IF($A196="","",Items!$L196)</f>
        <v/>
      </c>
      <c r="I196" s="13" t="str">
        <f>IF($A196="","",Items!$G196)</f>
        <v/>
      </c>
      <c r="J196" s="13" t="str">
        <f>IF($A196="","",H196*I196)</f>
        <v/>
      </c>
      <c r="K196" s="12" t="str">
        <f>IF($A196="","",Items!$O196)</f>
        <v/>
      </c>
    </row>
    <row r="197">
      <c r="A197" s="12" t="str">
        <f>IF(Items!$A197="","",Items!$A197)</f>
        <v/>
      </c>
      <c r="B197" s="12" t="str">
        <f>IF($A197="","",Items!$B197)</f>
        <v/>
      </c>
      <c r="C197" s="12" t="str">
        <f>IF(OR($A197="",C$1=""),"",SUMIFS(Movements!$H$2:$H$5001,Movements!$B$2:$B$5001,$A197,Movements!$D$2:$D$5001,C$1))</f>
        <v/>
      </c>
      <c r="D197" s="12" t="str">
        <f>IF(OR($A197="",D$1=""),"",SUMIFS(Movements!$H$2:$H$5001,Movements!$B$2:$B$5001,$A197,Movements!$D$2:$D$5001,D$1))</f>
        <v/>
      </c>
      <c r="E197" s="12" t="str">
        <f>IF(OR($A197="",E$1=""),"",SUMIFS(Movements!$H$2:$H$5001,Movements!$B$2:$B$5001,$A197,Movements!$D$2:$D$5001,E$1))</f>
        <v/>
      </c>
      <c r="F197" s="12" t="str">
        <f>IF(OR($A197="",F$1=""),"",SUMIFS(Movements!$H$2:$H$5001,Movements!$B$2:$B$5001,$A197,Movements!$D$2:$D$5001,F$1))</f>
        <v/>
      </c>
      <c r="G197" s="12" t="str">
        <f>IF(OR($A197="",G$1=""),"",SUMIFS(Movements!$H$2:$H$5001,Movements!$B$2:$B$5001,$A197,Movements!$D$2:$D$5001,G$1))</f>
        <v/>
      </c>
      <c r="H197" s="12" t="str">
        <f>IF($A197="","",Items!$L197)</f>
        <v/>
      </c>
      <c r="I197" s="13" t="str">
        <f>IF($A197="","",Items!$G197)</f>
        <v/>
      </c>
      <c r="J197" s="13" t="str">
        <f>IF($A197="","",H197*I197)</f>
        <v/>
      </c>
      <c r="K197" s="12" t="str">
        <f>IF($A197="","",Items!$O197)</f>
        <v/>
      </c>
    </row>
    <row r="198">
      <c r="A198" s="12" t="str">
        <f>IF(Items!$A198="","",Items!$A198)</f>
        <v/>
      </c>
      <c r="B198" s="12" t="str">
        <f>IF($A198="","",Items!$B198)</f>
        <v/>
      </c>
      <c r="C198" s="12" t="str">
        <f>IF(OR($A198="",C$1=""),"",SUMIFS(Movements!$H$2:$H$5001,Movements!$B$2:$B$5001,$A198,Movements!$D$2:$D$5001,C$1))</f>
        <v/>
      </c>
      <c r="D198" s="12" t="str">
        <f>IF(OR($A198="",D$1=""),"",SUMIFS(Movements!$H$2:$H$5001,Movements!$B$2:$B$5001,$A198,Movements!$D$2:$D$5001,D$1))</f>
        <v/>
      </c>
      <c r="E198" s="12" t="str">
        <f>IF(OR($A198="",E$1=""),"",SUMIFS(Movements!$H$2:$H$5001,Movements!$B$2:$B$5001,$A198,Movements!$D$2:$D$5001,E$1))</f>
        <v/>
      </c>
      <c r="F198" s="12" t="str">
        <f>IF(OR($A198="",F$1=""),"",SUMIFS(Movements!$H$2:$H$5001,Movements!$B$2:$B$5001,$A198,Movements!$D$2:$D$5001,F$1))</f>
        <v/>
      </c>
      <c r="G198" s="12" t="str">
        <f>IF(OR($A198="",G$1=""),"",SUMIFS(Movements!$H$2:$H$5001,Movements!$B$2:$B$5001,$A198,Movements!$D$2:$D$5001,G$1))</f>
        <v/>
      </c>
      <c r="H198" s="12" t="str">
        <f>IF($A198="","",Items!$L198)</f>
        <v/>
      </c>
      <c r="I198" s="13" t="str">
        <f>IF($A198="","",Items!$G198)</f>
        <v/>
      </c>
      <c r="J198" s="13" t="str">
        <f>IF($A198="","",H198*I198)</f>
        <v/>
      </c>
      <c r="K198" s="12" t="str">
        <f>IF($A198="","",Items!$O198)</f>
        <v/>
      </c>
    </row>
    <row r="199">
      <c r="A199" s="12" t="str">
        <f>IF(Items!$A199="","",Items!$A199)</f>
        <v/>
      </c>
      <c r="B199" s="12" t="str">
        <f>IF($A199="","",Items!$B199)</f>
        <v/>
      </c>
      <c r="C199" s="12" t="str">
        <f>IF(OR($A199="",C$1=""),"",SUMIFS(Movements!$H$2:$H$5001,Movements!$B$2:$B$5001,$A199,Movements!$D$2:$D$5001,C$1))</f>
        <v/>
      </c>
      <c r="D199" s="12" t="str">
        <f>IF(OR($A199="",D$1=""),"",SUMIFS(Movements!$H$2:$H$5001,Movements!$B$2:$B$5001,$A199,Movements!$D$2:$D$5001,D$1))</f>
        <v/>
      </c>
      <c r="E199" s="12" t="str">
        <f>IF(OR($A199="",E$1=""),"",SUMIFS(Movements!$H$2:$H$5001,Movements!$B$2:$B$5001,$A199,Movements!$D$2:$D$5001,E$1))</f>
        <v/>
      </c>
      <c r="F199" s="12" t="str">
        <f>IF(OR($A199="",F$1=""),"",SUMIFS(Movements!$H$2:$H$5001,Movements!$B$2:$B$5001,$A199,Movements!$D$2:$D$5001,F$1))</f>
        <v/>
      </c>
      <c r="G199" s="12" t="str">
        <f>IF(OR($A199="",G$1=""),"",SUMIFS(Movements!$H$2:$H$5001,Movements!$B$2:$B$5001,$A199,Movements!$D$2:$D$5001,G$1))</f>
        <v/>
      </c>
      <c r="H199" s="12" t="str">
        <f>IF($A199="","",Items!$L199)</f>
        <v/>
      </c>
      <c r="I199" s="13" t="str">
        <f>IF($A199="","",Items!$G199)</f>
        <v/>
      </c>
      <c r="J199" s="13" t="str">
        <f>IF($A199="","",H199*I199)</f>
        <v/>
      </c>
      <c r="K199" s="12" t="str">
        <f>IF($A199="","",Items!$O199)</f>
        <v/>
      </c>
    </row>
    <row r="200">
      <c r="A200" s="12" t="str">
        <f>IF(Items!$A200="","",Items!$A200)</f>
        <v/>
      </c>
      <c r="B200" s="12" t="str">
        <f>IF($A200="","",Items!$B200)</f>
        <v/>
      </c>
      <c r="C200" s="12" t="str">
        <f>IF(OR($A200="",C$1=""),"",SUMIFS(Movements!$H$2:$H$5001,Movements!$B$2:$B$5001,$A200,Movements!$D$2:$D$5001,C$1))</f>
        <v/>
      </c>
      <c r="D200" s="12" t="str">
        <f>IF(OR($A200="",D$1=""),"",SUMIFS(Movements!$H$2:$H$5001,Movements!$B$2:$B$5001,$A200,Movements!$D$2:$D$5001,D$1))</f>
        <v/>
      </c>
      <c r="E200" s="12" t="str">
        <f>IF(OR($A200="",E$1=""),"",SUMIFS(Movements!$H$2:$H$5001,Movements!$B$2:$B$5001,$A200,Movements!$D$2:$D$5001,E$1))</f>
        <v/>
      </c>
      <c r="F200" s="12" t="str">
        <f>IF(OR($A200="",F$1=""),"",SUMIFS(Movements!$H$2:$H$5001,Movements!$B$2:$B$5001,$A200,Movements!$D$2:$D$5001,F$1))</f>
        <v/>
      </c>
      <c r="G200" s="12" t="str">
        <f>IF(OR($A200="",G$1=""),"",SUMIFS(Movements!$H$2:$H$5001,Movements!$B$2:$B$5001,$A200,Movements!$D$2:$D$5001,G$1))</f>
        <v/>
      </c>
      <c r="H200" s="12" t="str">
        <f>IF($A200="","",Items!$L200)</f>
        <v/>
      </c>
      <c r="I200" s="13" t="str">
        <f>IF($A200="","",Items!$G200)</f>
        <v/>
      </c>
      <c r="J200" s="13" t="str">
        <f>IF($A200="","",H200*I200)</f>
        <v/>
      </c>
      <c r="K200" s="12" t="str">
        <f>IF($A200="","",Items!$O200)</f>
        <v/>
      </c>
    </row>
    <row r="201">
      <c r="A201" s="12" t="str">
        <f>IF(Items!$A201="","",Items!$A201)</f>
        <v/>
      </c>
      <c r="B201" s="12" t="str">
        <f>IF($A201="","",Items!$B201)</f>
        <v/>
      </c>
      <c r="C201" s="12" t="str">
        <f>IF(OR($A201="",C$1=""),"",SUMIFS(Movements!$H$2:$H$5001,Movements!$B$2:$B$5001,$A201,Movements!$D$2:$D$5001,C$1))</f>
        <v/>
      </c>
      <c r="D201" s="12" t="str">
        <f>IF(OR($A201="",D$1=""),"",SUMIFS(Movements!$H$2:$H$5001,Movements!$B$2:$B$5001,$A201,Movements!$D$2:$D$5001,D$1))</f>
        <v/>
      </c>
      <c r="E201" s="12" t="str">
        <f>IF(OR($A201="",E$1=""),"",SUMIFS(Movements!$H$2:$H$5001,Movements!$B$2:$B$5001,$A201,Movements!$D$2:$D$5001,E$1))</f>
        <v/>
      </c>
      <c r="F201" s="12" t="str">
        <f>IF(OR($A201="",F$1=""),"",SUMIFS(Movements!$H$2:$H$5001,Movements!$B$2:$B$5001,$A201,Movements!$D$2:$D$5001,F$1))</f>
        <v/>
      </c>
      <c r="G201" s="12" t="str">
        <f>IF(OR($A201="",G$1=""),"",SUMIFS(Movements!$H$2:$H$5001,Movements!$B$2:$B$5001,$A201,Movements!$D$2:$D$5001,G$1))</f>
        <v/>
      </c>
      <c r="H201" s="12" t="str">
        <f>IF($A201="","",Items!$L201)</f>
        <v/>
      </c>
      <c r="I201" s="13" t="str">
        <f>IF($A201="","",Items!$G201)</f>
        <v/>
      </c>
      <c r="J201" s="13" t="str">
        <f>IF($A201="","",H201*I201)</f>
        <v/>
      </c>
      <c r="K201" s="12" t="str">
        <f>IF($A201="","",Items!$O201)</f>
        <v/>
      </c>
    </row>
    <row r="202">
      <c r="A202" s="12" t="str">
        <f>IF(Items!$A202="","",Items!$A202)</f>
        <v/>
      </c>
      <c r="B202" s="12" t="str">
        <f>IF($A202="","",Items!$B202)</f>
        <v/>
      </c>
      <c r="C202" s="12" t="str">
        <f>IF(OR($A202="",C$1=""),"",SUMIFS(Movements!$H$2:$H$5001,Movements!$B$2:$B$5001,$A202,Movements!$D$2:$D$5001,C$1))</f>
        <v/>
      </c>
      <c r="D202" s="12" t="str">
        <f>IF(OR($A202="",D$1=""),"",SUMIFS(Movements!$H$2:$H$5001,Movements!$B$2:$B$5001,$A202,Movements!$D$2:$D$5001,D$1))</f>
        <v/>
      </c>
      <c r="E202" s="12" t="str">
        <f>IF(OR($A202="",E$1=""),"",SUMIFS(Movements!$H$2:$H$5001,Movements!$B$2:$B$5001,$A202,Movements!$D$2:$D$5001,E$1))</f>
        <v/>
      </c>
      <c r="F202" s="12" t="str">
        <f>IF(OR($A202="",F$1=""),"",SUMIFS(Movements!$H$2:$H$5001,Movements!$B$2:$B$5001,$A202,Movements!$D$2:$D$5001,F$1))</f>
        <v/>
      </c>
      <c r="G202" s="12" t="str">
        <f>IF(OR($A202="",G$1=""),"",SUMIFS(Movements!$H$2:$H$5001,Movements!$B$2:$B$5001,$A202,Movements!$D$2:$D$5001,G$1))</f>
        <v/>
      </c>
      <c r="H202" s="12" t="str">
        <f>IF($A202="","",Items!$L202)</f>
        <v/>
      </c>
      <c r="I202" s="13" t="str">
        <f>IF($A202="","",Items!$G202)</f>
        <v/>
      </c>
      <c r="J202" s="13" t="str">
        <f>IF($A202="","",H202*I202)</f>
        <v/>
      </c>
      <c r="K202" s="12" t="str">
        <f>IF($A202="","",Items!$O202)</f>
        <v/>
      </c>
    </row>
    <row r="203">
      <c r="A203" s="12" t="str">
        <f>IF(Items!$A203="","",Items!$A203)</f>
        <v/>
      </c>
      <c r="B203" s="12" t="str">
        <f>IF($A203="","",Items!$B203)</f>
        <v/>
      </c>
      <c r="C203" s="12" t="str">
        <f>IF(OR($A203="",C$1=""),"",SUMIFS(Movements!$H$2:$H$5001,Movements!$B$2:$B$5001,$A203,Movements!$D$2:$D$5001,C$1))</f>
        <v/>
      </c>
      <c r="D203" s="12" t="str">
        <f>IF(OR($A203="",D$1=""),"",SUMIFS(Movements!$H$2:$H$5001,Movements!$B$2:$B$5001,$A203,Movements!$D$2:$D$5001,D$1))</f>
        <v/>
      </c>
      <c r="E203" s="12" t="str">
        <f>IF(OR($A203="",E$1=""),"",SUMIFS(Movements!$H$2:$H$5001,Movements!$B$2:$B$5001,$A203,Movements!$D$2:$D$5001,E$1))</f>
        <v/>
      </c>
      <c r="F203" s="12" t="str">
        <f>IF(OR($A203="",F$1=""),"",SUMIFS(Movements!$H$2:$H$5001,Movements!$B$2:$B$5001,$A203,Movements!$D$2:$D$5001,F$1))</f>
        <v/>
      </c>
      <c r="G203" s="12" t="str">
        <f>IF(OR($A203="",G$1=""),"",SUMIFS(Movements!$H$2:$H$5001,Movements!$B$2:$B$5001,$A203,Movements!$D$2:$D$5001,G$1))</f>
        <v/>
      </c>
      <c r="H203" s="12" t="str">
        <f>IF($A203="","",Items!$L203)</f>
        <v/>
      </c>
      <c r="I203" s="13" t="str">
        <f>IF($A203="","",Items!$G203)</f>
        <v/>
      </c>
      <c r="J203" s="13" t="str">
        <f>IF($A203="","",H203*I203)</f>
        <v/>
      </c>
      <c r="K203" s="12" t="str">
        <f>IF($A203="","",Items!$O203)</f>
        <v/>
      </c>
    </row>
    <row r="204">
      <c r="A204" s="12" t="str">
        <f>IF(Items!$A204="","",Items!$A204)</f>
        <v/>
      </c>
      <c r="B204" s="12" t="str">
        <f>IF($A204="","",Items!$B204)</f>
        <v/>
      </c>
      <c r="C204" s="12" t="str">
        <f>IF(OR($A204="",C$1=""),"",SUMIFS(Movements!$H$2:$H$5001,Movements!$B$2:$B$5001,$A204,Movements!$D$2:$D$5001,C$1))</f>
        <v/>
      </c>
      <c r="D204" s="12" t="str">
        <f>IF(OR($A204="",D$1=""),"",SUMIFS(Movements!$H$2:$H$5001,Movements!$B$2:$B$5001,$A204,Movements!$D$2:$D$5001,D$1))</f>
        <v/>
      </c>
      <c r="E204" s="12" t="str">
        <f>IF(OR($A204="",E$1=""),"",SUMIFS(Movements!$H$2:$H$5001,Movements!$B$2:$B$5001,$A204,Movements!$D$2:$D$5001,E$1))</f>
        <v/>
      </c>
      <c r="F204" s="12" t="str">
        <f>IF(OR($A204="",F$1=""),"",SUMIFS(Movements!$H$2:$H$5001,Movements!$B$2:$B$5001,$A204,Movements!$D$2:$D$5001,F$1))</f>
        <v/>
      </c>
      <c r="G204" s="12" t="str">
        <f>IF(OR($A204="",G$1=""),"",SUMIFS(Movements!$H$2:$H$5001,Movements!$B$2:$B$5001,$A204,Movements!$D$2:$D$5001,G$1))</f>
        <v/>
      </c>
      <c r="H204" s="12" t="str">
        <f>IF($A204="","",Items!$L204)</f>
        <v/>
      </c>
      <c r="I204" s="13" t="str">
        <f>IF($A204="","",Items!$G204)</f>
        <v/>
      </c>
      <c r="J204" s="13" t="str">
        <f>IF($A204="","",H204*I204)</f>
        <v/>
      </c>
      <c r="K204" s="12" t="str">
        <f>IF($A204="","",Items!$O204)</f>
        <v/>
      </c>
    </row>
    <row r="205">
      <c r="A205" s="12" t="str">
        <f>IF(Items!$A205="","",Items!$A205)</f>
        <v/>
      </c>
      <c r="B205" s="12" t="str">
        <f>IF($A205="","",Items!$B205)</f>
        <v/>
      </c>
      <c r="C205" s="12" t="str">
        <f>IF(OR($A205="",C$1=""),"",SUMIFS(Movements!$H$2:$H$5001,Movements!$B$2:$B$5001,$A205,Movements!$D$2:$D$5001,C$1))</f>
        <v/>
      </c>
      <c r="D205" s="12" t="str">
        <f>IF(OR($A205="",D$1=""),"",SUMIFS(Movements!$H$2:$H$5001,Movements!$B$2:$B$5001,$A205,Movements!$D$2:$D$5001,D$1))</f>
        <v/>
      </c>
      <c r="E205" s="12" t="str">
        <f>IF(OR($A205="",E$1=""),"",SUMIFS(Movements!$H$2:$H$5001,Movements!$B$2:$B$5001,$A205,Movements!$D$2:$D$5001,E$1))</f>
        <v/>
      </c>
      <c r="F205" s="12" t="str">
        <f>IF(OR($A205="",F$1=""),"",SUMIFS(Movements!$H$2:$H$5001,Movements!$B$2:$B$5001,$A205,Movements!$D$2:$D$5001,F$1))</f>
        <v/>
      </c>
      <c r="G205" s="12" t="str">
        <f>IF(OR($A205="",G$1=""),"",SUMIFS(Movements!$H$2:$H$5001,Movements!$B$2:$B$5001,$A205,Movements!$D$2:$D$5001,G$1))</f>
        <v/>
      </c>
      <c r="H205" s="12" t="str">
        <f>IF($A205="","",Items!$L205)</f>
        <v/>
      </c>
      <c r="I205" s="13" t="str">
        <f>IF($A205="","",Items!$G205)</f>
        <v/>
      </c>
      <c r="J205" s="13" t="str">
        <f>IF($A205="","",H205*I205)</f>
        <v/>
      </c>
      <c r="K205" s="12" t="str">
        <f>IF($A205="","",Items!$O205)</f>
        <v/>
      </c>
    </row>
    <row r="206">
      <c r="A206" s="12" t="str">
        <f>IF(Items!$A206="","",Items!$A206)</f>
        <v/>
      </c>
      <c r="B206" s="12" t="str">
        <f>IF($A206="","",Items!$B206)</f>
        <v/>
      </c>
      <c r="C206" s="12" t="str">
        <f>IF(OR($A206="",C$1=""),"",SUMIFS(Movements!$H$2:$H$5001,Movements!$B$2:$B$5001,$A206,Movements!$D$2:$D$5001,C$1))</f>
        <v/>
      </c>
      <c r="D206" s="12" t="str">
        <f>IF(OR($A206="",D$1=""),"",SUMIFS(Movements!$H$2:$H$5001,Movements!$B$2:$B$5001,$A206,Movements!$D$2:$D$5001,D$1))</f>
        <v/>
      </c>
      <c r="E206" s="12" t="str">
        <f>IF(OR($A206="",E$1=""),"",SUMIFS(Movements!$H$2:$H$5001,Movements!$B$2:$B$5001,$A206,Movements!$D$2:$D$5001,E$1))</f>
        <v/>
      </c>
      <c r="F206" s="12" t="str">
        <f>IF(OR($A206="",F$1=""),"",SUMIFS(Movements!$H$2:$H$5001,Movements!$B$2:$B$5001,$A206,Movements!$D$2:$D$5001,F$1))</f>
        <v/>
      </c>
      <c r="G206" s="12" t="str">
        <f>IF(OR($A206="",G$1=""),"",SUMIFS(Movements!$H$2:$H$5001,Movements!$B$2:$B$5001,$A206,Movements!$D$2:$D$5001,G$1))</f>
        <v/>
      </c>
      <c r="H206" s="12" t="str">
        <f>IF($A206="","",Items!$L206)</f>
        <v/>
      </c>
      <c r="I206" s="13" t="str">
        <f>IF($A206="","",Items!$G206)</f>
        <v/>
      </c>
      <c r="J206" s="13" t="str">
        <f>IF($A206="","",H206*I206)</f>
        <v/>
      </c>
      <c r="K206" s="12" t="str">
        <f>IF($A206="","",Items!$O206)</f>
        <v/>
      </c>
    </row>
    <row r="207">
      <c r="A207" s="12" t="str">
        <f>IF(Items!$A207="","",Items!$A207)</f>
        <v/>
      </c>
      <c r="B207" s="12" t="str">
        <f>IF($A207="","",Items!$B207)</f>
        <v/>
      </c>
      <c r="C207" s="12" t="str">
        <f>IF(OR($A207="",C$1=""),"",SUMIFS(Movements!$H$2:$H$5001,Movements!$B$2:$B$5001,$A207,Movements!$D$2:$D$5001,C$1))</f>
        <v/>
      </c>
      <c r="D207" s="12" t="str">
        <f>IF(OR($A207="",D$1=""),"",SUMIFS(Movements!$H$2:$H$5001,Movements!$B$2:$B$5001,$A207,Movements!$D$2:$D$5001,D$1))</f>
        <v/>
      </c>
      <c r="E207" s="12" t="str">
        <f>IF(OR($A207="",E$1=""),"",SUMIFS(Movements!$H$2:$H$5001,Movements!$B$2:$B$5001,$A207,Movements!$D$2:$D$5001,E$1))</f>
        <v/>
      </c>
      <c r="F207" s="12" t="str">
        <f>IF(OR($A207="",F$1=""),"",SUMIFS(Movements!$H$2:$H$5001,Movements!$B$2:$B$5001,$A207,Movements!$D$2:$D$5001,F$1))</f>
        <v/>
      </c>
      <c r="G207" s="12" t="str">
        <f>IF(OR($A207="",G$1=""),"",SUMIFS(Movements!$H$2:$H$5001,Movements!$B$2:$B$5001,$A207,Movements!$D$2:$D$5001,G$1))</f>
        <v/>
      </c>
      <c r="H207" s="12" t="str">
        <f>IF($A207="","",Items!$L207)</f>
        <v/>
      </c>
      <c r="I207" s="13" t="str">
        <f>IF($A207="","",Items!$G207)</f>
        <v/>
      </c>
      <c r="J207" s="13" t="str">
        <f>IF($A207="","",H207*I207)</f>
        <v/>
      </c>
      <c r="K207" s="12" t="str">
        <f>IF($A207="","",Items!$O207)</f>
        <v/>
      </c>
    </row>
    <row r="208">
      <c r="A208" s="12" t="str">
        <f>IF(Items!$A208="","",Items!$A208)</f>
        <v/>
      </c>
      <c r="B208" s="12" t="str">
        <f>IF($A208="","",Items!$B208)</f>
        <v/>
      </c>
      <c r="C208" s="12" t="str">
        <f>IF(OR($A208="",C$1=""),"",SUMIFS(Movements!$H$2:$H$5001,Movements!$B$2:$B$5001,$A208,Movements!$D$2:$D$5001,C$1))</f>
        <v/>
      </c>
      <c r="D208" s="12" t="str">
        <f>IF(OR($A208="",D$1=""),"",SUMIFS(Movements!$H$2:$H$5001,Movements!$B$2:$B$5001,$A208,Movements!$D$2:$D$5001,D$1))</f>
        <v/>
      </c>
      <c r="E208" s="12" t="str">
        <f>IF(OR($A208="",E$1=""),"",SUMIFS(Movements!$H$2:$H$5001,Movements!$B$2:$B$5001,$A208,Movements!$D$2:$D$5001,E$1))</f>
        <v/>
      </c>
      <c r="F208" s="12" t="str">
        <f>IF(OR($A208="",F$1=""),"",SUMIFS(Movements!$H$2:$H$5001,Movements!$B$2:$B$5001,$A208,Movements!$D$2:$D$5001,F$1))</f>
        <v/>
      </c>
      <c r="G208" s="12" t="str">
        <f>IF(OR($A208="",G$1=""),"",SUMIFS(Movements!$H$2:$H$5001,Movements!$B$2:$B$5001,$A208,Movements!$D$2:$D$5001,G$1))</f>
        <v/>
      </c>
      <c r="H208" s="12" t="str">
        <f>IF($A208="","",Items!$L208)</f>
        <v/>
      </c>
      <c r="I208" s="13" t="str">
        <f>IF($A208="","",Items!$G208)</f>
        <v/>
      </c>
      <c r="J208" s="13" t="str">
        <f>IF($A208="","",H208*I208)</f>
        <v/>
      </c>
      <c r="K208" s="12" t="str">
        <f>IF($A208="","",Items!$O208)</f>
        <v/>
      </c>
    </row>
    <row r="209">
      <c r="A209" s="12" t="str">
        <f>IF(Items!$A209="","",Items!$A209)</f>
        <v/>
      </c>
      <c r="B209" s="12" t="str">
        <f>IF($A209="","",Items!$B209)</f>
        <v/>
      </c>
      <c r="C209" s="12" t="str">
        <f>IF(OR($A209="",C$1=""),"",SUMIFS(Movements!$H$2:$H$5001,Movements!$B$2:$B$5001,$A209,Movements!$D$2:$D$5001,C$1))</f>
        <v/>
      </c>
      <c r="D209" s="12" t="str">
        <f>IF(OR($A209="",D$1=""),"",SUMIFS(Movements!$H$2:$H$5001,Movements!$B$2:$B$5001,$A209,Movements!$D$2:$D$5001,D$1))</f>
        <v/>
      </c>
      <c r="E209" s="12" t="str">
        <f>IF(OR($A209="",E$1=""),"",SUMIFS(Movements!$H$2:$H$5001,Movements!$B$2:$B$5001,$A209,Movements!$D$2:$D$5001,E$1))</f>
        <v/>
      </c>
      <c r="F209" s="12" t="str">
        <f>IF(OR($A209="",F$1=""),"",SUMIFS(Movements!$H$2:$H$5001,Movements!$B$2:$B$5001,$A209,Movements!$D$2:$D$5001,F$1))</f>
        <v/>
      </c>
      <c r="G209" s="12" t="str">
        <f>IF(OR($A209="",G$1=""),"",SUMIFS(Movements!$H$2:$H$5001,Movements!$B$2:$B$5001,$A209,Movements!$D$2:$D$5001,G$1))</f>
        <v/>
      </c>
      <c r="H209" s="12" t="str">
        <f>IF($A209="","",Items!$L209)</f>
        <v/>
      </c>
      <c r="I209" s="13" t="str">
        <f>IF($A209="","",Items!$G209)</f>
        <v/>
      </c>
      <c r="J209" s="13" t="str">
        <f>IF($A209="","",H209*I209)</f>
        <v/>
      </c>
      <c r="K209" s="12" t="str">
        <f>IF($A209="","",Items!$O209)</f>
        <v/>
      </c>
    </row>
    <row r="210">
      <c r="A210" s="12" t="str">
        <f>IF(Items!$A210="","",Items!$A210)</f>
        <v/>
      </c>
      <c r="B210" s="12" t="str">
        <f>IF($A210="","",Items!$B210)</f>
        <v/>
      </c>
      <c r="C210" s="12" t="str">
        <f>IF(OR($A210="",C$1=""),"",SUMIFS(Movements!$H$2:$H$5001,Movements!$B$2:$B$5001,$A210,Movements!$D$2:$D$5001,C$1))</f>
        <v/>
      </c>
      <c r="D210" s="12" t="str">
        <f>IF(OR($A210="",D$1=""),"",SUMIFS(Movements!$H$2:$H$5001,Movements!$B$2:$B$5001,$A210,Movements!$D$2:$D$5001,D$1))</f>
        <v/>
      </c>
      <c r="E210" s="12" t="str">
        <f>IF(OR($A210="",E$1=""),"",SUMIFS(Movements!$H$2:$H$5001,Movements!$B$2:$B$5001,$A210,Movements!$D$2:$D$5001,E$1))</f>
        <v/>
      </c>
      <c r="F210" s="12" t="str">
        <f>IF(OR($A210="",F$1=""),"",SUMIFS(Movements!$H$2:$H$5001,Movements!$B$2:$B$5001,$A210,Movements!$D$2:$D$5001,F$1))</f>
        <v/>
      </c>
      <c r="G210" s="12" t="str">
        <f>IF(OR($A210="",G$1=""),"",SUMIFS(Movements!$H$2:$H$5001,Movements!$B$2:$B$5001,$A210,Movements!$D$2:$D$5001,G$1))</f>
        <v/>
      </c>
      <c r="H210" s="12" t="str">
        <f>IF($A210="","",Items!$L210)</f>
        <v/>
      </c>
      <c r="I210" s="13" t="str">
        <f>IF($A210="","",Items!$G210)</f>
        <v/>
      </c>
      <c r="J210" s="13" t="str">
        <f>IF($A210="","",H210*I210)</f>
        <v/>
      </c>
      <c r="K210" s="12" t="str">
        <f>IF($A210="","",Items!$O210)</f>
        <v/>
      </c>
    </row>
    <row r="211">
      <c r="A211" s="12" t="str">
        <f>IF(Items!$A211="","",Items!$A211)</f>
        <v/>
      </c>
      <c r="B211" s="12" t="str">
        <f>IF($A211="","",Items!$B211)</f>
        <v/>
      </c>
      <c r="C211" s="12" t="str">
        <f>IF(OR($A211="",C$1=""),"",SUMIFS(Movements!$H$2:$H$5001,Movements!$B$2:$B$5001,$A211,Movements!$D$2:$D$5001,C$1))</f>
        <v/>
      </c>
      <c r="D211" s="12" t="str">
        <f>IF(OR($A211="",D$1=""),"",SUMIFS(Movements!$H$2:$H$5001,Movements!$B$2:$B$5001,$A211,Movements!$D$2:$D$5001,D$1))</f>
        <v/>
      </c>
      <c r="E211" s="12" t="str">
        <f>IF(OR($A211="",E$1=""),"",SUMIFS(Movements!$H$2:$H$5001,Movements!$B$2:$B$5001,$A211,Movements!$D$2:$D$5001,E$1))</f>
        <v/>
      </c>
      <c r="F211" s="12" t="str">
        <f>IF(OR($A211="",F$1=""),"",SUMIFS(Movements!$H$2:$H$5001,Movements!$B$2:$B$5001,$A211,Movements!$D$2:$D$5001,F$1))</f>
        <v/>
      </c>
      <c r="G211" s="12" t="str">
        <f>IF(OR($A211="",G$1=""),"",SUMIFS(Movements!$H$2:$H$5001,Movements!$B$2:$B$5001,$A211,Movements!$D$2:$D$5001,G$1))</f>
        <v/>
      </c>
      <c r="H211" s="12" t="str">
        <f>IF($A211="","",Items!$L211)</f>
        <v/>
      </c>
      <c r="I211" s="13" t="str">
        <f>IF($A211="","",Items!$G211)</f>
        <v/>
      </c>
      <c r="J211" s="13" t="str">
        <f>IF($A211="","",H211*I211)</f>
        <v/>
      </c>
      <c r="K211" s="12" t="str">
        <f>IF($A211="","",Items!$O211)</f>
        <v/>
      </c>
    </row>
    <row r="212">
      <c r="A212" s="12" t="str">
        <f>IF(Items!$A212="","",Items!$A212)</f>
        <v/>
      </c>
      <c r="B212" s="12" t="str">
        <f>IF($A212="","",Items!$B212)</f>
        <v/>
      </c>
      <c r="C212" s="12" t="str">
        <f>IF(OR($A212="",C$1=""),"",SUMIFS(Movements!$H$2:$H$5001,Movements!$B$2:$B$5001,$A212,Movements!$D$2:$D$5001,C$1))</f>
        <v/>
      </c>
      <c r="D212" s="12" t="str">
        <f>IF(OR($A212="",D$1=""),"",SUMIFS(Movements!$H$2:$H$5001,Movements!$B$2:$B$5001,$A212,Movements!$D$2:$D$5001,D$1))</f>
        <v/>
      </c>
      <c r="E212" s="12" t="str">
        <f>IF(OR($A212="",E$1=""),"",SUMIFS(Movements!$H$2:$H$5001,Movements!$B$2:$B$5001,$A212,Movements!$D$2:$D$5001,E$1))</f>
        <v/>
      </c>
      <c r="F212" s="12" t="str">
        <f>IF(OR($A212="",F$1=""),"",SUMIFS(Movements!$H$2:$H$5001,Movements!$B$2:$B$5001,$A212,Movements!$D$2:$D$5001,F$1))</f>
        <v/>
      </c>
      <c r="G212" s="12" t="str">
        <f>IF(OR($A212="",G$1=""),"",SUMIFS(Movements!$H$2:$H$5001,Movements!$B$2:$B$5001,$A212,Movements!$D$2:$D$5001,G$1))</f>
        <v/>
      </c>
      <c r="H212" s="12" t="str">
        <f>IF($A212="","",Items!$L212)</f>
        <v/>
      </c>
      <c r="I212" s="13" t="str">
        <f>IF($A212="","",Items!$G212)</f>
        <v/>
      </c>
      <c r="J212" s="13" t="str">
        <f>IF($A212="","",H212*I212)</f>
        <v/>
      </c>
      <c r="K212" s="12" t="str">
        <f>IF($A212="","",Items!$O212)</f>
        <v/>
      </c>
    </row>
    <row r="213">
      <c r="A213" s="12" t="str">
        <f>IF(Items!$A213="","",Items!$A213)</f>
        <v/>
      </c>
      <c r="B213" s="12" t="str">
        <f>IF($A213="","",Items!$B213)</f>
        <v/>
      </c>
      <c r="C213" s="12" t="str">
        <f>IF(OR($A213="",C$1=""),"",SUMIFS(Movements!$H$2:$H$5001,Movements!$B$2:$B$5001,$A213,Movements!$D$2:$D$5001,C$1))</f>
        <v/>
      </c>
      <c r="D213" s="12" t="str">
        <f>IF(OR($A213="",D$1=""),"",SUMIFS(Movements!$H$2:$H$5001,Movements!$B$2:$B$5001,$A213,Movements!$D$2:$D$5001,D$1))</f>
        <v/>
      </c>
      <c r="E213" s="12" t="str">
        <f>IF(OR($A213="",E$1=""),"",SUMIFS(Movements!$H$2:$H$5001,Movements!$B$2:$B$5001,$A213,Movements!$D$2:$D$5001,E$1))</f>
        <v/>
      </c>
      <c r="F213" s="12" t="str">
        <f>IF(OR($A213="",F$1=""),"",SUMIFS(Movements!$H$2:$H$5001,Movements!$B$2:$B$5001,$A213,Movements!$D$2:$D$5001,F$1))</f>
        <v/>
      </c>
      <c r="G213" s="12" t="str">
        <f>IF(OR($A213="",G$1=""),"",SUMIFS(Movements!$H$2:$H$5001,Movements!$B$2:$B$5001,$A213,Movements!$D$2:$D$5001,G$1))</f>
        <v/>
      </c>
      <c r="H213" s="12" t="str">
        <f>IF($A213="","",Items!$L213)</f>
        <v/>
      </c>
      <c r="I213" s="13" t="str">
        <f>IF($A213="","",Items!$G213)</f>
        <v/>
      </c>
      <c r="J213" s="13" t="str">
        <f>IF($A213="","",H213*I213)</f>
        <v/>
      </c>
      <c r="K213" s="12" t="str">
        <f>IF($A213="","",Items!$O213)</f>
        <v/>
      </c>
    </row>
    <row r="214">
      <c r="A214" s="12" t="str">
        <f>IF(Items!$A214="","",Items!$A214)</f>
        <v/>
      </c>
      <c r="B214" s="12" t="str">
        <f>IF($A214="","",Items!$B214)</f>
        <v/>
      </c>
      <c r="C214" s="12" t="str">
        <f>IF(OR($A214="",C$1=""),"",SUMIFS(Movements!$H$2:$H$5001,Movements!$B$2:$B$5001,$A214,Movements!$D$2:$D$5001,C$1))</f>
        <v/>
      </c>
      <c r="D214" s="12" t="str">
        <f>IF(OR($A214="",D$1=""),"",SUMIFS(Movements!$H$2:$H$5001,Movements!$B$2:$B$5001,$A214,Movements!$D$2:$D$5001,D$1))</f>
        <v/>
      </c>
      <c r="E214" s="12" t="str">
        <f>IF(OR($A214="",E$1=""),"",SUMIFS(Movements!$H$2:$H$5001,Movements!$B$2:$B$5001,$A214,Movements!$D$2:$D$5001,E$1))</f>
        <v/>
      </c>
      <c r="F214" s="12" t="str">
        <f>IF(OR($A214="",F$1=""),"",SUMIFS(Movements!$H$2:$H$5001,Movements!$B$2:$B$5001,$A214,Movements!$D$2:$D$5001,F$1))</f>
        <v/>
      </c>
      <c r="G214" s="12" t="str">
        <f>IF(OR($A214="",G$1=""),"",SUMIFS(Movements!$H$2:$H$5001,Movements!$B$2:$B$5001,$A214,Movements!$D$2:$D$5001,G$1))</f>
        <v/>
      </c>
      <c r="H214" s="12" t="str">
        <f>IF($A214="","",Items!$L214)</f>
        <v/>
      </c>
      <c r="I214" s="13" t="str">
        <f>IF($A214="","",Items!$G214)</f>
        <v/>
      </c>
      <c r="J214" s="13" t="str">
        <f>IF($A214="","",H214*I214)</f>
        <v/>
      </c>
      <c r="K214" s="12" t="str">
        <f>IF($A214="","",Items!$O214)</f>
        <v/>
      </c>
    </row>
    <row r="215">
      <c r="A215" s="12" t="str">
        <f>IF(Items!$A215="","",Items!$A215)</f>
        <v/>
      </c>
      <c r="B215" s="12" t="str">
        <f>IF($A215="","",Items!$B215)</f>
        <v/>
      </c>
      <c r="C215" s="12" t="str">
        <f>IF(OR($A215="",C$1=""),"",SUMIFS(Movements!$H$2:$H$5001,Movements!$B$2:$B$5001,$A215,Movements!$D$2:$D$5001,C$1))</f>
        <v/>
      </c>
      <c r="D215" s="12" t="str">
        <f>IF(OR($A215="",D$1=""),"",SUMIFS(Movements!$H$2:$H$5001,Movements!$B$2:$B$5001,$A215,Movements!$D$2:$D$5001,D$1))</f>
        <v/>
      </c>
      <c r="E215" s="12" t="str">
        <f>IF(OR($A215="",E$1=""),"",SUMIFS(Movements!$H$2:$H$5001,Movements!$B$2:$B$5001,$A215,Movements!$D$2:$D$5001,E$1))</f>
        <v/>
      </c>
      <c r="F215" s="12" t="str">
        <f>IF(OR($A215="",F$1=""),"",SUMIFS(Movements!$H$2:$H$5001,Movements!$B$2:$B$5001,$A215,Movements!$D$2:$D$5001,F$1))</f>
        <v/>
      </c>
      <c r="G215" s="12" t="str">
        <f>IF(OR($A215="",G$1=""),"",SUMIFS(Movements!$H$2:$H$5001,Movements!$B$2:$B$5001,$A215,Movements!$D$2:$D$5001,G$1))</f>
        <v/>
      </c>
      <c r="H215" s="12" t="str">
        <f>IF($A215="","",Items!$L215)</f>
        <v/>
      </c>
      <c r="I215" s="13" t="str">
        <f>IF($A215="","",Items!$G215)</f>
        <v/>
      </c>
      <c r="J215" s="13" t="str">
        <f>IF($A215="","",H215*I215)</f>
        <v/>
      </c>
      <c r="K215" s="12" t="str">
        <f>IF($A215="","",Items!$O215)</f>
        <v/>
      </c>
    </row>
    <row r="216">
      <c r="A216" s="12" t="str">
        <f>IF(Items!$A216="","",Items!$A216)</f>
        <v/>
      </c>
      <c r="B216" s="12" t="str">
        <f>IF($A216="","",Items!$B216)</f>
        <v/>
      </c>
      <c r="C216" s="12" t="str">
        <f>IF(OR($A216="",C$1=""),"",SUMIFS(Movements!$H$2:$H$5001,Movements!$B$2:$B$5001,$A216,Movements!$D$2:$D$5001,C$1))</f>
        <v/>
      </c>
      <c r="D216" s="12" t="str">
        <f>IF(OR($A216="",D$1=""),"",SUMIFS(Movements!$H$2:$H$5001,Movements!$B$2:$B$5001,$A216,Movements!$D$2:$D$5001,D$1))</f>
        <v/>
      </c>
      <c r="E216" s="12" t="str">
        <f>IF(OR($A216="",E$1=""),"",SUMIFS(Movements!$H$2:$H$5001,Movements!$B$2:$B$5001,$A216,Movements!$D$2:$D$5001,E$1))</f>
        <v/>
      </c>
      <c r="F216" s="12" t="str">
        <f>IF(OR($A216="",F$1=""),"",SUMIFS(Movements!$H$2:$H$5001,Movements!$B$2:$B$5001,$A216,Movements!$D$2:$D$5001,F$1))</f>
        <v/>
      </c>
      <c r="G216" s="12" t="str">
        <f>IF(OR($A216="",G$1=""),"",SUMIFS(Movements!$H$2:$H$5001,Movements!$B$2:$B$5001,$A216,Movements!$D$2:$D$5001,G$1))</f>
        <v/>
      </c>
      <c r="H216" s="12" t="str">
        <f>IF($A216="","",Items!$L216)</f>
        <v/>
      </c>
      <c r="I216" s="13" t="str">
        <f>IF($A216="","",Items!$G216)</f>
        <v/>
      </c>
      <c r="J216" s="13" t="str">
        <f>IF($A216="","",H216*I216)</f>
        <v/>
      </c>
      <c r="K216" s="12" t="str">
        <f>IF($A216="","",Items!$O216)</f>
        <v/>
      </c>
    </row>
    <row r="217">
      <c r="A217" s="12" t="str">
        <f>IF(Items!$A217="","",Items!$A217)</f>
        <v/>
      </c>
      <c r="B217" s="12" t="str">
        <f>IF($A217="","",Items!$B217)</f>
        <v/>
      </c>
      <c r="C217" s="12" t="str">
        <f>IF(OR($A217="",C$1=""),"",SUMIFS(Movements!$H$2:$H$5001,Movements!$B$2:$B$5001,$A217,Movements!$D$2:$D$5001,C$1))</f>
        <v/>
      </c>
      <c r="D217" s="12" t="str">
        <f>IF(OR($A217="",D$1=""),"",SUMIFS(Movements!$H$2:$H$5001,Movements!$B$2:$B$5001,$A217,Movements!$D$2:$D$5001,D$1))</f>
        <v/>
      </c>
      <c r="E217" s="12" t="str">
        <f>IF(OR($A217="",E$1=""),"",SUMIFS(Movements!$H$2:$H$5001,Movements!$B$2:$B$5001,$A217,Movements!$D$2:$D$5001,E$1))</f>
        <v/>
      </c>
      <c r="F217" s="12" t="str">
        <f>IF(OR($A217="",F$1=""),"",SUMIFS(Movements!$H$2:$H$5001,Movements!$B$2:$B$5001,$A217,Movements!$D$2:$D$5001,F$1))</f>
        <v/>
      </c>
      <c r="G217" s="12" t="str">
        <f>IF(OR($A217="",G$1=""),"",SUMIFS(Movements!$H$2:$H$5001,Movements!$B$2:$B$5001,$A217,Movements!$D$2:$D$5001,G$1))</f>
        <v/>
      </c>
      <c r="H217" s="12" t="str">
        <f>IF($A217="","",Items!$L217)</f>
        <v/>
      </c>
      <c r="I217" s="13" t="str">
        <f>IF($A217="","",Items!$G217)</f>
        <v/>
      </c>
      <c r="J217" s="13" t="str">
        <f>IF($A217="","",H217*I217)</f>
        <v/>
      </c>
      <c r="K217" s="12" t="str">
        <f>IF($A217="","",Items!$O217)</f>
        <v/>
      </c>
    </row>
    <row r="218">
      <c r="A218" s="12" t="str">
        <f>IF(Items!$A218="","",Items!$A218)</f>
        <v/>
      </c>
      <c r="B218" s="12" t="str">
        <f>IF($A218="","",Items!$B218)</f>
        <v/>
      </c>
      <c r="C218" s="12" t="str">
        <f>IF(OR($A218="",C$1=""),"",SUMIFS(Movements!$H$2:$H$5001,Movements!$B$2:$B$5001,$A218,Movements!$D$2:$D$5001,C$1))</f>
        <v/>
      </c>
      <c r="D218" s="12" t="str">
        <f>IF(OR($A218="",D$1=""),"",SUMIFS(Movements!$H$2:$H$5001,Movements!$B$2:$B$5001,$A218,Movements!$D$2:$D$5001,D$1))</f>
        <v/>
      </c>
      <c r="E218" s="12" t="str">
        <f>IF(OR($A218="",E$1=""),"",SUMIFS(Movements!$H$2:$H$5001,Movements!$B$2:$B$5001,$A218,Movements!$D$2:$D$5001,E$1))</f>
        <v/>
      </c>
      <c r="F218" s="12" t="str">
        <f>IF(OR($A218="",F$1=""),"",SUMIFS(Movements!$H$2:$H$5001,Movements!$B$2:$B$5001,$A218,Movements!$D$2:$D$5001,F$1))</f>
        <v/>
      </c>
      <c r="G218" s="12" t="str">
        <f>IF(OR($A218="",G$1=""),"",SUMIFS(Movements!$H$2:$H$5001,Movements!$B$2:$B$5001,$A218,Movements!$D$2:$D$5001,G$1))</f>
        <v/>
      </c>
      <c r="H218" s="12" t="str">
        <f>IF($A218="","",Items!$L218)</f>
        <v/>
      </c>
      <c r="I218" s="13" t="str">
        <f>IF($A218="","",Items!$G218)</f>
        <v/>
      </c>
      <c r="J218" s="13" t="str">
        <f>IF($A218="","",H218*I218)</f>
        <v/>
      </c>
      <c r="K218" s="12" t="str">
        <f>IF($A218="","",Items!$O218)</f>
        <v/>
      </c>
    </row>
    <row r="219">
      <c r="A219" s="12" t="str">
        <f>IF(Items!$A219="","",Items!$A219)</f>
        <v/>
      </c>
      <c r="B219" s="12" t="str">
        <f>IF($A219="","",Items!$B219)</f>
        <v/>
      </c>
      <c r="C219" s="12" t="str">
        <f>IF(OR($A219="",C$1=""),"",SUMIFS(Movements!$H$2:$H$5001,Movements!$B$2:$B$5001,$A219,Movements!$D$2:$D$5001,C$1))</f>
        <v/>
      </c>
      <c r="D219" s="12" t="str">
        <f>IF(OR($A219="",D$1=""),"",SUMIFS(Movements!$H$2:$H$5001,Movements!$B$2:$B$5001,$A219,Movements!$D$2:$D$5001,D$1))</f>
        <v/>
      </c>
      <c r="E219" s="12" t="str">
        <f>IF(OR($A219="",E$1=""),"",SUMIFS(Movements!$H$2:$H$5001,Movements!$B$2:$B$5001,$A219,Movements!$D$2:$D$5001,E$1))</f>
        <v/>
      </c>
      <c r="F219" s="12" t="str">
        <f>IF(OR($A219="",F$1=""),"",SUMIFS(Movements!$H$2:$H$5001,Movements!$B$2:$B$5001,$A219,Movements!$D$2:$D$5001,F$1))</f>
        <v/>
      </c>
      <c r="G219" s="12" t="str">
        <f>IF(OR($A219="",G$1=""),"",SUMIFS(Movements!$H$2:$H$5001,Movements!$B$2:$B$5001,$A219,Movements!$D$2:$D$5001,G$1))</f>
        <v/>
      </c>
      <c r="H219" s="12" t="str">
        <f>IF($A219="","",Items!$L219)</f>
        <v/>
      </c>
      <c r="I219" s="13" t="str">
        <f>IF($A219="","",Items!$G219)</f>
        <v/>
      </c>
      <c r="J219" s="13" t="str">
        <f>IF($A219="","",H219*I219)</f>
        <v/>
      </c>
      <c r="K219" s="12" t="str">
        <f>IF($A219="","",Items!$O219)</f>
        <v/>
      </c>
    </row>
    <row r="220">
      <c r="A220" s="12" t="str">
        <f>IF(Items!$A220="","",Items!$A220)</f>
        <v/>
      </c>
      <c r="B220" s="12" t="str">
        <f>IF($A220="","",Items!$B220)</f>
        <v/>
      </c>
      <c r="C220" s="12" t="str">
        <f>IF(OR($A220="",C$1=""),"",SUMIFS(Movements!$H$2:$H$5001,Movements!$B$2:$B$5001,$A220,Movements!$D$2:$D$5001,C$1))</f>
        <v/>
      </c>
      <c r="D220" s="12" t="str">
        <f>IF(OR($A220="",D$1=""),"",SUMIFS(Movements!$H$2:$H$5001,Movements!$B$2:$B$5001,$A220,Movements!$D$2:$D$5001,D$1))</f>
        <v/>
      </c>
      <c r="E220" s="12" t="str">
        <f>IF(OR($A220="",E$1=""),"",SUMIFS(Movements!$H$2:$H$5001,Movements!$B$2:$B$5001,$A220,Movements!$D$2:$D$5001,E$1))</f>
        <v/>
      </c>
      <c r="F220" s="12" t="str">
        <f>IF(OR($A220="",F$1=""),"",SUMIFS(Movements!$H$2:$H$5001,Movements!$B$2:$B$5001,$A220,Movements!$D$2:$D$5001,F$1))</f>
        <v/>
      </c>
      <c r="G220" s="12" t="str">
        <f>IF(OR($A220="",G$1=""),"",SUMIFS(Movements!$H$2:$H$5001,Movements!$B$2:$B$5001,$A220,Movements!$D$2:$D$5001,G$1))</f>
        <v/>
      </c>
      <c r="H220" s="12" t="str">
        <f>IF($A220="","",Items!$L220)</f>
        <v/>
      </c>
      <c r="I220" s="13" t="str">
        <f>IF($A220="","",Items!$G220)</f>
        <v/>
      </c>
      <c r="J220" s="13" t="str">
        <f>IF($A220="","",H220*I220)</f>
        <v/>
      </c>
      <c r="K220" s="12" t="str">
        <f>IF($A220="","",Items!$O220)</f>
        <v/>
      </c>
    </row>
    <row r="221">
      <c r="A221" s="12" t="str">
        <f>IF(Items!$A221="","",Items!$A221)</f>
        <v/>
      </c>
      <c r="B221" s="12" t="str">
        <f>IF($A221="","",Items!$B221)</f>
        <v/>
      </c>
      <c r="C221" s="12" t="str">
        <f>IF(OR($A221="",C$1=""),"",SUMIFS(Movements!$H$2:$H$5001,Movements!$B$2:$B$5001,$A221,Movements!$D$2:$D$5001,C$1))</f>
        <v/>
      </c>
      <c r="D221" s="12" t="str">
        <f>IF(OR($A221="",D$1=""),"",SUMIFS(Movements!$H$2:$H$5001,Movements!$B$2:$B$5001,$A221,Movements!$D$2:$D$5001,D$1))</f>
        <v/>
      </c>
      <c r="E221" s="12" t="str">
        <f>IF(OR($A221="",E$1=""),"",SUMIFS(Movements!$H$2:$H$5001,Movements!$B$2:$B$5001,$A221,Movements!$D$2:$D$5001,E$1))</f>
        <v/>
      </c>
      <c r="F221" s="12" t="str">
        <f>IF(OR($A221="",F$1=""),"",SUMIFS(Movements!$H$2:$H$5001,Movements!$B$2:$B$5001,$A221,Movements!$D$2:$D$5001,F$1))</f>
        <v/>
      </c>
      <c r="G221" s="12" t="str">
        <f>IF(OR($A221="",G$1=""),"",SUMIFS(Movements!$H$2:$H$5001,Movements!$B$2:$B$5001,$A221,Movements!$D$2:$D$5001,G$1))</f>
        <v/>
      </c>
      <c r="H221" s="12" t="str">
        <f>IF($A221="","",Items!$L221)</f>
        <v/>
      </c>
      <c r="I221" s="13" t="str">
        <f>IF($A221="","",Items!$G221)</f>
        <v/>
      </c>
      <c r="J221" s="13" t="str">
        <f>IF($A221="","",H221*I221)</f>
        <v/>
      </c>
      <c r="K221" s="12" t="str">
        <f>IF($A221="","",Items!$O221)</f>
        <v/>
      </c>
    </row>
    <row r="222">
      <c r="A222" s="12" t="str">
        <f>IF(Items!$A222="","",Items!$A222)</f>
        <v/>
      </c>
      <c r="B222" s="12" t="str">
        <f>IF($A222="","",Items!$B222)</f>
        <v/>
      </c>
      <c r="C222" s="12" t="str">
        <f>IF(OR($A222="",C$1=""),"",SUMIFS(Movements!$H$2:$H$5001,Movements!$B$2:$B$5001,$A222,Movements!$D$2:$D$5001,C$1))</f>
        <v/>
      </c>
      <c r="D222" s="12" t="str">
        <f>IF(OR($A222="",D$1=""),"",SUMIFS(Movements!$H$2:$H$5001,Movements!$B$2:$B$5001,$A222,Movements!$D$2:$D$5001,D$1))</f>
        <v/>
      </c>
      <c r="E222" s="12" t="str">
        <f>IF(OR($A222="",E$1=""),"",SUMIFS(Movements!$H$2:$H$5001,Movements!$B$2:$B$5001,$A222,Movements!$D$2:$D$5001,E$1))</f>
        <v/>
      </c>
      <c r="F222" s="12" t="str">
        <f>IF(OR($A222="",F$1=""),"",SUMIFS(Movements!$H$2:$H$5001,Movements!$B$2:$B$5001,$A222,Movements!$D$2:$D$5001,F$1))</f>
        <v/>
      </c>
      <c r="G222" s="12" t="str">
        <f>IF(OR($A222="",G$1=""),"",SUMIFS(Movements!$H$2:$H$5001,Movements!$B$2:$B$5001,$A222,Movements!$D$2:$D$5001,G$1))</f>
        <v/>
      </c>
      <c r="H222" s="12" t="str">
        <f>IF($A222="","",Items!$L222)</f>
        <v/>
      </c>
      <c r="I222" s="13" t="str">
        <f>IF($A222="","",Items!$G222)</f>
        <v/>
      </c>
      <c r="J222" s="13" t="str">
        <f>IF($A222="","",H222*I222)</f>
        <v/>
      </c>
      <c r="K222" s="12" t="str">
        <f>IF($A222="","",Items!$O222)</f>
        <v/>
      </c>
    </row>
    <row r="223">
      <c r="A223" s="12" t="str">
        <f>IF(Items!$A223="","",Items!$A223)</f>
        <v/>
      </c>
      <c r="B223" s="12" t="str">
        <f>IF($A223="","",Items!$B223)</f>
        <v/>
      </c>
      <c r="C223" s="12" t="str">
        <f>IF(OR($A223="",C$1=""),"",SUMIFS(Movements!$H$2:$H$5001,Movements!$B$2:$B$5001,$A223,Movements!$D$2:$D$5001,C$1))</f>
        <v/>
      </c>
      <c r="D223" s="12" t="str">
        <f>IF(OR($A223="",D$1=""),"",SUMIFS(Movements!$H$2:$H$5001,Movements!$B$2:$B$5001,$A223,Movements!$D$2:$D$5001,D$1))</f>
        <v/>
      </c>
      <c r="E223" s="12" t="str">
        <f>IF(OR($A223="",E$1=""),"",SUMIFS(Movements!$H$2:$H$5001,Movements!$B$2:$B$5001,$A223,Movements!$D$2:$D$5001,E$1))</f>
        <v/>
      </c>
      <c r="F223" s="12" t="str">
        <f>IF(OR($A223="",F$1=""),"",SUMIFS(Movements!$H$2:$H$5001,Movements!$B$2:$B$5001,$A223,Movements!$D$2:$D$5001,F$1))</f>
        <v/>
      </c>
      <c r="G223" s="12" t="str">
        <f>IF(OR($A223="",G$1=""),"",SUMIFS(Movements!$H$2:$H$5001,Movements!$B$2:$B$5001,$A223,Movements!$D$2:$D$5001,G$1))</f>
        <v/>
      </c>
      <c r="H223" s="12" t="str">
        <f>IF($A223="","",Items!$L223)</f>
        <v/>
      </c>
      <c r="I223" s="13" t="str">
        <f>IF($A223="","",Items!$G223)</f>
        <v/>
      </c>
      <c r="J223" s="13" t="str">
        <f>IF($A223="","",H223*I223)</f>
        <v/>
      </c>
      <c r="K223" s="12" t="str">
        <f>IF($A223="","",Items!$O223)</f>
        <v/>
      </c>
    </row>
    <row r="224">
      <c r="A224" s="12" t="str">
        <f>IF(Items!$A224="","",Items!$A224)</f>
        <v/>
      </c>
      <c r="B224" s="12" t="str">
        <f>IF($A224="","",Items!$B224)</f>
        <v/>
      </c>
      <c r="C224" s="12" t="str">
        <f>IF(OR($A224="",C$1=""),"",SUMIFS(Movements!$H$2:$H$5001,Movements!$B$2:$B$5001,$A224,Movements!$D$2:$D$5001,C$1))</f>
        <v/>
      </c>
      <c r="D224" s="12" t="str">
        <f>IF(OR($A224="",D$1=""),"",SUMIFS(Movements!$H$2:$H$5001,Movements!$B$2:$B$5001,$A224,Movements!$D$2:$D$5001,D$1))</f>
        <v/>
      </c>
      <c r="E224" s="12" t="str">
        <f>IF(OR($A224="",E$1=""),"",SUMIFS(Movements!$H$2:$H$5001,Movements!$B$2:$B$5001,$A224,Movements!$D$2:$D$5001,E$1))</f>
        <v/>
      </c>
      <c r="F224" s="12" t="str">
        <f>IF(OR($A224="",F$1=""),"",SUMIFS(Movements!$H$2:$H$5001,Movements!$B$2:$B$5001,$A224,Movements!$D$2:$D$5001,F$1))</f>
        <v/>
      </c>
      <c r="G224" s="12" t="str">
        <f>IF(OR($A224="",G$1=""),"",SUMIFS(Movements!$H$2:$H$5001,Movements!$B$2:$B$5001,$A224,Movements!$D$2:$D$5001,G$1))</f>
        <v/>
      </c>
      <c r="H224" s="12" t="str">
        <f>IF($A224="","",Items!$L224)</f>
        <v/>
      </c>
      <c r="I224" s="13" t="str">
        <f>IF($A224="","",Items!$G224)</f>
        <v/>
      </c>
      <c r="J224" s="13" t="str">
        <f>IF($A224="","",H224*I224)</f>
        <v/>
      </c>
      <c r="K224" s="12" t="str">
        <f>IF($A224="","",Items!$O224)</f>
        <v/>
      </c>
    </row>
    <row r="225">
      <c r="A225" s="12" t="str">
        <f>IF(Items!$A225="","",Items!$A225)</f>
        <v/>
      </c>
      <c r="B225" s="12" t="str">
        <f>IF($A225="","",Items!$B225)</f>
        <v/>
      </c>
      <c r="C225" s="12" t="str">
        <f>IF(OR($A225="",C$1=""),"",SUMIFS(Movements!$H$2:$H$5001,Movements!$B$2:$B$5001,$A225,Movements!$D$2:$D$5001,C$1))</f>
        <v/>
      </c>
      <c r="D225" s="12" t="str">
        <f>IF(OR($A225="",D$1=""),"",SUMIFS(Movements!$H$2:$H$5001,Movements!$B$2:$B$5001,$A225,Movements!$D$2:$D$5001,D$1))</f>
        <v/>
      </c>
      <c r="E225" s="12" t="str">
        <f>IF(OR($A225="",E$1=""),"",SUMIFS(Movements!$H$2:$H$5001,Movements!$B$2:$B$5001,$A225,Movements!$D$2:$D$5001,E$1))</f>
        <v/>
      </c>
      <c r="F225" s="12" t="str">
        <f>IF(OR($A225="",F$1=""),"",SUMIFS(Movements!$H$2:$H$5001,Movements!$B$2:$B$5001,$A225,Movements!$D$2:$D$5001,F$1))</f>
        <v/>
      </c>
      <c r="G225" s="12" t="str">
        <f>IF(OR($A225="",G$1=""),"",SUMIFS(Movements!$H$2:$H$5001,Movements!$B$2:$B$5001,$A225,Movements!$D$2:$D$5001,G$1))</f>
        <v/>
      </c>
      <c r="H225" s="12" t="str">
        <f>IF($A225="","",Items!$L225)</f>
        <v/>
      </c>
      <c r="I225" s="13" t="str">
        <f>IF($A225="","",Items!$G225)</f>
        <v/>
      </c>
      <c r="J225" s="13" t="str">
        <f>IF($A225="","",H225*I225)</f>
        <v/>
      </c>
      <c r="K225" s="12" t="str">
        <f>IF($A225="","",Items!$O225)</f>
        <v/>
      </c>
    </row>
    <row r="226">
      <c r="A226" s="12" t="str">
        <f>IF(Items!$A226="","",Items!$A226)</f>
        <v/>
      </c>
      <c r="B226" s="12" t="str">
        <f>IF($A226="","",Items!$B226)</f>
        <v/>
      </c>
      <c r="C226" s="12" t="str">
        <f>IF(OR($A226="",C$1=""),"",SUMIFS(Movements!$H$2:$H$5001,Movements!$B$2:$B$5001,$A226,Movements!$D$2:$D$5001,C$1))</f>
        <v/>
      </c>
      <c r="D226" s="12" t="str">
        <f>IF(OR($A226="",D$1=""),"",SUMIFS(Movements!$H$2:$H$5001,Movements!$B$2:$B$5001,$A226,Movements!$D$2:$D$5001,D$1))</f>
        <v/>
      </c>
      <c r="E226" s="12" t="str">
        <f>IF(OR($A226="",E$1=""),"",SUMIFS(Movements!$H$2:$H$5001,Movements!$B$2:$B$5001,$A226,Movements!$D$2:$D$5001,E$1))</f>
        <v/>
      </c>
      <c r="F226" s="12" t="str">
        <f>IF(OR($A226="",F$1=""),"",SUMIFS(Movements!$H$2:$H$5001,Movements!$B$2:$B$5001,$A226,Movements!$D$2:$D$5001,F$1))</f>
        <v/>
      </c>
      <c r="G226" s="12" t="str">
        <f>IF(OR($A226="",G$1=""),"",SUMIFS(Movements!$H$2:$H$5001,Movements!$B$2:$B$5001,$A226,Movements!$D$2:$D$5001,G$1))</f>
        <v/>
      </c>
      <c r="H226" s="12" t="str">
        <f>IF($A226="","",Items!$L226)</f>
        <v/>
      </c>
      <c r="I226" s="13" t="str">
        <f>IF($A226="","",Items!$G226)</f>
        <v/>
      </c>
      <c r="J226" s="13" t="str">
        <f>IF($A226="","",H226*I226)</f>
        <v/>
      </c>
      <c r="K226" s="12" t="str">
        <f>IF($A226="","",Items!$O226)</f>
        <v/>
      </c>
    </row>
    <row r="227">
      <c r="A227" s="12" t="str">
        <f>IF(Items!$A227="","",Items!$A227)</f>
        <v/>
      </c>
      <c r="B227" s="12" t="str">
        <f>IF($A227="","",Items!$B227)</f>
        <v/>
      </c>
      <c r="C227" s="12" t="str">
        <f>IF(OR($A227="",C$1=""),"",SUMIFS(Movements!$H$2:$H$5001,Movements!$B$2:$B$5001,$A227,Movements!$D$2:$D$5001,C$1))</f>
        <v/>
      </c>
      <c r="D227" s="12" t="str">
        <f>IF(OR($A227="",D$1=""),"",SUMIFS(Movements!$H$2:$H$5001,Movements!$B$2:$B$5001,$A227,Movements!$D$2:$D$5001,D$1))</f>
        <v/>
      </c>
      <c r="E227" s="12" t="str">
        <f>IF(OR($A227="",E$1=""),"",SUMIFS(Movements!$H$2:$H$5001,Movements!$B$2:$B$5001,$A227,Movements!$D$2:$D$5001,E$1))</f>
        <v/>
      </c>
      <c r="F227" s="12" t="str">
        <f>IF(OR($A227="",F$1=""),"",SUMIFS(Movements!$H$2:$H$5001,Movements!$B$2:$B$5001,$A227,Movements!$D$2:$D$5001,F$1))</f>
        <v/>
      </c>
      <c r="G227" s="12" t="str">
        <f>IF(OR($A227="",G$1=""),"",SUMIFS(Movements!$H$2:$H$5001,Movements!$B$2:$B$5001,$A227,Movements!$D$2:$D$5001,G$1))</f>
        <v/>
      </c>
      <c r="H227" s="12" t="str">
        <f>IF($A227="","",Items!$L227)</f>
        <v/>
      </c>
      <c r="I227" s="13" t="str">
        <f>IF($A227="","",Items!$G227)</f>
        <v/>
      </c>
      <c r="J227" s="13" t="str">
        <f>IF($A227="","",H227*I227)</f>
        <v/>
      </c>
      <c r="K227" s="12" t="str">
        <f>IF($A227="","",Items!$O227)</f>
        <v/>
      </c>
    </row>
    <row r="228">
      <c r="A228" s="12" t="str">
        <f>IF(Items!$A228="","",Items!$A228)</f>
        <v/>
      </c>
      <c r="B228" s="12" t="str">
        <f>IF($A228="","",Items!$B228)</f>
        <v/>
      </c>
      <c r="C228" s="12" t="str">
        <f>IF(OR($A228="",C$1=""),"",SUMIFS(Movements!$H$2:$H$5001,Movements!$B$2:$B$5001,$A228,Movements!$D$2:$D$5001,C$1))</f>
        <v/>
      </c>
      <c r="D228" s="12" t="str">
        <f>IF(OR($A228="",D$1=""),"",SUMIFS(Movements!$H$2:$H$5001,Movements!$B$2:$B$5001,$A228,Movements!$D$2:$D$5001,D$1))</f>
        <v/>
      </c>
      <c r="E228" s="12" t="str">
        <f>IF(OR($A228="",E$1=""),"",SUMIFS(Movements!$H$2:$H$5001,Movements!$B$2:$B$5001,$A228,Movements!$D$2:$D$5001,E$1))</f>
        <v/>
      </c>
      <c r="F228" s="12" t="str">
        <f>IF(OR($A228="",F$1=""),"",SUMIFS(Movements!$H$2:$H$5001,Movements!$B$2:$B$5001,$A228,Movements!$D$2:$D$5001,F$1))</f>
        <v/>
      </c>
      <c r="G228" s="12" t="str">
        <f>IF(OR($A228="",G$1=""),"",SUMIFS(Movements!$H$2:$H$5001,Movements!$B$2:$B$5001,$A228,Movements!$D$2:$D$5001,G$1))</f>
        <v/>
      </c>
      <c r="H228" s="12" t="str">
        <f>IF($A228="","",Items!$L228)</f>
        <v/>
      </c>
      <c r="I228" s="13" t="str">
        <f>IF($A228="","",Items!$G228)</f>
        <v/>
      </c>
      <c r="J228" s="13" t="str">
        <f>IF($A228="","",H228*I228)</f>
        <v/>
      </c>
      <c r="K228" s="12" t="str">
        <f>IF($A228="","",Items!$O228)</f>
        <v/>
      </c>
    </row>
    <row r="229">
      <c r="A229" s="12" t="str">
        <f>IF(Items!$A229="","",Items!$A229)</f>
        <v/>
      </c>
      <c r="B229" s="12" t="str">
        <f>IF($A229="","",Items!$B229)</f>
        <v/>
      </c>
      <c r="C229" s="12" t="str">
        <f>IF(OR($A229="",C$1=""),"",SUMIFS(Movements!$H$2:$H$5001,Movements!$B$2:$B$5001,$A229,Movements!$D$2:$D$5001,C$1))</f>
        <v/>
      </c>
      <c r="D229" s="12" t="str">
        <f>IF(OR($A229="",D$1=""),"",SUMIFS(Movements!$H$2:$H$5001,Movements!$B$2:$B$5001,$A229,Movements!$D$2:$D$5001,D$1))</f>
        <v/>
      </c>
      <c r="E229" s="12" t="str">
        <f>IF(OR($A229="",E$1=""),"",SUMIFS(Movements!$H$2:$H$5001,Movements!$B$2:$B$5001,$A229,Movements!$D$2:$D$5001,E$1))</f>
        <v/>
      </c>
      <c r="F229" s="12" t="str">
        <f>IF(OR($A229="",F$1=""),"",SUMIFS(Movements!$H$2:$H$5001,Movements!$B$2:$B$5001,$A229,Movements!$D$2:$D$5001,F$1))</f>
        <v/>
      </c>
      <c r="G229" s="12" t="str">
        <f>IF(OR($A229="",G$1=""),"",SUMIFS(Movements!$H$2:$H$5001,Movements!$B$2:$B$5001,$A229,Movements!$D$2:$D$5001,G$1))</f>
        <v/>
      </c>
      <c r="H229" s="12" t="str">
        <f>IF($A229="","",Items!$L229)</f>
        <v/>
      </c>
      <c r="I229" s="13" t="str">
        <f>IF($A229="","",Items!$G229)</f>
        <v/>
      </c>
      <c r="J229" s="13" t="str">
        <f>IF($A229="","",H229*I229)</f>
        <v/>
      </c>
      <c r="K229" s="12" t="str">
        <f>IF($A229="","",Items!$O229)</f>
        <v/>
      </c>
    </row>
    <row r="230">
      <c r="A230" s="12" t="str">
        <f>IF(Items!$A230="","",Items!$A230)</f>
        <v/>
      </c>
      <c r="B230" s="12" t="str">
        <f>IF($A230="","",Items!$B230)</f>
        <v/>
      </c>
      <c r="C230" s="12" t="str">
        <f>IF(OR($A230="",C$1=""),"",SUMIFS(Movements!$H$2:$H$5001,Movements!$B$2:$B$5001,$A230,Movements!$D$2:$D$5001,C$1))</f>
        <v/>
      </c>
      <c r="D230" s="12" t="str">
        <f>IF(OR($A230="",D$1=""),"",SUMIFS(Movements!$H$2:$H$5001,Movements!$B$2:$B$5001,$A230,Movements!$D$2:$D$5001,D$1))</f>
        <v/>
      </c>
      <c r="E230" s="12" t="str">
        <f>IF(OR($A230="",E$1=""),"",SUMIFS(Movements!$H$2:$H$5001,Movements!$B$2:$B$5001,$A230,Movements!$D$2:$D$5001,E$1))</f>
        <v/>
      </c>
      <c r="F230" s="12" t="str">
        <f>IF(OR($A230="",F$1=""),"",SUMIFS(Movements!$H$2:$H$5001,Movements!$B$2:$B$5001,$A230,Movements!$D$2:$D$5001,F$1))</f>
        <v/>
      </c>
      <c r="G230" s="12" t="str">
        <f>IF(OR($A230="",G$1=""),"",SUMIFS(Movements!$H$2:$H$5001,Movements!$B$2:$B$5001,$A230,Movements!$D$2:$D$5001,G$1))</f>
        <v/>
      </c>
      <c r="H230" s="12" t="str">
        <f>IF($A230="","",Items!$L230)</f>
        <v/>
      </c>
      <c r="I230" s="13" t="str">
        <f>IF($A230="","",Items!$G230)</f>
        <v/>
      </c>
      <c r="J230" s="13" t="str">
        <f>IF($A230="","",H230*I230)</f>
        <v/>
      </c>
      <c r="K230" s="12" t="str">
        <f>IF($A230="","",Items!$O230)</f>
        <v/>
      </c>
    </row>
    <row r="231">
      <c r="A231" s="12" t="str">
        <f>IF(Items!$A231="","",Items!$A231)</f>
        <v/>
      </c>
      <c r="B231" s="12" t="str">
        <f>IF($A231="","",Items!$B231)</f>
        <v/>
      </c>
      <c r="C231" s="12" t="str">
        <f>IF(OR($A231="",C$1=""),"",SUMIFS(Movements!$H$2:$H$5001,Movements!$B$2:$B$5001,$A231,Movements!$D$2:$D$5001,C$1))</f>
        <v/>
      </c>
      <c r="D231" s="12" t="str">
        <f>IF(OR($A231="",D$1=""),"",SUMIFS(Movements!$H$2:$H$5001,Movements!$B$2:$B$5001,$A231,Movements!$D$2:$D$5001,D$1))</f>
        <v/>
      </c>
      <c r="E231" s="12" t="str">
        <f>IF(OR($A231="",E$1=""),"",SUMIFS(Movements!$H$2:$H$5001,Movements!$B$2:$B$5001,$A231,Movements!$D$2:$D$5001,E$1))</f>
        <v/>
      </c>
      <c r="F231" s="12" t="str">
        <f>IF(OR($A231="",F$1=""),"",SUMIFS(Movements!$H$2:$H$5001,Movements!$B$2:$B$5001,$A231,Movements!$D$2:$D$5001,F$1))</f>
        <v/>
      </c>
      <c r="G231" s="12" t="str">
        <f>IF(OR($A231="",G$1=""),"",SUMIFS(Movements!$H$2:$H$5001,Movements!$B$2:$B$5001,$A231,Movements!$D$2:$D$5001,G$1))</f>
        <v/>
      </c>
      <c r="H231" s="12" t="str">
        <f>IF($A231="","",Items!$L231)</f>
        <v/>
      </c>
      <c r="I231" s="13" t="str">
        <f>IF($A231="","",Items!$G231)</f>
        <v/>
      </c>
      <c r="J231" s="13" t="str">
        <f>IF($A231="","",H231*I231)</f>
        <v/>
      </c>
      <c r="K231" s="12" t="str">
        <f>IF($A231="","",Items!$O231)</f>
        <v/>
      </c>
    </row>
    <row r="232">
      <c r="A232" s="12" t="str">
        <f>IF(Items!$A232="","",Items!$A232)</f>
        <v/>
      </c>
      <c r="B232" s="12" t="str">
        <f>IF($A232="","",Items!$B232)</f>
        <v/>
      </c>
      <c r="C232" s="12" t="str">
        <f>IF(OR($A232="",C$1=""),"",SUMIFS(Movements!$H$2:$H$5001,Movements!$B$2:$B$5001,$A232,Movements!$D$2:$D$5001,C$1))</f>
        <v/>
      </c>
      <c r="D232" s="12" t="str">
        <f>IF(OR($A232="",D$1=""),"",SUMIFS(Movements!$H$2:$H$5001,Movements!$B$2:$B$5001,$A232,Movements!$D$2:$D$5001,D$1))</f>
        <v/>
      </c>
      <c r="E232" s="12" t="str">
        <f>IF(OR($A232="",E$1=""),"",SUMIFS(Movements!$H$2:$H$5001,Movements!$B$2:$B$5001,$A232,Movements!$D$2:$D$5001,E$1))</f>
        <v/>
      </c>
      <c r="F232" s="12" t="str">
        <f>IF(OR($A232="",F$1=""),"",SUMIFS(Movements!$H$2:$H$5001,Movements!$B$2:$B$5001,$A232,Movements!$D$2:$D$5001,F$1))</f>
        <v/>
      </c>
      <c r="G232" s="12" t="str">
        <f>IF(OR($A232="",G$1=""),"",SUMIFS(Movements!$H$2:$H$5001,Movements!$B$2:$B$5001,$A232,Movements!$D$2:$D$5001,G$1))</f>
        <v/>
      </c>
      <c r="H232" s="12" t="str">
        <f>IF($A232="","",Items!$L232)</f>
        <v/>
      </c>
      <c r="I232" s="13" t="str">
        <f>IF($A232="","",Items!$G232)</f>
        <v/>
      </c>
      <c r="J232" s="13" t="str">
        <f>IF($A232="","",H232*I232)</f>
        <v/>
      </c>
      <c r="K232" s="12" t="str">
        <f>IF($A232="","",Items!$O232)</f>
        <v/>
      </c>
    </row>
    <row r="233">
      <c r="A233" s="12" t="str">
        <f>IF(Items!$A233="","",Items!$A233)</f>
        <v/>
      </c>
      <c r="B233" s="12" t="str">
        <f>IF($A233="","",Items!$B233)</f>
        <v/>
      </c>
      <c r="C233" s="12" t="str">
        <f>IF(OR($A233="",C$1=""),"",SUMIFS(Movements!$H$2:$H$5001,Movements!$B$2:$B$5001,$A233,Movements!$D$2:$D$5001,C$1))</f>
        <v/>
      </c>
      <c r="D233" s="12" t="str">
        <f>IF(OR($A233="",D$1=""),"",SUMIFS(Movements!$H$2:$H$5001,Movements!$B$2:$B$5001,$A233,Movements!$D$2:$D$5001,D$1))</f>
        <v/>
      </c>
      <c r="E233" s="12" t="str">
        <f>IF(OR($A233="",E$1=""),"",SUMIFS(Movements!$H$2:$H$5001,Movements!$B$2:$B$5001,$A233,Movements!$D$2:$D$5001,E$1))</f>
        <v/>
      </c>
      <c r="F233" s="12" t="str">
        <f>IF(OR($A233="",F$1=""),"",SUMIFS(Movements!$H$2:$H$5001,Movements!$B$2:$B$5001,$A233,Movements!$D$2:$D$5001,F$1))</f>
        <v/>
      </c>
      <c r="G233" s="12" t="str">
        <f>IF(OR($A233="",G$1=""),"",SUMIFS(Movements!$H$2:$H$5001,Movements!$B$2:$B$5001,$A233,Movements!$D$2:$D$5001,G$1))</f>
        <v/>
      </c>
      <c r="H233" s="12" t="str">
        <f>IF($A233="","",Items!$L233)</f>
        <v/>
      </c>
      <c r="I233" s="13" t="str">
        <f>IF($A233="","",Items!$G233)</f>
        <v/>
      </c>
      <c r="J233" s="13" t="str">
        <f>IF($A233="","",H233*I233)</f>
        <v/>
      </c>
      <c r="K233" s="12" t="str">
        <f>IF($A233="","",Items!$O233)</f>
        <v/>
      </c>
    </row>
    <row r="234">
      <c r="A234" s="12" t="str">
        <f>IF(Items!$A234="","",Items!$A234)</f>
        <v/>
      </c>
      <c r="B234" s="12" t="str">
        <f>IF($A234="","",Items!$B234)</f>
        <v/>
      </c>
      <c r="C234" s="12" t="str">
        <f>IF(OR($A234="",C$1=""),"",SUMIFS(Movements!$H$2:$H$5001,Movements!$B$2:$B$5001,$A234,Movements!$D$2:$D$5001,C$1))</f>
        <v/>
      </c>
      <c r="D234" s="12" t="str">
        <f>IF(OR($A234="",D$1=""),"",SUMIFS(Movements!$H$2:$H$5001,Movements!$B$2:$B$5001,$A234,Movements!$D$2:$D$5001,D$1))</f>
        <v/>
      </c>
      <c r="E234" s="12" t="str">
        <f>IF(OR($A234="",E$1=""),"",SUMIFS(Movements!$H$2:$H$5001,Movements!$B$2:$B$5001,$A234,Movements!$D$2:$D$5001,E$1))</f>
        <v/>
      </c>
      <c r="F234" s="12" t="str">
        <f>IF(OR($A234="",F$1=""),"",SUMIFS(Movements!$H$2:$H$5001,Movements!$B$2:$B$5001,$A234,Movements!$D$2:$D$5001,F$1))</f>
        <v/>
      </c>
      <c r="G234" s="12" t="str">
        <f>IF(OR($A234="",G$1=""),"",SUMIFS(Movements!$H$2:$H$5001,Movements!$B$2:$B$5001,$A234,Movements!$D$2:$D$5001,G$1))</f>
        <v/>
      </c>
      <c r="H234" s="12" t="str">
        <f>IF($A234="","",Items!$L234)</f>
        <v/>
      </c>
      <c r="I234" s="13" t="str">
        <f>IF($A234="","",Items!$G234)</f>
        <v/>
      </c>
      <c r="J234" s="13" t="str">
        <f>IF($A234="","",H234*I234)</f>
        <v/>
      </c>
      <c r="K234" s="12" t="str">
        <f>IF($A234="","",Items!$O234)</f>
        <v/>
      </c>
    </row>
    <row r="235">
      <c r="A235" s="12" t="str">
        <f>IF(Items!$A235="","",Items!$A235)</f>
        <v/>
      </c>
      <c r="B235" s="12" t="str">
        <f>IF($A235="","",Items!$B235)</f>
        <v/>
      </c>
      <c r="C235" s="12" t="str">
        <f>IF(OR($A235="",C$1=""),"",SUMIFS(Movements!$H$2:$H$5001,Movements!$B$2:$B$5001,$A235,Movements!$D$2:$D$5001,C$1))</f>
        <v/>
      </c>
      <c r="D235" s="12" t="str">
        <f>IF(OR($A235="",D$1=""),"",SUMIFS(Movements!$H$2:$H$5001,Movements!$B$2:$B$5001,$A235,Movements!$D$2:$D$5001,D$1))</f>
        <v/>
      </c>
      <c r="E235" s="12" t="str">
        <f>IF(OR($A235="",E$1=""),"",SUMIFS(Movements!$H$2:$H$5001,Movements!$B$2:$B$5001,$A235,Movements!$D$2:$D$5001,E$1))</f>
        <v/>
      </c>
      <c r="F235" s="12" t="str">
        <f>IF(OR($A235="",F$1=""),"",SUMIFS(Movements!$H$2:$H$5001,Movements!$B$2:$B$5001,$A235,Movements!$D$2:$D$5001,F$1))</f>
        <v/>
      </c>
      <c r="G235" s="12" t="str">
        <f>IF(OR($A235="",G$1=""),"",SUMIFS(Movements!$H$2:$H$5001,Movements!$B$2:$B$5001,$A235,Movements!$D$2:$D$5001,G$1))</f>
        <v/>
      </c>
      <c r="H235" s="12" t="str">
        <f>IF($A235="","",Items!$L235)</f>
        <v/>
      </c>
      <c r="I235" s="13" t="str">
        <f>IF($A235="","",Items!$G235)</f>
        <v/>
      </c>
      <c r="J235" s="13" t="str">
        <f>IF($A235="","",H235*I235)</f>
        <v/>
      </c>
      <c r="K235" s="12" t="str">
        <f>IF($A235="","",Items!$O235)</f>
        <v/>
      </c>
    </row>
    <row r="236">
      <c r="A236" s="12" t="str">
        <f>IF(Items!$A236="","",Items!$A236)</f>
        <v/>
      </c>
      <c r="B236" s="12" t="str">
        <f>IF($A236="","",Items!$B236)</f>
        <v/>
      </c>
      <c r="C236" s="12" t="str">
        <f>IF(OR($A236="",C$1=""),"",SUMIFS(Movements!$H$2:$H$5001,Movements!$B$2:$B$5001,$A236,Movements!$D$2:$D$5001,C$1))</f>
        <v/>
      </c>
      <c r="D236" s="12" t="str">
        <f>IF(OR($A236="",D$1=""),"",SUMIFS(Movements!$H$2:$H$5001,Movements!$B$2:$B$5001,$A236,Movements!$D$2:$D$5001,D$1))</f>
        <v/>
      </c>
      <c r="E236" s="12" t="str">
        <f>IF(OR($A236="",E$1=""),"",SUMIFS(Movements!$H$2:$H$5001,Movements!$B$2:$B$5001,$A236,Movements!$D$2:$D$5001,E$1))</f>
        <v/>
      </c>
      <c r="F236" s="12" t="str">
        <f>IF(OR($A236="",F$1=""),"",SUMIFS(Movements!$H$2:$H$5001,Movements!$B$2:$B$5001,$A236,Movements!$D$2:$D$5001,F$1))</f>
        <v/>
      </c>
      <c r="G236" s="12" t="str">
        <f>IF(OR($A236="",G$1=""),"",SUMIFS(Movements!$H$2:$H$5001,Movements!$B$2:$B$5001,$A236,Movements!$D$2:$D$5001,G$1))</f>
        <v/>
      </c>
      <c r="H236" s="12" t="str">
        <f>IF($A236="","",Items!$L236)</f>
        <v/>
      </c>
      <c r="I236" s="13" t="str">
        <f>IF($A236="","",Items!$G236)</f>
        <v/>
      </c>
      <c r="J236" s="13" t="str">
        <f>IF($A236="","",H236*I236)</f>
        <v/>
      </c>
      <c r="K236" s="12" t="str">
        <f>IF($A236="","",Items!$O236)</f>
        <v/>
      </c>
    </row>
    <row r="237">
      <c r="A237" s="12" t="str">
        <f>IF(Items!$A237="","",Items!$A237)</f>
        <v/>
      </c>
      <c r="B237" s="12" t="str">
        <f>IF($A237="","",Items!$B237)</f>
        <v/>
      </c>
      <c r="C237" s="12" t="str">
        <f>IF(OR($A237="",C$1=""),"",SUMIFS(Movements!$H$2:$H$5001,Movements!$B$2:$B$5001,$A237,Movements!$D$2:$D$5001,C$1))</f>
        <v/>
      </c>
      <c r="D237" s="12" t="str">
        <f>IF(OR($A237="",D$1=""),"",SUMIFS(Movements!$H$2:$H$5001,Movements!$B$2:$B$5001,$A237,Movements!$D$2:$D$5001,D$1))</f>
        <v/>
      </c>
      <c r="E237" s="12" t="str">
        <f>IF(OR($A237="",E$1=""),"",SUMIFS(Movements!$H$2:$H$5001,Movements!$B$2:$B$5001,$A237,Movements!$D$2:$D$5001,E$1))</f>
        <v/>
      </c>
      <c r="F237" s="12" t="str">
        <f>IF(OR($A237="",F$1=""),"",SUMIFS(Movements!$H$2:$H$5001,Movements!$B$2:$B$5001,$A237,Movements!$D$2:$D$5001,F$1))</f>
        <v/>
      </c>
      <c r="G237" s="12" t="str">
        <f>IF(OR($A237="",G$1=""),"",SUMIFS(Movements!$H$2:$H$5001,Movements!$B$2:$B$5001,$A237,Movements!$D$2:$D$5001,G$1))</f>
        <v/>
      </c>
      <c r="H237" s="12" t="str">
        <f>IF($A237="","",Items!$L237)</f>
        <v/>
      </c>
      <c r="I237" s="13" t="str">
        <f>IF($A237="","",Items!$G237)</f>
        <v/>
      </c>
      <c r="J237" s="13" t="str">
        <f>IF($A237="","",H237*I237)</f>
        <v/>
      </c>
      <c r="K237" s="12" t="str">
        <f>IF($A237="","",Items!$O237)</f>
        <v/>
      </c>
    </row>
    <row r="238">
      <c r="A238" s="12" t="str">
        <f>IF(Items!$A238="","",Items!$A238)</f>
        <v/>
      </c>
      <c r="B238" s="12" t="str">
        <f>IF($A238="","",Items!$B238)</f>
        <v/>
      </c>
      <c r="C238" s="12" t="str">
        <f>IF(OR($A238="",C$1=""),"",SUMIFS(Movements!$H$2:$H$5001,Movements!$B$2:$B$5001,$A238,Movements!$D$2:$D$5001,C$1))</f>
        <v/>
      </c>
      <c r="D238" s="12" t="str">
        <f>IF(OR($A238="",D$1=""),"",SUMIFS(Movements!$H$2:$H$5001,Movements!$B$2:$B$5001,$A238,Movements!$D$2:$D$5001,D$1))</f>
        <v/>
      </c>
      <c r="E238" s="12" t="str">
        <f>IF(OR($A238="",E$1=""),"",SUMIFS(Movements!$H$2:$H$5001,Movements!$B$2:$B$5001,$A238,Movements!$D$2:$D$5001,E$1))</f>
        <v/>
      </c>
      <c r="F238" s="12" t="str">
        <f>IF(OR($A238="",F$1=""),"",SUMIFS(Movements!$H$2:$H$5001,Movements!$B$2:$B$5001,$A238,Movements!$D$2:$D$5001,F$1))</f>
        <v/>
      </c>
      <c r="G238" s="12" t="str">
        <f>IF(OR($A238="",G$1=""),"",SUMIFS(Movements!$H$2:$H$5001,Movements!$B$2:$B$5001,$A238,Movements!$D$2:$D$5001,G$1))</f>
        <v/>
      </c>
      <c r="H238" s="12" t="str">
        <f>IF($A238="","",Items!$L238)</f>
        <v/>
      </c>
      <c r="I238" s="13" t="str">
        <f>IF($A238="","",Items!$G238)</f>
        <v/>
      </c>
      <c r="J238" s="13" t="str">
        <f>IF($A238="","",H238*I238)</f>
        <v/>
      </c>
      <c r="K238" s="12" t="str">
        <f>IF($A238="","",Items!$O238)</f>
        <v/>
      </c>
    </row>
    <row r="239">
      <c r="A239" s="12" t="str">
        <f>IF(Items!$A239="","",Items!$A239)</f>
        <v/>
      </c>
      <c r="B239" s="12" t="str">
        <f>IF($A239="","",Items!$B239)</f>
        <v/>
      </c>
      <c r="C239" s="12" t="str">
        <f>IF(OR($A239="",C$1=""),"",SUMIFS(Movements!$H$2:$H$5001,Movements!$B$2:$B$5001,$A239,Movements!$D$2:$D$5001,C$1))</f>
        <v/>
      </c>
      <c r="D239" s="12" t="str">
        <f>IF(OR($A239="",D$1=""),"",SUMIFS(Movements!$H$2:$H$5001,Movements!$B$2:$B$5001,$A239,Movements!$D$2:$D$5001,D$1))</f>
        <v/>
      </c>
      <c r="E239" s="12" t="str">
        <f>IF(OR($A239="",E$1=""),"",SUMIFS(Movements!$H$2:$H$5001,Movements!$B$2:$B$5001,$A239,Movements!$D$2:$D$5001,E$1))</f>
        <v/>
      </c>
      <c r="F239" s="12" t="str">
        <f>IF(OR($A239="",F$1=""),"",SUMIFS(Movements!$H$2:$H$5001,Movements!$B$2:$B$5001,$A239,Movements!$D$2:$D$5001,F$1))</f>
        <v/>
      </c>
      <c r="G239" s="12" t="str">
        <f>IF(OR($A239="",G$1=""),"",SUMIFS(Movements!$H$2:$H$5001,Movements!$B$2:$B$5001,$A239,Movements!$D$2:$D$5001,G$1))</f>
        <v/>
      </c>
      <c r="H239" s="12" t="str">
        <f>IF($A239="","",Items!$L239)</f>
        <v/>
      </c>
      <c r="I239" s="13" t="str">
        <f>IF($A239="","",Items!$G239)</f>
        <v/>
      </c>
      <c r="J239" s="13" t="str">
        <f>IF($A239="","",H239*I239)</f>
        <v/>
      </c>
      <c r="K239" s="12" t="str">
        <f>IF($A239="","",Items!$O239)</f>
        <v/>
      </c>
    </row>
    <row r="240">
      <c r="A240" s="12" t="str">
        <f>IF(Items!$A240="","",Items!$A240)</f>
        <v/>
      </c>
      <c r="B240" s="12" t="str">
        <f>IF($A240="","",Items!$B240)</f>
        <v/>
      </c>
      <c r="C240" s="12" t="str">
        <f>IF(OR($A240="",C$1=""),"",SUMIFS(Movements!$H$2:$H$5001,Movements!$B$2:$B$5001,$A240,Movements!$D$2:$D$5001,C$1))</f>
        <v/>
      </c>
      <c r="D240" s="12" t="str">
        <f>IF(OR($A240="",D$1=""),"",SUMIFS(Movements!$H$2:$H$5001,Movements!$B$2:$B$5001,$A240,Movements!$D$2:$D$5001,D$1))</f>
        <v/>
      </c>
      <c r="E240" s="12" t="str">
        <f>IF(OR($A240="",E$1=""),"",SUMIFS(Movements!$H$2:$H$5001,Movements!$B$2:$B$5001,$A240,Movements!$D$2:$D$5001,E$1))</f>
        <v/>
      </c>
      <c r="F240" s="12" t="str">
        <f>IF(OR($A240="",F$1=""),"",SUMIFS(Movements!$H$2:$H$5001,Movements!$B$2:$B$5001,$A240,Movements!$D$2:$D$5001,F$1))</f>
        <v/>
      </c>
      <c r="G240" s="12" t="str">
        <f>IF(OR($A240="",G$1=""),"",SUMIFS(Movements!$H$2:$H$5001,Movements!$B$2:$B$5001,$A240,Movements!$D$2:$D$5001,G$1))</f>
        <v/>
      </c>
      <c r="H240" s="12" t="str">
        <f>IF($A240="","",Items!$L240)</f>
        <v/>
      </c>
      <c r="I240" s="13" t="str">
        <f>IF($A240="","",Items!$G240)</f>
        <v/>
      </c>
      <c r="J240" s="13" t="str">
        <f>IF($A240="","",H240*I240)</f>
        <v/>
      </c>
      <c r="K240" s="12" t="str">
        <f>IF($A240="","",Items!$O240)</f>
        <v/>
      </c>
    </row>
    <row r="241">
      <c r="A241" s="12" t="str">
        <f>IF(Items!$A241="","",Items!$A241)</f>
        <v/>
      </c>
      <c r="B241" s="12" t="str">
        <f>IF($A241="","",Items!$B241)</f>
        <v/>
      </c>
      <c r="C241" s="12" t="str">
        <f>IF(OR($A241="",C$1=""),"",SUMIFS(Movements!$H$2:$H$5001,Movements!$B$2:$B$5001,$A241,Movements!$D$2:$D$5001,C$1))</f>
        <v/>
      </c>
      <c r="D241" s="12" t="str">
        <f>IF(OR($A241="",D$1=""),"",SUMIFS(Movements!$H$2:$H$5001,Movements!$B$2:$B$5001,$A241,Movements!$D$2:$D$5001,D$1))</f>
        <v/>
      </c>
      <c r="E241" s="12" t="str">
        <f>IF(OR($A241="",E$1=""),"",SUMIFS(Movements!$H$2:$H$5001,Movements!$B$2:$B$5001,$A241,Movements!$D$2:$D$5001,E$1))</f>
        <v/>
      </c>
      <c r="F241" s="12" t="str">
        <f>IF(OR($A241="",F$1=""),"",SUMIFS(Movements!$H$2:$H$5001,Movements!$B$2:$B$5001,$A241,Movements!$D$2:$D$5001,F$1))</f>
        <v/>
      </c>
      <c r="G241" s="12" t="str">
        <f>IF(OR($A241="",G$1=""),"",SUMIFS(Movements!$H$2:$H$5001,Movements!$B$2:$B$5001,$A241,Movements!$D$2:$D$5001,G$1))</f>
        <v/>
      </c>
      <c r="H241" s="12" t="str">
        <f>IF($A241="","",Items!$L241)</f>
        <v/>
      </c>
      <c r="I241" s="13" t="str">
        <f>IF($A241="","",Items!$G241)</f>
        <v/>
      </c>
      <c r="J241" s="13" t="str">
        <f>IF($A241="","",H241*I241)</f>
        <v/>
      </c>
      <c r="K241" s="12" t="str">
        <f>IF($A241="","",Items!$O241)</f>
        <v/>
      </c>
    </row>
    <row r="242">
      <c r="A242" s="12" t="str">
        <f>IF(Items!$A242="","",Items!$A242)</f>
        <v/>
      </c>
      <c r="B242" s="12" t="str">
        <f>IF($A242="","",Items!$B242)</f>
        <v/>
      </c>
      <c r="C242" s="12" t="str">
        <f>IF(OR($A242="",C$1=""),"",SUMIFS(Movements!$H$2:$H$5001,Movements!$B$2:$B$5001,$A242,Movements!$D$2:$D$5001,C$1))</f>
        <v/>
      </c>
      <c r="D242" s="12" t="str">
        <f>IF(OR($A242="",D$1=""),"",SUMIFS(Movements!$H$2:$H$5001,Movements!$B$2:$B$5001,$A242,Movements!$D$2:$D$5001,D$1))</f>
        <v/>
      </c>
      <c r="E242" s="12" t="str">
        <f>IF(OR($A242="",E$1=""),"",SUMIFS(Movements!$H$2:$H$5001,Movements!$B$2:$B$5001,$A242,Movements!$D$2:$D$5001,E$1))</f>
        <v/>
      </c>
      <c r="F242" s="12" t="str">
        <f>IF(OR($A242="",F$1=""),"",SUMIFS(Movements!$H$2:$H$5001,Movements!$B$2:$B$5001,$A242,Movements!$D$2:$D$5001,F$1))</f>
        <v/>
      </c>
      <c r="G242" s="12" t="str">
        <f>IF(OR($A242="",G$1=""),"",SUMIFS(Movements!$H$2:$H$5001,Movements!$B$2:$B$5001,$A242,Movements!$D$2:$D$5001,G$1))</f>
        <v/>
      </c>
      <c r="H242" s="12" t="str">
        <f>IF($A242="","",Items!$L242)</f>
        <v/>
      </c>
      <c r="I242" s="13" t="str">
        <f>IF($A242="","",Items!$G242)</f>
        <v/>
      </c>
      <c r="J242" s="13" t="str">
        <f>IF($A242="","",H242*I242)</f>
        <v/>
      </c>
      <c r="K242" s="12" t="str">
        <f>IF($A242="","",Items!$O242)</f>
        <v/>
      </c>
    </row>
    <row r="243">
      <c r="A243" s="12" t="str">
        <f>IF(Items!$A243="","",Items!$A243)</f>
        <v/>
      </c>
      <c r="B243" s="12" t="str">
        <f>IF($A243="","",Items!$B243)</f>
        <v/>
      </c>
      <c r="C243" s="12" t="str">
        <f>IF(OR($A243="",C$1=""),"",SUMIFS(Movements!$H$2:$H$5001,Movements!$B$2:$B$5001,$A243,Movements!$D$2:$D$5001,C$1))</f>
        <v/>
      </c>
      <c r="D243" s="12" t="str">
        <f>IF(OR($A243="",D$1=""),"",SUMIFS(Movements!$H$2:$H$5001,Movements!$B$2:$B$5001,$A243,Movements!$D$2:$D$5001,D$1))</f>
        <v/>
      </c>
      <c r="E243" s="12" t="str">
        <f>IF(OR($A243="",E$1=""),"",SUMIFS(Movements!$H$2:$H$5001,Movements!$B$2:$B$5001,$A243,Movements!$D$2:$D$5001,E$1))</f>
        <v/>
      </c>
      <c r="F243" s="12" t="str">
        <f>IF(OR($A243="",F$1=""),"",SUMIFS(Movements!$H$2:$H$5001,Movements!$B$2:$B$5001,$A243,Movements!$D$2:$D$5001,F$1))</f>
        <v/>
      </c>
      <c r="G243" s="12" t="str">
        <f>IF(OR($A243="",G$1=""),"",SUMIFS(Movements!$H$2:$H$5001,Movements!$B$2:$B$5001,$A243,Movements!$D$2:$D$5001,G$1))</f>
        <v/>
      </c>
      <c r="H243" s="12" t="str">
        <f>IF($A243="","",Items!$L243)</f>
        <v/>
      </c>
      <c r="I243" s="13" t="str">
        <f>IF($A243="","",Items!$G243)</f>
        <v/>
      </c>
      <c r="J243" s="13" t="str">
        <f>IF($A243="","",H243*I243)</f>
        <v/>
      </c>
      <c r="K243" s="12" t="str">
        <f>IF($A243="","",Items!$O243)</f>
        <v/>
      </c>
    </row>
    <row r="244">
      <c r="A244" s="12" t="str">
        <f>IF(Items!$A244="","",Items!$A244)</f>
        <v/>
      </c>
      <c r="B244" s="12" t="str">
        <f>IF($A244="","",Items!$B244)</f>
        <v/>
      </c>
      <c r="C244" s="12" t="str">
        <f>IF(OR($A244="",C$1=""),"",SUMIFS(Movements!$H$2:$H$5001,Movements!$B$2:$B$5001,$A244,Movements!$D$2:$D$5001,C$1))</f>
        <v/>
      </c>
      <c r="D244" s="12" t="str">
        <f>IF(OR($A244="",D$1=""),"",SUMIFS(Movements!$H$2:$H$5001,Movements!$B$2:$B$5001,$A244,Movements!$D$2:$D$5001,D$1))</f>
        <v/>
      </c>
      <c r="E244" s="12" t="str">
        <f>IF(OR($A244="",E$1=""),"",SUMIFS(Movements!$H$2:$H$5001,Movements!$B$2:$B$5001,$A244,Movements!$D$2:$D$5001,E$1))</f>
        <v/>
      </c>
      <c r="F244" s="12" t="str">
        <f>IF(OR($A244="",F$1=""),"",SUMIFS(Movements!$H$2:$H$5001,Movements!$B$2:$B$5001,$A244,Movements!$D$2:$D$5001,F$1))</f>
        <v/>
      </c>
      <c r="G244" s="12" t="str">
        <f>IF(OR($A244="",G$1=""),"",SUMIFS(Movements!$H$2:$H$5001,Movements!$B$2:$B$5001,$A244,Movements!$D$2:$D$5001,G$1))</f>
        <v/>
      </c>
      <c r="H244" s="12" t="str">
        <f>IF($A244="","",Items!$L244)</f>
        <v/>
      </c>
      <c r="I244" s="13" t="str">
        <f>IF($A244="","",Items!$G244)</f>
        <v/>
      </c>
      <c r="J244" s="13" t="str">
        <f>IF($A244="","",H244*I244)</f>
        <v/>
      </c>
      <c r="K244" s="12" t="str">
        <f>IF($A244="","",Items!$O244)</f>
        <v/>
      </c>
    </row>
    <row r="245">
      <c r="A245" s="12" t="str">
        <f>IF(Items!$A245="","",Items!$A245)</f>
        <v/>
      </c>
      <c r="B245" s="12" t="str">
        <f>IF($A245="","",Items!$B245)</f>
        <v/>
      </c>
      <c r="C245" s="12" t="str">
        <f>IF(OR($A245="",C$1=""),"",SUMIFS(Movements!$H$2:$H$5001,Movements!$B$2:$B$5001,$A245,Movements!$D$2:$D$5001,C$1))</f>
        <v/>
      </c>
      <c r="D245" s="12" t="str">
        <f>IF(OR($A245="",D$1=""),"",SUMIFS(Movements!$H$2:$H$5001,Movements!$B$2:$B$5001,$A245,Movements!$D$2:$D$5001,D$1))</f>
        <v/>
      </c>
      <c r="E245" s="12" t="str">
        <f>IF(OR($A245="",E$1=""),"",SUMIFS(Movements!$H$2:$H$5001,Movements!$B$2:$B$5001,$A245,Movements!$D$2:$D$5001,E$1))</f>
        <v/>
      </c>
      <c r="F245" s="12" t="str">
        <f>IF(OR($A245="",F$1=""),"",SUMIFS(Movements!$H$2:$H$5001,Movements!$B$2:$B$5001,$A245,Movements!$D$2:$D$5001,F$1))</f>
        <v/>
      </c>
      <c r="G245" s="12" t="str">
        <f>IF(OR($A245="",G$1=""),"",SUMIFS(Movements!$H$2:$H$5001,Movements!$B$2:$B$5001,$A245,Movements!$D$2:$D$5001,G$1))</f>
        <v/>
      </c>
      <c r="H245" s="12" t="str">
        <f>IF($A245="","",Items!$L245)</f>
        <v/>
      </c>
      <c r="I245" s="13" t="str">
        <f>IF($A245="","",Items!$G245)</f>
        <v/>
      </c>
      <c r="J245" s="13" t="str">
        <f>IF($A245="","",H245*I245)</f>
        <v/>
      </c>
      <c r="K245" s="12" t="str">
        <f>IF($A245="","",Items!$O245)</f>
        <v/>
      </c>
    </row>
    <row r="246">
      <c r="A246" s="12" t="str">
        <f>IF(Items!$A246="","",Items!$A246)</f>
        <v/>
      </c>
      <c r="B246" s="12" t="str">
        <f>IF($A246="","",Items!$B246)</f>
        <v/>
      </c>
      <c r="C246" s="12" t="str">
        <f>IF(OR($A246="",C$1=""),"",SUMIFS(Movements!$H$2:$H$5001,Movements!$B$2:$B$5001,$A246,Movements!$D$2:$D$5001,C$1))</f>
        <v/>
      </c>
      <c r="D246" s="12" t="str">
        <f>IF(OR($A246="",D$1=""),"",SUMIFS(Movements!$H$2:$H$5001,Movements!$B$2:$B$5001,$A246,Movements!$D$2:$D$5001,D$1))</f>
        <v/>
      </c>
      <c r="E246" s="12" t="str">
        <f>IF(OR($A246="",E$1=""),"",SUMIFS(Movements!$H$2:$H$5001,Movements!$B$2:$B$5001,$A246,Movements!$D$2:$D$5001,E$1))</f>
        <v/>
      </c>
      <c r="F246" s="12" t="str">
        <f>IF(OR($A246="",F$1=""),"",SUMIFS(Movements!$H$2:$H$5001,Movements!$B$2:$B$5001,$A246,Movements!$D$2:$D$5001,F$1))</f>
        <v/>
      </c>
      <c r="G246" s="12" t="str">
        <f>IF(OR($A246="",G$1=""),"",SUMIFS(Movements!$H$2:$H$5001,Movements!$B$2:$B$5001,$A246,Movements!$D$2:$D$5001,G$1))</f>
        <v/>
      </c>
      <c r="H246" s="12" t="str">
        <f>IF($A246="","",Items!$L246)</f>
        <v/>
      </c>
      <c r="I246" s="13" t="str">
        <f>IF($A246="","",Items!$G246)</f>
        <v/>
      </c>
      <c r="J246" s="13" t="str">
        <f>IF($A246="","",H246*I246)</f>
        <v/>
      </c>
      <c r="K246" s="12" t="str">
        <f>IF($A246="","",Items!$O246)</f>
        <v/>
      </c>
    </row>
    <row r="247">
      <c r="A247" s="12" t="str">
        <f>IF(Items!$A247="","",Items!$A247)</f>
        <v/>
      </c>
      <c r="B247" s="12" t="str">
        <f>IF($A247="","",Items!$B247)</f>
        <v/>
      </c>
      <c r="C247" s="12" t="str">
        <f>IF(OR($A247="",C$1=""),"",SUMIFS(Movements!$H$2:$H$5001,Movements!$B$2:$B$5001,$A247,Movements!$D$2:$D$5001,C$1))</f>
        <v/>
      </c>
      <c r="D247" s="12" t="str">
        <f>IF(OR($A247="",D$1=""),"",SUMIFS(Movements!$H$2:$H$5001,Movements!$B$2:$B$5001,$A247,Movements!$D$2:$D$5001,D$1))</f>
        <v/>
      </c>
      <c r="E247" s="12" t="str">
        <f>IF(OR($A247="",E$1=""),"",SUMIFS(Movements!$H$2:$H$5001,Movements!$B$2:$B$5001,$A247,Movements!$D$2:$D$5001,E$1))</f>
        <v/>
      </c>
      <c r="F247" s="12" t="str">
        <f>IF(OR($A247="",F$1=""),"",SUMIFS(Movements!$H$2:$H$5001,Movements!$B$2:$B$5001,$A247,Movements!$D$2:$D$5001,F$1))</f>
        <v/>
      </c>
      <c r="G247" s="12" t="str">
        <f>IF(OR($A247="",G$1=""),"",SUMIFS(Movements!$H$2:$H$5001,Movements!$B$2:$B$5001,$A247,Movements!$D$2:$D$5001,G$1))</f>
        <v/>
      </c>
      <c r="H247" s="12" t="str">
        <f>IF($A247="","",Items!$L247)</f>
        <v/>
      </c>
      <c r="I247" s="13" t="str">
        <f>IF($A247="","",Items!$G247)</f>
        <v/>
      </c>
      <c r="J247" s="13" t="str">
        <f>IF($A247="","",H247*I247)</f>
        <v/>
      </c>
      <c r="K247" s="12" t="str">
        <f>IF($A247="","",Items!$O247)</f>
        <v/>
      </c>
    </row>
    <row r="248">
      <c r="A248" s="12" t="str">
        <f>IF(Items!$A248="","",Items!$A248)</f>
        <v/>
      </c>
      <c r="B248" s="12" t="str">
        <f>IF($A248="","",Items!$B248)</f>
        <v/>
      </c>
      <c r="C248" s="12" t="str">
        <f>IF(OR($A248="",C$1=""),"",SUMIFS(Movements!$H$2:$H$5001,Movements!$B$2:$B$5001,$A248,Movements!$D$2:$D$5001,C$1))</f>
        <v/>
      </c>
      <c r="D248" s="12" t="str">
        <f>IF(OR($A248="",D$1=""),"",SUMIFS(Movements!$H$2:$H$5001,Movements!$B$2:$B$5001,$A248,Movements!$D$2:$D$5001,D$1))</f>
        <v/>
      </c>
      <c r="E248" s="12" t="str">
        <f>IF(OR($A248="",E$1=""),"",SUMIFS(Movements!$H$2:$H$5001,Movements!$B$2:$B$5001,$A248,Movements!$D$2:$D$5001,E$1))</f>
        <v/>
      </c>
      <c r="F248" s="12" t="str">
        <f>IF(OR($A248="",F$1=""),"",SUMIFS(Movements!$H$2:$H$5001,Movements!$B$2:$B$5001,$A248,Movements!$D$2:$D$5001,F$1))</f>
        <v/>
      </c>
      <c r="G248" s="12" t="str">
        <f>IF(OR($A248="",G$1=""),"",SUMIFS(Movements!$H$2:$H$5001,Movements!$B$2:$B$5001,$A248,Movements!$D$2:$D$5001,G$1))</f>
        <v/>
      </c>
      <c r="H248" s="12" t="str">
        <f>IF($A248="","",Items!$L248)</f>
        <v/>
      </c>
      <c r="I248" s="13" t="str">
        <f>IF($A248="","",Items!$G248)</f>
        <v/>
      </c>
      <c r="J248" s="13" t="str">
        <f>IF($A248="","",H248*I248)</f>
        <v/>
      </c>
      <c r="K248" s="12" t="str">
        <f>IF($A248="","",Items!$O248)</f>
        <v/>
      </c>
    </row>
    <row r="249">
      <c r="A249" s="12" t="str">
        <f>IF(Items!$A249="","",Items!$A249)</f>
        <v/>
      </c>
      <c r="B249" s="12" t="str">
        <f>IF($A249="","",Items!$B249)</f>
        <v/>
      </c>
      <c r="C249" s="12" t="str">
        <f>IF(OR($A249="",C$1=""),"",SUMIFS(Movements!$H$2:$H$5001,Movements!$B$2:$B$5001,$A249,Movements!$D$2:$D$5001,C$1))</f>
        <v/>
      </c>
      <c r="D249" s="12" t="str">
        <f>IF(OR($A249="",D$1=""),"",SUMIFS(Movements!$H$2:$H$5001,Movements!$B$2:$B$5001,$A249,Movements!$D$2:$D$5001,D$1))</f>
        <v/>
      </c>
      <c r="E249" s="12" t="str">
        <f>IF(OR($A249="",E$1=""),"",SUMIFS(Movements!$H$2:$H$5001,Movements!$B$2:$B$5001,$A249,Movements!$D$2:$D$5001,E$1))</f>
        <v/>
      </c>
      <c r="F249" s="12" t="str">
        <f>IF(OR($A249="",F$1=""),"",SUMIFS(Movements!$H$2:$H$5001,Movements!$B$2:$B$5001,$A249,Movements!$D$2:$D$5001,F$1))</f>
        <v/>
      </c>
      <c r="G249" s="12" t="str">
        <f>IF(OR($A249="",G$1=""),"",SUMIFS(Movements!$H$2:$H$5001,Movements!$B$2:$B$5001,$A249,Movements!$D$2:$D$5001,G$1))</f>
        <v/>
      </c>
      <c r="H249" s="12" t="str">
        <f>IF($A249="","",Items!$L249)</f>
        <v/>
      </c>
      <c r="I249" s="13" t="str">
        <f>IF($A249="","",Items!$G249)</f>
        <v/>
      </c>
      <c r="J249" s="13" t="str">
        <f>IF($A249="","",H249*I249)</f>
        <v/>
      </c>
      <c r="K249" s="12" t="str">
        <f>IF($A249="","",Items!$O249)</f>
        <v/>
      </c>
    </row>
    <row r="250">
      <c r="A250" s="12" t="str">
        <f>IF(Items!$A250="","",Items!$A250)</f>
        <v/>
      </c>
      <c r="B250" s="12" t="str">
        <f>IF($A250="","",Items!$B250)</f>
        <v/>
      </c>
      <c r="C250" s="12" t="str">
        <f>IF(OR($A250="",C$1=""),"",SUMIFS(Movements!$H$2:$H$5001,Movements!$B$2:$B$5001,$A250,Movements!$D$2:$D$5001,C$1))</f>
        <v/>
      </c>
      <c r="D250" s="12" t="str">
        <f>IF(OR($A250="",D$1=""),"",SUMIFS(Movements!$H$2:$H$5001,Movements!$B$2:$B$5001,$A250,Movements!$D$2:$D$5001,D$1))</f>
        <v/>
      </c>
      <c r="E250" s="12" t="str">
        <f>IF(OR($A250="",E$1=""),"",SUMIFS(Movements!$H$2:$H$5001,Movements!$B$2:$B$5001,$A250,Movements!$D$2:$D$5001,E$1))</f>
        <v/>
      </c>
      <c r="F250" s="12" t="str">
        <f>IF(OR($A250="",F$1=""),"",SUMIFS(Movements!$H$2:$H$5001,Movements!$B$2:$B$5001,$A250,Movements!$D$2:$D$5001,F$1))</f>
        <v/>
      </c>
      <c r="G250" s="12" t="str">
        <f>IF(OR($A250="",G$1=""),"",SUMIFS(Movements!$H$2:$H$5001,Movements!$B$2:$B$5001,$A250,Movements!$D$2:$D$5001,G$1))</f>
        <v/>
      </c>
      <c r="H250" s="12" t="str">
        <f>IF($A250="","",Items!$L250)</f>
        <v/>
      </c>
      <c r="I250" s="13" t="str">
        <f>IF($A250="","",Items!$G250)</f>
        <v/>
      </c>
      <c r="J250" s="13" t="str">
        <f>IF($A250="","",H250*I250)</f>
        <v/>
      </c>
      <c r="K250" s="12" t="str">
        <f>IF($A250="","",Items!$O250)</f>
        <v/>
      </c>
    </row>
    <row r="251">
      <c r="A251" s="12" t="str">
        <f>IF(Items!$A251="","",Items!$A251)</f>
        <v/>
      </c>
      <c r="B251" s="12" t="str">
        <f>IF($A251="","",Items!$B251)</f>
        <v/>
      </c>
      <c r="C251" s="12" t="str">
        <f>IF(OR($A251="",C$1=""),"",SUMIFS(Movements!$H$2:$H$5001,Movements!$B$2:$B$5001,$A251,Movements!$D$2:$D$5001,C$1))</f>
        <v/>
      </c>
      <c r="D251" s="12" t="str">
        <f>IF(OR($A251="",D$1=""),"",SUMIFS(Movements!$H$2:$H$5001,Movements!$B$2:$B$5001,$A251,Movements!$D$2:$D$5001,D$1))</f>
        <v/>
      </c>
      <c r="E251" s="12" t="str">
        <f>IF(OR($A251="",E$1=""),"",SUMIFS(Movements!$H$2:$H$5001,Movements!$B$2:$B$5001,$A251,Movements!$D$2:$D$5001,E$1))</f>
        <v/>
      </c>
      <c r="F251" s="12" t="str">
        <f>IF(OR($A251="",F$1=""),"",SUMIFS(Movements!$H$2:$H$5001,Movements!$B$2:$B$5001,$A251,Movements!$D$2:$D$5001,F$1))</f>
        <v/>
      </c>
      <c r="G251" s="12" t="str">
        <f>IF(OR($A251="",G$1=""),"",SUMIFS(Movements!$H$2:$H$5001,Movements!$B$2:$B$5001,$A251,Movements!$D$2:$D$5001,G$1))</f>
        <v/>
      </c>
      <c r="H251" s="12" t="str">
        <f>IF($A251="","",Items!$L251)</f>
        <v/>
      </c>
      <c r="I251" s="13" t="str">
        <f>IF($A251="","",Items!$G251)</f>
        <v/>
      </c>
      <c r="J251" s="13" t="str">
        <f>IF($A251="","",H251*I251)</f>
        <v/>
      </c>
      <c r="K251" s="12" t="str">
        <f>IF($A251="","",Items!$O251)</f>
        <v/>
      </c>
    </row>
    <row r="252">
      <c r="A252" s="12" t="str">
        <f>IF(Items!$A252="","",Items!$A252)</f>
        <v/>
      </c>
      <c r="B252" s="12" t="str">
        <f>IF($A252="","",Items!$B252)</f>
        <v/>
      </c>
      <c r="C252" s="12" t="str">
        <f>IF(OR($A252="",C$1=""),"",SUMIFS(Movements!$H$2:$H$5001,Movements!$B$2:$B$5001,$A252,Movements!$D$2:$D$5001,C$1))</f>
        <v/>
      </c>
      <c r="D252" s="12" t="str">
        <f>IF(OR($A252="",D$1=""),"",SUMIFS(Movements!$H$2:$H$5001,Movements!$B$2:$B$5001,$A252,Movements!$D$2:$D$5001,D$1))</f>
        <v/>
      </c>
      <c r="E252" s="12" t="str">
        <f>IF(OR($A252="",E$1=""),"",SUMIFS(Movements!$H$2:$H$5001,Movements!$B$2:$B$5001,$A252,Movements!$D$2:$D$5001,E$1))</f>
        <v/>
      </c>
      <c r="F252" s="12" t="str">
        <f>IF(OR($A252="",F$1=""),"",SUMIFS(Movements!$H$2:$H$5001,Movements!$B$2:$B$5001,$A252,Movements!$D$2:$D$5001,F$1))</f>
        <v/>
      </c>
      <c r="G252" s="12" t="str">
        <f>IF(OR($A252="",G$1=""),"",SUMIFS(Movements!$H$2:$H$5001,Movements!$B$2:$B$5001,$A252,Movements!$D$2:$D$5001,G$1))</f>
        <v/>
      </c>
      <c r="H252" s="12" t="str">
        <f>IF($A252="","",Items!$L252)</f>
        <v/>
      </c>
      <c r="I252" s="13" t="str">
        <f>IF($A252="","",Items!$G252)</f>
        <v/>
      </c>
      <c r="J252" s="13" t="str">
        <f>IF($A252="","",H252*I252)</f>
        <v/>
      </c>
      <c r="K252" s="12" t="str">
        <f>IF($A252="","",Items!$O252)</f>
        <v/>
      </c>
    </row>
    <row r="253">
      <c r="A253" s="12" t="str">
        <f>IF(Items!$A253="","",Items!$A253)</f>
        <v/>
      </c>
      <c r="B253" s="12" t="str">
        <f>IF($A253="","",Items!$B253)</f>
        <v/>
      </c>
      <c r="C253" s="12" t="str">
        <f>IF(OR($A253="",C$1=""),"",SUMIFS(Movements!$H$2:$H$5001,Movements!$B$2:$B$5001,$A253,Movements!$D$2:$D$5001,C$1))</f>
        <v/>
      </c>
      <c r="D253" s="12" t="str">
        <f>IF(OR($A253="",D$1=""),"",SUMIFS(Movements!$H$2:$H$5001,Movements!$B$2:$B$5001,$A253,Movements!$D$2:$D$5001,D$1))</f>
        <v/>
      </c>
      <c r="E253" s="12" t="str">
        <f>IF(OR($A253="",E$1=""),"",SUMIFS(Movements!$H$2:$H$5001,Movements!$B$2:$B$5001,$A253,Movements!$D$2:$D$5001,E$1))</f>
        <v/>
      </c>
      <c r="F253" s="12" t="str">
        <f>IF(OR($A253="",F$1=""),"",SUMIFS(Movements!$H$2:$H$5001,Movements!$B$2:$B$5001,$A253,Movements!$D$2:$D$5001,F$1))</f>
        <v/>
      </c>
      <c r="G253" s="12" t="str">
        <f>IF(OR($A253="",G$1=""),"",SUMIFS(Movements!$H$2:$H$5001,Movements!$B$2:$B$5001,$A253,Movements!$D$2:$D$5001,G$1))</f>
        <v/>
      </c>
      <c r="H253" s="12" t="str">
        <f>IF($A253="","",Items!$L253)</f>
        <v/>
      </c>
      <c r="I253" s="13" t="str">
        <f>IF($A253="","",Items!$G253)</f>
        <v/>
      </c>
      <c r="J253" s="13" t="str">
        <f>IF($A253="","",H253*I253)</f>
        <v/>
      </c>
      <c r="K253" s="12" t="str">
        <f>IF($A253="","",Items!$O253)</f>
        <v/>
      </c>
    </row>
    <row r="254">
      <c r="A254" s="12" t="str">
        <f>IF(Items!$A254="","",Items!$A254)</f>
        <v/>
      </c>
      <c r="B254" s="12" t="str">
        <f>IF($A254="","",Items!$B254)</f>
        <v/>
      </c>
      <c r="C254" s="12" t="str">
        <f>IF(OR($A254="",C$1=""),"",SUMIFS(Movements!$H$2:$H$5001,Movements!$B$2:$B$5001,$A254,Movements!$D$2:$D$5001,C$1))</f>
        <v/>
      </c>
      <c r="D254" s="12" t="str">
        <f>IF(OR($A254="",D$1=""),"",SUMIFS(Movements!$H$2:$H$5001,Movements!$B$2:$B$5001,$A254,Movements!$D$2:$D$5001,D$1))</f>
        <v/>
      </c>
      <c r="E254" s="12" t="str">
        <f>IF(OR($A254="",E$1=""),"",SUMIFS(Movements!$H$2:$H$5001,Movements!$B$2:$B$5001,$A254,Movements!$D$2:$D$5001,E$1))</f>
        <v/>
      </c>
      <c r="F254" s="12" t="str">
        <f>IF(OR($A254="",F$1=""),"",SUMIFS(Movements!$H$2:$H$5001,Movements!$B$2:$B$5001,$A254,Movements!$D$2:$D$5001,F$1))</f>
        <v/>
      </c>
      <c r="G254" s="12" t="str">
        <f>IF(OR($A254="",G$1=""),"",SUMIFS(Movements!$H$2:$H$5001,Movements!$B$2:$B$5001,$A254,Movements!$D$2:$D$5001,G$1))</f>
        <v/>
      </c>
      <c r="H254" s="12" t="str">
        <f>IF($A254="","",Items!$L254)</f>
        <v/>
      </c>
      <c r="I254" s="13" t="str">
        <f>IF($A254="","",Items!$G254)</f>
        <v/>
      </c>
      <c r="J254" s="13" t="str">
        <f>IF($A254="","",H254*I254)</f>
        <v/>
      </c>
      <c r="K254" s="12" t="str">
        <f>IF($A254="","",Items!$O254)</f>
        <v/>
      </c>
    </row>
    <row r="255">
      <c r="A255" s="12" t="str">
        <f>IF(Items!$A255="","",Items!$A255)</f>
        <v/>
      </c>
      <c r="B255" s="12" t="str">
        <f>IF($A255="","",Items!$B255)</f>
        <v/>
      </c>
      <c r="C255" s="12" t="str">
        <f>IF(OR($A255="",C$1=""),"",SUMIFS(Movements!$H$2:$H$5001,Movements!$B$2:$B$5001,$A255,Movements!$D$2:$D$5001,C$1))</f>
        <v/>
      </c>
      <c r="D255" s="12" t="str">
        <f>IF(OR($A255="",D$1=""),"",SUMIFS(Movements!$H$2:$H$5001,Movements!$B$2:$B$5001,$A255,Movements!$D$2:$D$5001,D$1))</f>
        <v/>
      </c>
      <c r="E255" s="12" t="str">
        <f>IF(OR($A255="",E$1=""),"",SUMIFS(Movements!$H$2:$H$5001,Movements!$B$2:$B$5001,$A255,Movements!$D$2:$D$5001,E$1))</f>
        <v/>
      </c>
      <c r="F255" s="12" t="str">
        <f>IF(OR($A255="",F$1=""),"",SUMIFS(Movements!$H$2:$H$5001,Movements!$B$2:$B$5001,$A255,Movements!$D$2:$D$5001,F$1))</f>
        <v/>
      </c>
      <c r="G255" s="12" t="str">
        <f>IF(OR($A255="",G$1=""),"",SUMIFS(Movements!$H$2:$H$5001,Movements!$B$2:$B$5001,$A255,Movements!$D$2:$D$5001,G$1))</f>
        <v/>
      </c>
      <c r="H255" s="12" t="str">
        <f>IF($A255="","",Items!$L255)</f>
        <v/>
      </c>
      <c r="I255" s="13" t="str">
        <f>IF($A255="","",Items!$G255)</f>
        <v/>
      </c>
      <c r="J255" s="13" t="str">
        <f>IF($A255="","",H255*I255)</f>
        <v/>
      </c>
      <c r="K255" s="12" t="str">
        <f>IF($A255="","",Items!$O255)</f>
        <v/>
      </c>
    </row>
    <row r="256">
      <c r="A256" s="12" t="str">
        <f>IF(Items!$A256="","",Items!$A256)</f>
        <v/>
      </c>
      <c r="B256" s="12" t="str">
        <f>IF($A256="","",Items!$B256)</f>
        <v/>
      </c>
      <c r="C256" s="12" t="str">
        <f>IF(OR($A256="",C$1=""),"",SUMIFS(Movements!$H$2:$H$5001,Movements!$B$2:$B$5001,$A256,Movements!$D$2:$D$5001,C$1))</f>
        <v/>
      </c>
      <c r="D256" s="12" t="str">
        <f>IF(OR($A256="",D$1=""),"",SUMIFS(Movements!$H$2:$H$5001,Movements!$B$2:$B$5001,$A256,Movements!$D$2:$D$5001,D$1))</f>
        <v/>
      </c>
      <c r="E256" s="12" t="str">
        <f>IF(OR($A256="",E$1=""),"",SUMIFS(Movements!$H$2:$H$5001,Movements!$B$2:$B$5001,$A256,Movements!$D$2:$D$5001,E$1))</f>
        <v/>
      </c>
      <c r="F256" s="12" t="str">
        <f>IF(OR($A256="",F$1=""),"",SUMIFS(Movements!$H$2:$H$5001,Movements!$B$2:$B$5001,$A256,Movements!$D$2:$D$5001,F$1))</f>
        <v/>
      </c>
      <c r="G256" s="12" t="str">
        <f>IF(OR($A256="",G$1=""),"",SUMIFS(Movements!$H$2:$H$5001,Movements!$B$2:$B$5001,$A256,Movements!$D$2:$D$5001,G$1))</f>
        <v/>
      </c>
      <c r="H256" s="12" t="str">
        <f>IF($A256="","",Items!$L256)</f>
        <v/>
      </c>
      <c r="I256" s="13" t="str">
        <f>IF($A256="","",Items!$G256)</f>
        <v/>
      </c>
      <c r="J256" s="13" t="str">
        <f>IF($A256="","",H256*I256)</f>
        <v/>
      </c>
      <c r="K256" s="12" t="str">
        <f>IF($A256="","",Items!$O256)</f>
        <v/>
      </c>
    </row>
    <row r="257">
      <c r="A257" s="12" t="str">
        <f>IF(Items!$A257="","",Items!$A257)</f>
        <v/>
      </c>
      <c r="B257" s="12" t="str">
        <f>IF($A257="","",Items!$B257)</f>
        <v/>
      </c>
      <c r="C257" s="12" t="str">
        <f>IF(OR($A257="",C$1=""),"",SUMIFS(Movements!$H$2:$H$5001,Movements!$B$2:$B$5001,$A257,Movements!$D$2:$D$5001,C$1))</f>
        <v/>
      </c>
      <c r="D257" s="12" t="str">
        <f>IF(OR($A257="",D$1=""),"",SUMIFS(Movements!$H$2:$H$5001,Movements!$B$2:$B$5001,$A257,Movements!$D$2:$D$5001,D$1))</f>
        <v/>
      </c>
      <c r="E257" s="12" t="str">
        <f>IF(OR($A257="",E$1=""),"",SUMIFS(Movements!$H$2:$H$5001,Movements!$B$2:$B$5001,$A257,Movements!$D$2:$D$5001,E$1))</f>
        <v/>
      </c>
      <c r="F257" s="12" t="str">
        <f>IF(OR($A257="",F$1=""),"",SUMIFS(Movements!$H$2:$H$5001,Movements!$B$2:$B$5001,$A257,Movements!$D$2:$D$5001,F$1))</f>
        <v/>
      </c>
      <c r="G257" s="12" t="str">
        <f>IF(OR($A257="",G$1=""),"",SUMIFS(Movements!$H$2:$H$5001,Movements!$B$2:$B$5001,$A257,Movements!$D$2:$D$5001,G$1))</f>
        <v/>
      </c>
      <c r="H257" s="12" t="str">
        <f>IF($A257="","",Items!$L257)</f>
        <v/>
      </c>
      <c r="I257" s="13" t="str">
        <f>IF($A257="","",Items!$G257)</f>
        <v/>
      </c>
      <c r="J257" s="13" t="str">
        <f>IF($A257="","",H257*I257)</f>
        <v/>
      </c>
      <c r="K257" s="12" t="str">
        <f>IF($A257="","",Items!$O257)</f>
        <v/>
      </c>
    </row>
    <row r="258">
      <c r="A258" s="12" t="str">
        <f>IF(Items!$A258="","",Items!$A258)</f>
        <v/>
      </c>
      <c r="B258" s="12" t="str">
        <f>IF($A258="","",Items!$B258)</f>
        <v/>
      </c>
      <c r="C258" s="12" t="str">
        <f>IF(OR($A258="",C$1=""),"",SUMIFS(Movements!$H$2:$H$5001,Movements!$B$2:$B$5001,$A258,Movements!$D$2:$D$5001,C$1))</f>
        <v/>
      </c>
      <c r="D258" s="12" t="str">
        <f>IF(OR($A258="",D$1=""),"",SUMIFS(Movements!$H$2:$H$5001,Movements!$B$2:$B$5001,$A258,Movements!$D$2:$D$5001,D$1))</f>
        <v/>
      </c>
      <c r="E258" s="12" t="str">
        <f>IF(OR($A258="",E$1=""),"",SUMIFS(Movements!$H$2:$H$5001,Movements!$B$2:$B$5001,$A258,Movements!$D$2:$D$5001,E$1))</f>
        <v/>
      </c>
      <c r="F258" s="12" t="str">
        <f>IF(OR($A258="",F$1=""),"",SUMIFS(Movements!$H$2:$H$5001,Movements!$B$2:$B$5001,$A258,Movements!$D$2:$D$5001,F$1))</f>
        <v/>
      </c>
      <c r="G258" s="12" t="str">
        <f>IF(OR($A258="",G$1=""),"",SUMIFS(Movements!$H$2:$H$5001,Movements!$B$2:$B$5001,$A258,Movements!$D$2:$D$5001,G$1))</f>
        <v/>
      </c>
      <c r="H258" s="12" t="str">
        <f>IF($A258="","",Items!$L258)</f>
        <v/>
      </c>
      <c r="I258" s="13" t="str">
        <f>IF($A258="","",Items!$G258)</f>
        <v/>
      </c>
      <c r="J258" s="13" t="str">
        <f>IF($A258="","",H258*I258)</f>
        <v/>
      </c>
      <c r="K258" s="12" t="str">
        <f>IF($A258="","",Items!$O258)</f>
        <v/>
      </c>
    </row>
    <row r="259">
      <c r="A259" s="12" t="str">
        <f>IF(Items!$A259="","",Items!$A259)</f>
        <v/>
      </c>
      <c r="B259" s="12" t="str">
        <f>IF($A259="","",Items!$B259)</f>
        <v/>
      </c>
      <c r="C259" s="12" t="str">
        <f>IF(OR($A259="",C$1=""),"",SUMIFS(Movements!$H$2:$H$5001,Movements!$B$2:$B$5001,$A259,Movements!$D$2:$D$5001,C$1))</f>
        <v/>
      </c>
      <c r="D259" s="12" t="str">
        <f>IF(OR($A259="",D$1=""),"",SUMIFS(Movements!$H$2:$H$5001,Movements!$B$2:$B$5001,$A259,Movements!$D$2:$D$5001,D$1))</f>
        <v/>
      </c>
      <c r="E259" s="12" t="str">
        <f>IF(OR($A259="",E$1=""),"",SUMIFS(Movements!$H$2:$H$5001,Movements!$B$2:$B$5001,$A259,Movements!$D$2:$D$5001,E$1))</f>
        <v/>
      </c>
      <c r="F259" s="12" t="str">
        <f>IF(OR($A259="",F$1=""),"",SUMIFS(Movements!$H$2:$H$5001,Movements!$B$2:$B$5001,$A259,Movements!$D$2:$D$5001,F$1))</f>
        <v/>
      </c>
      <c r="G259" s="12" t="str">
        <f>IF(OR($A259="",G$1=""),"",SUMIFS(Movements!$H$2:$H$5001,Movements!$B$2:$B$5001,$A259,Movements!$D$2:$D$5001,G$1))</f>
        <v/>
      </c>
      <c r="H259" s="12" t="str">
        <f>IF($A259="","",Items!$L259)</f>
        <v/>
      </c>
      <c r="I259" s="13" t="str">
        <f>IF($A259="","",Items!$G259)</f>
        <v/>
      </c>
      <c r="J259" s="13" t="str">
        <f>IF($A259="","",H259*I259)</f>
        <v/>
      </c>
      <c r="K259" s="12" t="str">
        <f>IF($A259="","",Items!$O259)</f>
        <v/>
      </c>
    </row>
    <row r="260">
      <c r="A260" s="12" t="str">
        <f>IF(Items!$A260="","",Items!$A260)</f>
        <v/>
      </c>
      <c r="B260" s="12" t="str">
        <f>IF($A260="","",Items!$B260)</f>
        <v/>
      </c>
      <c r="C260" s="12" t="str">
        <f>IF(OR($A260="",C$1=""),"",SUMIFS(Movements!$H$2:$H$5001,Movements!$B$2:$B$5001,$A260,Movements!$D$2:$D$5001,C$1))</f>
        <v/>
      </c>
      <c r="D260" s="12" t="str">
        <f>IF(OR($A260="",D$1=""),"",SUMIFS(Movements!$H$2:$H$5001,Movements!$B$2:$B$5001,$A260,Movements!$D$2:$D$5001,D$1))</f>
        <v/>
      </c>
      <c r="E260" s="12" t="str">
        <f>IF(OR($A260="",E$1=""),"",SUMIFS(Movements!$H$2:$H$5001,Movements!$B$2:$B$5001,$A260,Movements!$D$2:$D$5001,E$1))</f>
        <v/>
      </c>
      <c r="F260" s="12" t="str">
        <f>IF(OR($A260="",F$1=""),"",SUMIFS(Movements!$H$2:$H$5001,Movements!$B$2:$B$5001,$A260,Movements!$D$2:$D$5001,F$1))</f>
        <v/>
      </c>
      <c r="G260" s="12" t="str">
        <f>IF(OR($A260="",G$1=""),"",SUMIFS(Movements!$H$2:$H$5001,Movements!$B$2:$B$5001,$A260,Movements!$D$2:$D$5001,G$1))</f>
        <v/>
      </c>
      <c r="H260" s="12" t="str">
        <f>IF($A260="","",Items!$L260)</f>
        <v/>
      </c>
      <c r="I260" s="13" t="str">
        <f>IF($A260="","",Items!$G260)</f>
        <v/>
      </c>
      <c r="J260" s="13" t="str">
        <f>IF($A260="","",H260*I260)</f>
        <v/>
      </c>
      <c r="K260" s="12" t="str">
        <f>IF($A260="","",Items!$O260)</f>
        <v/>
      </c>
    </row>
    <row r="261">
      <c r="A261" s="12" t="str">
        <f>IF(Items!$A261="","",Items!$A261)</f>
        <v/>
      </c>
      <c r="B261" s="12" t="str">
        <f>IF($A261="","",Items!$B261)</f>
        <v/>
      </c>
      <c r="C261" s="12" t="str">
        <f>IF(OR($A261="",C$1=""),"",SUMIFS(Movements!$H$2:$H$5001,Movements!$B$2:$B$5001,$A261,Movements!$D$2:$D$5001,C$1))</f>
        <v/>
      </c>
      <c r="D261" s="12" t="str">
        <f>IF(OR($A261="",D$1=""),"",SUMIFS(Movements!$H$2:$H$5001,Movements!$B$2:$B$5001,$A261,Movements!$D$2:$D$5001,D$1))</f>
        <v/>
      </c>
      <c r="E261" s="12" t="str">
        <f>IF(OR($A261="",E$1=""),"",SUMIFS(Movements!$H$2:$H$5001,Movements!$B$2:$B$5001,$A261,Movements!$D$2:$D$5001,E$1))</f>
        <v/>
      </c>
      <c r="F261" s="12" t="str">
        <f>IF(OR($A261="",F$1=""),"",SUMIFS(Movements!$H$2:$H$5001,Movements!$B$2:$B$5001,$A261,Movements!$D$2:$D$5001,F$1))</f>
        <v/>
      </c>
      <c r="G261" s="12" t="str">
        <f>IF(OR($A261="",G$1=""),"",SUMIFS(Movements!$H$2:$H$5001,Movements!$B$2:$B$5001,$A261,Movements!$D$2:$D$5001,G$1))</f>
        <v/>
      </c>
      <c r="H261" s="12" t="str">
        <f>IF($A261="","",Items!$L261)</f>
        <v/>
      </c>
      <c r="I261" s="13" t="str">
        <f>IF($A261="","",Items!$G261)</f>
        <v/>
      </c>
      <c r="J261" s="13" t="str">
        <f>IF($A261="","",H261*I261)</f>
        <v/>
      </c>
      <c r="K261" s="12" t="str">
        <f>IF($A261="","",Items!$O261)</f>
        <v/>
      </c>
    </row>
    <row r="262">
      <c r="A262" s="12" t="str">
        <f>IF(Items!$A262="","",Items!$A262)</f>
        <v/>
      </c>
      <c r="B262" s="12" t="str">
        <f>IF($A262="","",Items!$B262)</f>
        <v/>
      </c>
      <c r="C262" s="12" t="str">
        <f>IF(OR($A262="",C$1=""),"",SUMIFS(Movements!$H$2:$H$5001,Movements!$B$2:$B$5001,$A262,Movements!$D$2:$D$5001,C$1))</f>
        <v/>
      </c>
      <c r="D262" s="12" t="str">
        <f>IF(OR($A262="",D$1=""),"",SUMIFS(Movements!$H$2:$H$5001,Movements!$B$2:$B$5001,$A262,Movements!$D$2:$D$5001,D$1))</f>
        <v/>
      </c>
      <c r="E262" s="12" t="str">
        <f>IF(OR($A262="",E$1=""),"",SUMIFS(Movements!$H$2:$H$5001,Movements!$B$2:$B$5001,$A262,Movements!$D$2:$D$5001,E$1))</f>
        <v/>
      </c>
      <c r="F262" s="12" t="str">
        <f>IF(OR($A262="",F$1=""),"",SUMIFS(Movements!$H$2:$H$5001,Movements!$B$2:$B$5001,$A262,Movements!$D$2:$D$5001,F$1))</f>
        <v/>
      </c>
      <c r="G262" s="12" t="str">
        <f>IF(OR($A262="",G$1=""),"",SUMIFS(Movements!$H$2:$H$5001,Movements!$B$2:$B$5001,$A262,Movements!$D$2:$D$5001,G$1))</f>
        <v/>
      </c>
      <c r="H262" s="12" t="str">
        <f>IF($A262="","",Items!$L262)</f>
        <v/>
      </c>
      <c r="I262" s="13" t="str">
        <f>IF($A262="","",Items!$G262)</f>
        <v/>
      </c>
      <c r="J262" s="13" t="str">
        <f>IF($A262="","",H262*I262)</f>
        <v/>
      </c>
      <c r="K262" s="12" t="str">
        <f>IF($A262="","",Items!$O262)</f>
        <v/>
      </c>
    </row>
    <row r="263">
      <c r="A263" s="12" t="str">
        <f>IF(Items!$A263="","",Items!$A263)</f>
        <v/>
      </c>
      <c r="B263" s="12" t="str">
        <f>IF($A263="","",Items!$B263)</f>
        <v/>
      </c>
      <c r="C263" s="12" t="str">
        <f>IF(OR($A263="",C$1=""),"",SUMIFS(Movements!$H$2:$H$5001,Movements!$B$2:$B$5001,$A263,Movements!$D$2:$D$5001,C$1))</f>
        <v/>
      </c>
      <c r="D263" s="12" t="str">
        <f>IF(OR($A263="",D$1=""),"",SUMIFS(Movements!$H$2:$H$5001,Movements!$B$2:$B$5001,$A263,Movements!$D$2:$D$5001,D$1))</f>
        <v/>
      </c>
      <c r="E263" s="12" t="str">
        <f>IF(OR($A263="",E$1=""),"",SUMIFS(Movements!$H$2:$H$5001,Movements!$B$2:$B$5001,$A263,Movements!$D$2:$D$5001,E$1))</f>
        <v/>
      </c>
      <c r="F263" s="12" t="str">
        <f>IF(OR($A263="",F$1=""),"",SUMIFS(Movements!$H$2:$H$5001,Movements!$B$2:$B$5001,$A263,Movements!$D$2:$D$5001,F$1))</f>
        <v/>
      </c>
      <c r="G263" s="12" t="str">
        <f>IF(OR($A263="",G$1=""),"",SUMIFS(Movements!$H$2:$H$5001,Movements!$B$2:$B$5001,$A263,Movements!$D$2:$D$5001,G$1))</f>
        <v/>
      </c>
      <c r="H263" s="12" t="str">
        <f>IF($A263="","",Items!$L263)</f>
        <v/>
      </c>
      <c r="I263" s="13" t="str">
        <f>IF($A263="","",Items!$G263)</f>
        <v/>
      </c>
      <c r="J263" s="13" t="str">
        <f>IF($A263="","",H263*I263)</f>
        <v/>
      </c>
      <c r="K263" s="12" t="str">
        <f>IF($A263="","",Items!$O263)</f>
        <v/>
      </c>
    </row>
    <row r="264">
      <c r="A264" s="12" t="str">
        <f>IF(Items!$A264="","",Items!$A264)</f>
        <v/>
      </c>
      <c r="B264" s="12" t="str">
        <f>IF($A264="","",Items!$B264)</f>
        <v/>
      </c>
      <c r="C264" s="12" t="str">
        <f>IF(OR($A264="",C$1=""),"",SUMIFS(Movements!$H$2:$H$5001,Movements!$B$2:$B$5001,$A264,Movements!$D$2:$D$5001,C$1))</f>
        <v/>
      </c>
      <c r="D264" s="12" t="str">
        <f>IF(OR($A264="",D$1=""),"",SUMIFS(Movements!$H$2:$H$5001,Movements!$B$2:$B$5001,$A264,Movements!$D$2:$D$5001,D$1))</f>
        <v/>
      </c>
      <c r="E264" s="12" t="str">
        <f>IF(OR($A264="",E$1=""),"",SUMIFS(Movements!$H$2:$H$5001,Movements!$B$2:$B$5001,$A264,Movements!$D$2:$D$5001,E$1))</f>
        <v/>
      </c>
      <c r="F264" s="12" t="str">
        <f>IF(OR($A264="",F$1=""),"",SUMIFS(Movements!$H$2:$H$5001,Movements!$B$2:$B$5001,$A264,Movements!$D$2:$D$5001,F$1))</f>
        <v/>
      </c>
      <c r="G264" s="12" t="str">
        <f>IF(OR($A264="",G$1=""),"",SUMIFS(Movements!$H$2:$H$5001,Movements!$B$2:$B$5001,$A264,Movements!$D$2:$D$5001,G$1))</f>
        <v/>
      </c>
      <c r="H264" s="12" t="str">
        <f>IF($A264="","",Items!$L264)</f>
        <v/>
      </c>
      <c r="I264" s="13" t="str">
        <f>IF($A264="","",Items!$G264)</f>
        <v/>
      </c>
      <c r="J264" s="13" t="str">
        <f>IF($A264="","",H264*I264)</f>
        <v/>
      </c>
      <c r="K264" s="12" t="str">
        <f>IF($A264="","",Items!$O264)</f>
        <v/>
      </c>
    </row>
    <row r="265">
      <c r="A265" s="12" t="str">
        <f>IF(Items!$A265="","",Items!$A265)</f>
        <v/>
      </c>
      <c r="B265" s="12" t="str">
        <f>IF($A265="","",Items!$B265)</f>
        <v/>
      </c>
      <c r="C265" s="12" t="str">
        <f>IF(OR($A265="",C$1=""),"",SUMIFS(Movements!$H$2:$H$5001,Movements!$B$2:$B$5001,$A265,Movements!$D$2:$D$5001,C$1))</f>
        <v/>
      </c>
      <c r="D265" s="12" t="str">
        <f>IF(OR($A265="",D$1=""),"",SUMIFS(Movements!$H$2:$H$5001,Movements!$B$2:$B$5001,$A265,Movements!$D$2:$D$5001,D$1))</f>
        <v/>
      </c>
      <c r="E265" s="12" t="str">
        <f>IF(OR($A265="",E$1=""),"",SUMIFS(Movements!$H$2:$H$5001,Movements!$B$2:$B$5001,$A265,Movements!$D$2:$D$5001,E$1))</f>
        <v/>
      </c>
      <c r="F265" s="12" t="str">
        <f>IF(OR($A265="",F$1=""),"",SUMIFS(Movements!$H$2:$H$5001,Movements!$B$2:$B$5001,$A265,Movements!$D$2:$D$5001,F$1))</f>
        <v/>
      </c>
      <c r="G265" s="12" t="str">
        <f>IF(OR($A265="",G$1=""),"",SUMIFS(Movements!$H$2:$H$5001,Movements!$B$2:$B$5001,$A265,Movements!$D$2:$D$5001,G$1))</f>
        <v/>
      </c>
      <c r="H265" s="12" t="str">
        <f>IF($A265="","",Items!$L265)</f>
        <v/>
      </c>
      <c r="I265" s="13" t="str">
        <f>IF($A265="","",Items!$G265)</f>
        <v/>
      </c>
      <c r="J265" s="13" t="str">
        <f>IF($A265="","",H265*I265)</f>
        <v/>
      </c>
      <c r="K265" s="12" t="str">
        <f>IF($A265="","",Items!$O265)</f>
        <v/>
      </c>
    </row>
    <row r="266">
      <c r="A266" s="12" t="str">
        <f>IF(Items!$A266="","",Items!$A266)</f>
        <v/>
      </c>
      <c r="B266" s="12" t="str">
        <f>IF($A266="","",Items!$B266)</f>
        <v/>
      </c>
      <c r="C266" s="12" t="str">
        <f>IF(OR($A266="",C$1=""),"",SUMIFS(Movements!$H$2:$H$5001,Movements!$B$2:$B$5001,$A266,Movements!$D$2:$D$5001,C$1))</f>
        <v/>
      </c>
      <c r="D266" s="12" t="str">
        <f>IF(OR($A266="",D$1=""),"",SUMIFS(Movements!$H$2:$H$5001,Movements!$B$2:$B$5001,$A266,Movements!$D$2:$D$5001,D$1))</f>
        <v/>
      </c>
      <c r="E266" s="12" t="str">
        <f>IF(OR($A266="",E$1=""),"",SUMIFS(Movements!$H$2:$H$5001,Movements!$B$2:$B$5001,$A266,Movements!$D$2:$D$5001,E$1))</f>
        <v/>
      </c>
      <c r="F266" s="12" t="str">
        <f>IF(OR($A266="",F$1=""),"",SUMIFS(Movements!$H$2:$H$5001,Movements!$B$2:$B$5001,$A266,Movements!$D$2:$D$5001,F$1))</f>
        <v/>
      </c>
      <c r="G266" s="12" t="str">
        <f>IF(OR($A266="",G$1=""),"",SUMIFS(Movements!$H$2:$H$5001,Movements!$B$2:$B$5001,$A266,Movements!$D$2:$D$5001,G$1))</f>
        <v/>
      </c>
      <c r="H266" s="12" t="str">
        <f>IF($A266="","",Items!$L266)</f>
        <v/>
      </c>
      <c r="I266" s="13" t="str">
        <f>IF($A266="","",Items!$G266)</f>
        <v/>
      </c>
      <c r="J266" s="13" t="str">
        <f>IF($A266="","",H266*I266)</f>
        <v/>
      </c>
      <c r="K266" s="12" t="str">
        <f>IF($A266="","",Items!$O266)</f>
        <v/>
      </c>
    </row>
    <row r="267">
      <c r="A267" s="12" t="str">
        <f>IF(Items!$A267="","",Items!$A267)</f>
        <v/>
      </c>
      <c r="B267" s="12" t="str">
        <f>IF($A267="","",Items!$B267)</f>
        <v/>
      </c>
      <c r="C267" s="12" t="str">
        <f>IF(OR($A267="",C$1=""),"",SUMIFS(Movements!$H$2:$H$5001,Movements!$B$2:$B$5001,$A267,Movements!$D$2:$D$5001,C$1))</f>
        <v/>
      </c>
      <c r="D267" s="12" t="str">
        <f>IF(OR($A267="",D$1=""),"",SUMIFS(Movements!$H$2:$H$5001,Movements!$B$2:$B$5001,$A267,Movements!$D$2:$D$5001,D$1))</f>
        <v/>
      </c>
      <c r="E267" s="12" t="str">
        <f>IF(OR($A267="",E$1=""),"",SUMIFS(Movements!$H$2:$H$5001,Movements!$B$2:$B$5001,$A267,Movements!$D$2:$D$5001,E$1))</f>
        <v/>
      </c>
      <c r="F267" s="12" t="str">
        <f>IF(OR($A267="",F$1=""),"",SUMIFS(Movements!$H$2:$H$5001,Movements!$B$2:$B$5001,$A267,Movements!$D$2:$D$5001,F$1))</f>
        <v/>
      </c>
      <c r="G267" s="12" t="str">
        <f>IF(OR($A267="",G$1=""),"",SUMIFS(Movements!$H$2:$H$5001,Movements!$B$2:$B$5001,$A267,Movements!$D$2:$D$5001,G$1))</f>
        <v/>
      </c>
      <c r="H267" s="12" t="str">
        <f>IF($A267="","",Items!$L267)</f>
        <v/>
      </c>
      <c r="I267" s="13" t="str">
        <f>IF($A267="","",Items!$G267)</f>
        <v/>
      </c>
      <c r="J267" s="13" t="str">
        <f>IF($A267="","",H267*I267)</f>
        <v/>
      </c>
      <c r="K267" s="12" t="str">
        <f>IF($A267="","",Items!$O267)</f>
        <v/>
      </c>
    </row>
    <row r="268">
      <c r="A268" s="12" t="str">
        <f>IF(Items!$A268="","",Items!$A268)</f>
        <v/>
      </c>
      <c r="B268" s="12" t="str">
        <f>IF($A268="","",Items!$B268)</f>
        <v/>
      </c>
      <c r="C268" s="12" t="str">
        <f>IF(OR($A268="",C$1=""),"",SUMIFS(Movements!$H$2:$H$5001,Movements!$B$2:$B$5001,$A268,Movements!$D$2:$D$5001,C$1))</f>
        <v/>
      </c>
      <c r="D268" s="12" t="str">
        <f>IF(OR($A268="",D$1=""),"",SUMIFS(Movements!$H$2:$H$5001,Movements!$B$2:$B$5001,$A268,Movements!$D$2:$D$5001,D$1))</f>
        <v/>
      </c>
      <c r="E268" s="12" t="str">
        <f>IF(OR($A268="",E$1=""),"",SUMIFS(Movements!$H$2:$H$5001,Movements!$B$2:$B$5001,$A268,Movements!$D$2:$D$5001,E$1))</f>
        <v/>
      </c>
      <c r="F268" s="12" t="str">
        <f>IF(OR($A268="",F$1=""),"",SUMIFS(Movements!$H$2:$H$5001,Movements!$B$2:$B$5001,$A268,Movements!$D$2:$D$5001,F$1))</f>
        <v/>
      </c>
      <c r="G268" s="12" t="str">
        <f>IF(OR($A268="",G$1=""),"",SUMIFS(Movements!$H$2:$H$5001,Movements!$B$2:$B$5001,$A268,Movements!$D$2:$D$5001,G$1))</f>
        <v/>
      </c>
      <c r="H268" s="12" t="str">
        <f>IF($A268="","",Items!$L268)</f>
        <v/>
      </c>
      <c r="I268" s="13" t="str">
        <f>IF($A268="","",Items!$G268)</f>
        <v/>
      </c>
      <c r="J268" s="13" t="str">
        <f>IF($A268="","",H268*I268)</f>
        <v/>
      </c>
      <c r="K268" s="12" t="str">
        <f>IF($A268="","",Items!$O268)</f>
        <v/>
      </c>
    </row>
    <row r="269">
      <c r="A269" s="12" t="str">
        <f>IF(Items!$A269="","",Items!$A269)</f>
        <v/>
      </c>
      <c r="B269" s="12" t="str">
        <f>IF($A269="","",Items!$B269)</f>
        <v/>
      </c>
      <c r="C269" s="12" t="str">
        <f>IF(OR($A269="",C$1=""),"",SUMIFS(Movements!$H$2:$H$5001,Movements!$B$2:$B$5001,$A269,Movements!$D$2:$D$5001,C$1))</f>
        <v/>
      </c>
      <c r="D269" s="12" t="str">
        <f>IF(OR($A269="",D$1=""),"",SUMIFS(Movements!$H$2:$H$5001,Movements!$B$2:$B$5001,$A269,Movements!$D$2:$D$5001,D$1))</f>
        <v/>
      </c>
      <c r="E269" s="12" t="str">
        <f>IF(OR($A269="",E$1=""),"",SUMIFS(Movements!$H$2:$H$5001,Movements!$B$2:$B$5001,$A269,Movements!$D$2:$D$5001,E$1))</f>
        <v/>
      </c>
      <c r="F269" s="12" t="str">
        <f>IF(OR($A269="",F$1=""),"",SUMIFS(Movements!$H$2:$H$5001,Movements!$B$2:$B$5001,$A269,Movements!$D$2:$D$5001,F$1))</f>
        <v/>
      </c>
      <c r="G269" s="12" t="str">
        <f>IF(OR($A269="",G$1=""),"",SUMIFS(Movements!$H$2:$H$5001,Movements!$B$2:$B$5001,$A269,Movements!$D$2:$D$5001,G$1))</f>
        <v/>
      </c>
      <c r="H269" s="12" t="str">
        <f>IF($A269="","",Items!$L269)</f>
        <v/>
      </c>
      <c r="I269" s="13" t="str">
        <f>IF($A269="","",Items!$G269)</f>
        <v/>
      </c>
      <c r="J269" s="13" t="str">
        <f>IF($A269="","",H269*I269)</f>
        <v/>
      </c>
      <c r="K269" s="12" t="str">
        <f>IF($A269="","",Items!$O269)</f>
        <v/>
      </c>
    </row>
    <row r="270">
      <c r="A270" s="12" t="str">
        <f>IF(Items!$A270="","",Items!$A270)</f>
        <v/>
      </c>
      <c r="B270" s="12" t="str">
        <f>IF($A270="","",Items!$B270)</f>
        <v/>
      </c>
      <c r="C270" s="12" t="str">
        <f>IF(OR($A270="",C$1=""),"",SUMIFS(Movements!$H$2:$H$5001,Movements!$B$2:$B$5001,$A270,Movements!$D$2:$D$5001,C$1))</f>
        <v/>
      </c>
      <c r="D270" s="12" t="str">
        <f>IF(OR($A270="",D$1=""),"",SUMIFS(Movements!$H$2:$H$5001,Movements!$B$2:$B$5001,$A270,Movements!$D$2:$D$5001,D$1))</f>
        <v/>
      </c>
      <c r="E270" s="12" t="str">
        <f>IF(OR($A270="",E$1=""),"",SUMIFS(Movements!$H$2:$H$5001,Movements!$B$2:$B$5001,$A270,Movements!$D$2:$D$5001,E$1))</f>
        <v/>
      </c>
      <c r="F270" s="12" t="str">
        <f>IF(OR($A270="",F$1=""),"",SUMIFS(Movements!$H$2:$H$5001,Movements!$B$2:$B$5001,$A270,Movements!$D$2:$D$5001,F$1))</f>
        <v/>
      </c>
      <c r="G270" s="12" t="str">
        <f>IF(OR($A270="",G$1=""),"",SUMIFS(Movements!$H$2:$H$5001,Movements!$B$2:$B$5001,$A270,Movements!$D$2:$D$5001,G$1))</f>
        <v/>
      </c>
      <c r="H270" s="12" t="str">
        <f>IF($A270="","",Items!$L270)</f>
        <v/>
      </c>
      <c r="I270" s="13" t="str">
        <f>IF($A270="","",Items!$G270)</f>
        <v/>
      </c>
      <c r="J270" s="13" t="str">
        <f>IF($A270="","",H270*I270)</f>
        <v/>
      </c>
      <c r="K270" s="12" t="str">
        <f>IF($A270="","",Items!$O270)</f>
        <v/>
      </c>
    </row>
    <row r="271">
      <c r="A271" s="12" t="str">
        <f>IF(Items!$A271="","",Items!$A271)</f>
        <v/>
      </c>
      <c r="B271" s="12" t="str">
        <f>IF($A271="","",Items!$B271)</f>
        <v/>
      </c>
      <c r="C271" s="12" t="str">
        <f>IF(OR($A271="",C$1=""),"",SUMIFS(Movements!$H$2:$H$5001,Movements!$B$2:$B$5001,$A271,Movements!$D$2:$D$5001,C$1))</f>
        <v/>
      </c>
      <c r="D271" s="12" t="str">
        <f>IF(OR($A271="",D$1=""),"",SUMIFS(Movements!$H$2:$H$5001,Movements!$B$2:$B$5001,$A271,Movements!$D$2:$D$5001,D$1))</f>
        <v/>
      </c>
      <c r="E271" s="12" t="str">
        <f>IF(OR($A271="",E$1=""),"",SUMIFS(Movements!$H$2:$H$5001,Movements!$B$2:$B$5001,$A271,Movements!$D$2:$D$5001,E$1))</f>
        <v/>
      </c>
      <c r="F271" s="12" t="str">
        <f>IF(OR($A271="",F$1=""),"",SUMIFS(Movements!$H$2:$H$5001,Movements!$B$2:$B$5001,$A271,Movements!$D$2:$D$5001,F$1))</f>
        <v/>
      </c>
      <c r="G271" s="12" t="str">
        <f>IF(OR($A271="",G$1=""),"",SUMIFS(Movements!$H$2:$H$5001,Movements!$B$2:$B$5001,$A271,Movements!$D$2:$D$5001,G$1))</f>
        <v/>
      </c>
      <c r="H271" s="12" t="str">
        <f>IF($A271="","",Items!$L271)</f>
        <v/>
      </c>
      <c r="I271" s="13" t="str">
        <f>IF($A271="","",Items!$G271)</f>
        <v/>
      </c>
      <c r="J271" s="13" t="str">
        <f>IF($A271="","",H271*I271)</f>
        <v/>
      </c>
      <c r="K271" s="12" t="str">
        <f>IF($A271="","",Items!$O271)</f>
        <v/>
      </c>
    </row>
    <row r="272">
      <c r="A272" s="12" t="str">
        <f>IF(Items!$A272="","",Items!$A272)</f>
        <v/>
      </c>
      <c r="B272" s="12" t="str">
        <f>IF($A272="","",Items!$B272)</f>
        <v/>
      </c>
      <c r="C272" s="12" t="str">
        <f>IF(OR($A272="",C$1=""),"",SUMIFS(Movements!$H$2:$H$5001,Movements!$B$2:$B$5001,$A272,Movements!$D$2:$D$5001,C$1))</f>
        <v/>
      </c>
      <c r="D272" s="12" t="str">
        <f>IF(OR($A272="",D$1=""),"",SUMIFS(Movements!$H$2:$H$5001,Movements!$B$2:$B$5001,$A272,Movements!$D$2:$D$5001,D$1))</f>
        <v/>
      </c>
      <c r="E272" s="12" t="str">
        <f>IF(OR($A272="",E$1=""),"",SUMIFS(Movements!$H$2:$H$5001,Movements!$B$2:$B$5001,$A272,Movements!$D$2:$D$5001,E$1))</f>
        <v/>
      </c>
      <c r="F272" s="12" t="str">
        <f>IF(OR($A272="",F$1=""),"",SUMIFS(Movements!$H$2:$H$5001,Movements!$B$2:$B$5001,$A272,Movements!$D$2:$D$5001,F$1))</f>
        <v/>
      </c>
      <c r="G272" s="12" t="str">
        <f>IF(OR($A272="",G$1=""),"",SUMIFS(Movements!$H$2:$H$5001,Movements!$B$2:$B$5001,$A272,Movements!$D$2:$D$5001,G$1))</f>
        <v/>
      </c>
      <c r="H272" s="12" t="str">
        <f>IF($A272="","",Items!$L272)</f>
        <v/>
      </c>
      <c r="I272" s="13" t="str">
        <f>IF($A272="","",Items!$G272)</f>
        <v/>
      </c>
      <c r="J272" s="13" t="str">
        <f>IF($A272="","",H272*I272)</f>
        <v/>
      </c>
      <c r="K272" s="12" t="str">
        <f>IF($A272="","",Items!$O272)</f>
        <v/>
      </c>
    </row>
    <row r="273">
      <c r="A273" s="12" t="str">
        <f>IF(Items!$A273="","",Items!$A273)</f>
        <v/>
      </c>
      <c r="B273" s="12" t="str">
        <f>IF($A273="","",Items!$B273)</f>
        <v/>
      </c>
      <c r="C273" s="12" t="str">
        <f>IF(OR($A273="",C$1=""),"",SUMIFS(Movements!$H$2:$H$5001,Movements!$B$2:$B$5001,$A273,Movements!$D$2:$D$5001,C$1))</f>
        <v/>
      </c>
      <c r="D273" s="12" t="str">
        <f>IF(OR($A273="",D$1=""),"",SUMIFS(Movements!$H$2:$H$5001,Movements!$B$2:$B$5001,$A273,Movements!$D$2:$D$5001,D$1))</f>
        <v/>
      </c>
      <c r="E273" s="12" t="str">
        <f>IF(OR($A273="",E$1=""),"",SUMIFS(Movements!$H$2:$H$5001,Movements!$B$2:$B$5001,$A273,Movements!$D$2:$D$5001,E$1))</f>
        <v/>
      </c>
      <c r="F273" s="12" t="str">
        <f>IF(OR($A273="",F$1=""),"",SUMIFS(Movements!$H$2:$H$5001,Movements!$B$2:$B$5001,$A273,Movements!$D$2:$D$5001,F$1))</f>
        <v/>
      </c>
      <c r="G273" s="12" t="str">
        <f>IF(OR($A273="",G$1=""),"",SUMIFS(Movements!$H$2:$H$5001,Movements!$B$2:$B$5001,$A273,Movements!$D$2:$D$5001,G$1))</f>
        <v/>
      </c>
      <c r="H273" s="12" t="str">
        <f>IF($A273="","",Items!$L273)</f>
        <v/>
      </c>
      <c r="I273" s="13" t="str">
        <f>IF($A273="","",Items!$G273)</f>
        <v/>
      </c>
      <c r="J273" s="13" t="str">
        <f>IF($A273="","",H273*I273)</f>
        <v/>
      </c>
      <c r="K273" s="12" t="str">
        <f>IF($A273="","",Items!$O273)</f>
        <v/>
      </c>
    </row>
    <row r="274">
      <c r="A274" s="12" t="str">
        <f>IF(Items!$A274="","",Items!$A274)</f>
        <v/>
      </c>
      <c r="B274" s="12" t="str">
        <f>IF($A274="","",Items!$B274)</f>
        <v/>
      </c>
      <c r="C274" s="12" t="str">
        <f>IF(OR($A274="",C$1=""),"",SUMIFS(Movements!$H$2:$H$5001,Movements!$B$2:$B$5001,$A274,Movements!$D$2:$D$5001,C$1))</f>
        <v/>
      </c>
      <c r="D274" s="12" t="str">
        <f>IF(OR($A274="",D$1=""),"",SUMIFS(Movements!$H$2:$H$5001,Movements!$B$2:$B$5001,$A274,Movements!$D$2:$D$5001,D$1))</f>
        <v/>
      </c>
      <c r="E274" s="12" t="str">
        <f>IF(OR($A274="",E$1=""),"",SUMIFS(Movements!$H$2:$H$5001,Movements!$B$2:$B$5001,$A274,Movements!$D$2:$D$5001,E$1))</f>
        <v/>
      </c>
      <c r="F274" s="12" t="str">
        <f>IF(OR($A274="",F$1=""),"",SUMIFS(Movements!$H$2:$H$5001,Movements!$B$2:$B$5001,$A274,Movements!$D$2:$D$5001,F$1))</f>
        <v/>
      </c>
      <c r="G274" s="12" t="str">
        <f>IF(OR($A274="",G$1=""),"",SUMIFS(Movements!$H$2:$H$5001,Movements!$B$2:$B$5001,$A274,Movements!$D$2:$D$5001,G$1))</f>
        <v/>
      </c>
      <c r="H274" s="12" t="str">
        <f>IF($A274="","",Items!$L274)</f>
        <v/>
      </c>
      <c r="I274" s="13" t="str">
        <f>IF($A274="","",Items!$G274)</f>
        <v/>
      </c>
      <c r="J274" s="13" t="str">
        <f>IF($A274="","",H274*I274)</f>
        <v/>
      </c>
      <c r="K274" s="12" t="str">
        <f>IF($A274="","",Items!$O274)</f>
        <v/>
      </c>
    </row>
    <row r="275">
      <c r="A275" s="12" t="str">
        <f>IF(Items!$A275="","",Items!$A275)</f>
        <v/>
      </c>
      <c r="B275" s="12" t="str">
        <f>IF($A275="","",Items!$B275)</f>
        <v/>
      </c>
      <c r="C275" s="12" t="str">
        <f>IF(OR($A275="",C$1=""),"",SUMIFS(Movements!$H$2:$H$5001,Movements!$B$2:$B$5001,$A275,Movements!$D$2:$D$5001,C$1))</f>
        <v/>
      </c>
      <c r="D275" s="12" t="str">
        <f>IF(OR($A275="",D$1=""),"",SUMIFS(Movements!$H$2:$H$5001,Movements!$B$2:$B$5001,$A275,Movements!$D$2:$D$5001,D$1))</f>
        <v/>
      </c>
      <c r="E275" s="12" t="str">
        <f>IF(OR($A275="",E$1=""),"",SUMIFS(Movements!$H$2:$H$5001,Movements!$B$2:$B$5001,$A275,Movements!$D$2:$D$5001,E$1))</f>
        <v/>
      </c>
      <c r="F275" s="12" t="str">
        <f>IF(OR($A275="",F$1=""),"",SUMIFS(Movements!$H$2:$H$5001,Movements!$B$2:$B$5001,$A275,Movements!$D$2:$D$5001,F$1))</f>
        <v/>
      </c>
      <c r="G275" s="12" t="str">
        <f>IF(OR($A275="",G$1=""),"",SUMIFS(Movements!$H$2:$H$5001,Movements!$B$2:$B$5001,$A275,Movements!$D$2:$D$5001,G$1))</f>
        <v/>
      </c>
      <c r="H275" s="12" t="str">
        <f>IF($A275="","",Items!$L275)</f>
        <v/>
      </c>
      <c r="I275" s="13" t="str">
        <f>IF($A275="","",Items!$G275)</f>
        <v/>
      </c>
      <c r="J275" s="13" t="str">
        <f>IF($A275="","",H275*I275)</f>
        <v/>
      </c>
      <c r="K275" s="12" t="str">
        <f>IF($A275="","",Items!$O275)</f>
        <v/>
      </c>
    </row>
    <row r="276">
      <c r="A276" s="12" t="str">
        <f>IF(Items!$A276="","",Items!$A276)</f>
        <v/>
      </c>
      <c r="B276" s="12" t="str">
        <f>IF($A276="","",Items!$B276)</f>
        <v/>
      </c>
      <c r="C276" s="12" t="str">
        <f>IF(OR($A276="",C$1=""),"",SUMIFS(Movements!$H$2:$H$5001,Movements!$B$2:$B$5001,$A276,Movements!$D$2:$D$5001,C$1))</f>
        <v/>
      </c>
      <c r="D276" s="12" t="str">
        <f>IF(OR($A276="",D$1=""),"",SUMIFS(Movements!$H$2:$H$5001,Movements!$B$2:$B$5001,$A276,Movements!$D$2:$D$5001,D$1))</f>
        <v/>
      </c>
      <c r="E276" s="12" t="str">
        <f>IF(OR($A276="",E$1=""),"",SUMIFS(Movements!$H$2:$H$5001,Movements!$B$2:$B$5001,$A276,Movements!$D$2:$D$5001,E$1))</f>
        <v/>
      </c>
      <c r="F276" s="12" t="str">
        <f>IF(OR($A276="",F$1=""),"",SUMIFS(Movements!$H$2:$H$5001,Movements!$B$2:$B$5001,$A276,Movements!$D$2:$D$5001,F$1))</f>
        <v/>
      </c>
      <c r="G276" s="12" t="str">
        <f>IF(OR($A276="",G$1=""),"",SUMIFS(Movements!$H$2:$H$5001,Movements!$B$2:$B$5001,$A276,Movements!$D$2:$D$5001,G$1))</f>
        <v/>
      </c>
      <c r="H276" s="12" t="str">
        <f>IF($A276="","",Items!$L276)</f>
        <v/>
      </c>
      <c r="I276" s="13" t="str">
        <f>IF($A276="","",Items!$G276)</f>
        <v/>
      </c>
      <c r="J276" s="13" t="str">
        <f>IF($A276="","",H276*I276)</f>
        <v/>
      </c>
      <c r="K276" s="12" t="str">
        <f>IF($A276="","",Items!$O276)</f>
        <v/>
      </c>
    </row>
    <row r="277">
      <c r="A277" s="12" t="str">
        <f>IF(Items!$A277="","",Items!$A277)</f>
        <v/>
      </c>
      <c r="B277" s="12" t="str">
        <f>IF($A277="","",Items!$B277)</f>
        <v/>
      </c>
      <c r="C277" s="12" t="str">
        <f>IF(OR($A277="",C$1=""),"",SUMIFS(Movements!$H$2:$H$5001,Movements!$B$2:$B$5001,$A277,Movements!$D$2:$D$5001,C$1))</f>
        <v/>
      </c>
      <c r="D277" s="12" t="str">
        <f>IF(OR($A277="",D$1=""),"",SUMIFS(Movements!$H$2:$H$5001,Movements!$B$2:$B$5001,$A277,Movements!$D$2:$D$5001,D$1))</f>
        <v/>
      </c>
      <c r="E277" s="12" t="str">
        <f>IF(OR($A277="",E$1=""),"",SUMIFS(Movements!$H$2:$H$5001,Movements!$B$2:$B$5001,$A277,Movements!$D$2:$D$5001,E$1))</f>
        <v/>
      </c>
      <c r="F277" s="12" t="str">
        <f>IF(OR($A277="",F$1=""),"",SUMIFS(Movements!$H$2:$H$5001,Movements!$B$2:$B$5001,$A277,Movements!$D$2:$D$5001,F$1))</f>
        <v/>
      </c>
      <c r="G277" s="12" t="str">
        <f>IF(OR($A277="",G$1=""),"",SUMIFS(Movements!$H$2:$H$5001,Movements!$B$2:$B$5001,$A277,Movements!$D$2:$D$5001,G$1))</f>
        <v/>
      </c>
      <c r="H277" s="12" t="str">
        <f>IF($A277="","",Items!$L277)</f>
        <v/>
      </c>
      <c r="I277" s="13" t="str">
        <f>IF($A277="","",Items!$G277)</f>
        <v/>
      </c>
      <c r="J277" s="13" t="str">
        <f>IF($A277="","",H277*I277)</f>
        <v/>
      </c>
      <c r="K277" s="12" t="str">
        <f>IF($A277="","",Items!$O277)</f>
        <v/>
      </c>
    </row>
    <row r="278">
      <c r="A278" s="12" t="str">
        <f>IF(Items!$A278="","",Items!$A278)</f>
        <v/>
      </c>
      <c r="B278" s="12" t="str">
        <f>IF($A278="","",Items!$B278)</f>
        <v/>
      </c>
      <c r="C278" s="12" t="str">
        <f>IF(OR($A278="",C$1=""),"",SUMIFS(Movements!$H$2:$H$5001,Movements!$B$2:$B$5001,$A278,Movements!$D$2:$D$5001,C$1))</f>
        <v/>
      </c>
      <c r="D278" s="12" t="str">
        <f>IF(OR($A278="",D$1=""),"",SUMIFS(Movements!$H$2:$H$5001,Movements!$B$2:$B$5001,$A278,Movements!$D$2:$D$5001,D$1))</f>
        <v/>
      </c>
      <c r="E278" s="12" t="str">
        <f>IF(OR($A278="",E$1=""),"",SUMIFS(Movements!$H$2:$H$5001,Movements!$B$2:$B$5001,$A278,Movements!$D$2:$D$5001,E$1))</f>
        <v/>
      </c>
      <c r="F278" s="12" t="str">
        <f>IF(OR($A278="",F$1=""),"",SUMIFS(Movements!$H$2:$H$5001,Movements!$B$2:$B$5001,$A278,Movements!$D$2:$D$5001,F$1))</f>
        <v/>
      </c>
      <c r="G278" s="12" t="str">
        <f>IF(OR($A278="",G$1=""),"",SUMIFS(Movements!$H$2:$H$5001,Movements!$B$2:$B$5001,$A278,Movements!$D$2:$D$5001,G$1))</f>
        <v/>
      </c>
      <c r="H278" s="12" t="str">
        <f>IF($A278="","",Items!$L278)</f>
        <v/>
      </c>
      <c r="I278" s="13" t="str">
        <f>IF($A278="","",Items!$G278)</f>
        <v/>
      </c>
      <c r="J278" s="13" t="str">
        <f>IF($A278="","",H278*I278)</f>
        <v/>
      </c>
      <c r="K278" s="12" t="str">
        <f>IF($A278="","",Items!$O278)</f>
        <v/>
      </c>
    </row>
    <row r="279">
      <c r="A279" s="12" t="str">
        <f>IF(Items!$A279="","",Items!$A279)</f>
        <v/>
      </c>
      <c r="B279" s="12" t="str">
        <f>IF($A279="","",Items!$B279)</f>
        <v/>
      </c>
      <c r="C279" s="12" t="str">
        <f>IF(OR($A279="",C$1=""),"",SUMIFS(Movements!$H$2:$H$5001,Movements!$B$2:$B$5001,$A279,Movements!$D$2:$D$5001,C$1))</f>
        <v/>
      </c>
      <c r="D279" s="12" t="str">
        <f>IF(OR($A279="",D$1=""),"",SUMIFS(Movements!$H$2:$H$5001,Movements!$B$2:$B$5001,$A279,Movements!$D$2:$D$5001,D$1))</f>
        <v/>
      </c>
      <c r="E279" s="12" t="str">
        <f>IF(OR($A279="",E$1=""),"",SUMIFS(Movements!$H$2:$H$5001,Movements!$B$2:$B$5001,$A279,Movements!$D$2:$D$5001,E$1))</f>
        <v/>
      </c>
      <c r="F279" s="12" t="str">
        <f>IF(OR($A279="",F$1=""),"",SUMIFS(Movements!$H$2:$H$5001,Movements!$B$2:$B$5001,$A279,Movements!$D$2:$D$5001,F$1))</f>
        <v/>
      </c>
      <c r="G279" s="12" t="str">
        <f>IF(OR($A279="",G$1=""),"",SUMIFS(Movements!$H$2:$H$5001,Movements!$B$2:$B$5001,$A279,Movements!$D$2:$D$5001,G$1))</f>
        <v/>
      </c>
      <c r="H279" s="12" t="str">
        <f>IF($A279="","",Items!$L279)</f>
        <v/>
      </c>
      <c r="I279" s="13" t="str">
        <f>IF($A279="","",Items!$G279)</f>
        <v/>
      </c>
      <c r="J279" s="13" t="str">
        <f>IF($A279="","",H279*I279)</f>
        <v/>
      </c>
      <c r="K279" s="12" t="str">
        <f>IF($A279="","",Items!$O279)</f>
        <v/>
      </c>
    </row>
    <row r="280">
      <c r="A280" s="12" t="str">
        <f>IF(Items!$A280="","",Items!$A280)</f>
        <v/>
      </c>
      <c r="B280" s="12" t="str">
        <f>IF($A280="","",Items!$B280)</f>
        <v/>
      </c>
      <c r="C280" s="12" t="str">
        <f>IF(OR($A280="",C$1=""),"",SUMIFS(Movements!$H$2:$H$5001,Movements!$B$2:$B$5001,$A280,Movements!$D$2:$D$5001,C$1))</f>
        <v/>
      </c>
      <c r="D280" s="12" t="str">
        <f>IF(OR($A280="",D$1=""),"",SUMIFS(Movements!$H$2:$H$5001,Movements!$B$2:$B$5001,$A280,Movements!$D$2:$D$5001,D$1))</f>
        <v/>
      </c>
      <c r="E280" s="12" t="str">
        <f>IF(OR($A280="",E$1=""),"",SUMIFS(Movements!$H$2:$H$5001,Movements!$B$2:$B$5001,$A280,Movements!$D$2:$D$5001,E$1))</f>
        <v/>
      </c>
      <c r="F280" s="12" t="str">
        <f>IF(OR($A280="",F$1=""),"",SUMIFS(Movements!$H$2:$H$5001,Movements!$B$2:$B$5001,$A280,Movements!$D$2:$D$5001,F$1))</f>
        <v/>
      </c>
      <c r="G280" s="12" t="str">
        <f>IF(OR($A280="",G$1=""),"",SUMIFS(Movements!$H$2:$H$5001,Movements!$B$2:$B$5001,$A280,Movements!$D$2:$D$5001,G$1))</f>
        <v/>
      </c>
      <c r="H280" s="12" t="str">
        <f>IF($A280="","",Items!$L280)</f>
        <v/>
      </c>
      <c r="I280" s="13" t="str">
        <f>IF($A280="","",Items!$G280)</f>
        <v/>
      </c>
      <c r="J280" s="13" t="str">
        <f>IF($A280="","",H280*I280)</f>
        <v/>
      </c>
      <c r="K280" s="12" t="str">
        <f>IF($A280="","",Items!$O280)</f>
        <v/>
      </c>
    </row>
    <row r="281">
      <c r="A281" s="12" t="str">
        <f>IF(Items!$A281="","",Items!$A281)</f>
        <v/>
      </c>
      <c r="B281" s="12" t="str">
        <f>IF($A281="","",Items!$B281)</f>
        <v/>
      </c>
      <c r="C281" s="12" t="str">
        <f>IF(OR($A281="",C$1=""),"",SUMIFS(Movements!$H$2:$H$5001,Movements!$B$2:$B$5001,$A281,Movements!$D$2:$D$5001,C$1))</f>
        <v/>
      </c>
      <c r="D281" s="12" t="str">
        <f>IF(OR($A281="",D$1=""),"",SUMIFS(Movements!$H$2:$H$5001,Movements!$B$2:$B$5001,$A281,Movements!$D$2:$D$5001,D$1))</f>
        <v/>
      </c>
      <c r="E281" s="12" t="str">
        <f>IF(OR($A281="",E$1=""),"",SUMIFS(Movements!$H$2:$H$5001,Movements!$B$2:$B$5001,$A281,Movements!$D$2:$D$5001,E$1))</f>
        <v/>
      </c>
      <c r="F281" s="12" t="str">
        <f>IF(OR($A281="",F$1=""),"",SUMIFS(Movements!$H$2:$H$5001,Movements!$B$2:$B$5001,$A281,Movements!$D$2:$D$5001,F$1))</f>
        <v/>
      </c>
      <c r="G281" s="12" t="str">
        <f>IF(OR($A281="",G$1=""),"",SUMIFS(Movements!$H$2:$H$5001,Movements!$B$2:$B$5001,$A281,Movements!$D$2:$D$5001,G$1))</f>
        <v/>
      </c>
      <c r="H281" s="12" t="str">
        <f>IF($A281="","",Items!$L281)</f>
        <v/>
      </c>
      <c r="I281" s="13" t="str">
        <f>IF($A281="","",Items!$G281)</f>
        <v/>
      </c>
      <c r="J281" s="13" t="str">
        <f>IF($A281="","",H281*I281)</f>
        <v/>
      </c>
      <c r="K281" s="12" t="str">
        <f>IF($A281="","",Items!$O281)</f>
        <v/>
      </c>
    </row>
    <row r="282">
      <c r="A282" s="12" t="str">
        <f>IF(Items!$A282="","",Items!$A282)</f>
        <v/>
      </c>
      <c r="B282" s="12" t="str">
        <f>IF($A282="","",Items!$B282)</f>
        <v/>
      </c>
      <c r="C282" s="12" t="str">
        <f>IF(OR($A282="",C$1=""),"",SUMIFS(Movements!$H$2:$H$5001,Movements!$B$2:$B$5001,$A282,Movements!$D$2:$D$5001,C$1))</f>
        <v/>
      </c>
      <c r="D282" s="12" t="str">
        <f>IF(OR($A282="",D$1=""),"",SUMIFS(Movements!$H$2:$H$5001,Movements!$B$2:$B$5001,$A282,Movements!$D$2:$D$5001,D$1))</f>
        <v/>
      </c>
      <c r="E282" s="12" t="str">
        <f>IF(OR($A282="",E$1=""),"",SUMIFS(Movements!$H$2:$H$5001,Movements!$B$2:$B$5001,$A282,Movements!$D$2:$D$5001,E$1))</f>
        <v/>
      </c>
      <c r="F282" s="12" t="str">
        <f>IF(OR($A282="",F$1=""),"",SUMIFS(Movements!$H$2:$H$5001,Movements!$B$2:$B$5001,$A282,Movements!$D$2:$D$5001,F$1))</f>
        <v/>
      </c>
      <c r="G282" s="12" t="str">
        <f>IF(OR($A282="",G$1=""),"",SUMIFS(Movements!$H$2:$H$5001,Movements!$B$2:$B$5001,$A282,Movements!$D$2:$D$5001,G$1))</f>
        <v/>
      </c>
      <c r="H282" s="12" t="str">
        <f>IF($A282="","",Items!$L282)</f>
        <v/>
      </c>
      <c r="I282" s="13" t="str">
        <f>IF($A282="","",Items!$G282)</f>
        <v/>
      </c>
      <c r="J282" s="13" t="str">
        <f>IF($A282="","",H282*I282)</f>
        <v/>
      </c>
      <c r="K282" s="12" t="str">
        <f>IF($A282="","",Items!$O282)</f>
        <v/>
      </c>
    </row>
    <row r="283">
      <c r="A283" s="12" t="str">
        <f>IF(Items!$A283="","",Items!$A283)</f>
        <v/>
      </c>
      <c r="B283" s="12" t="str">
        <f>IF($A283="","",Items!$B283)</f>
        <v/>
      </c>
      <c r="C283" s="12" t="str">
        <f>IF(OR($A283="",C$1=""),"",SUMIFS(Movements!$H$2:$H$5001,Movements!$B$2:$B$5001,$A283,Movements!$D$2:$D$5001,C$1))</f>
        <v/>
      </c>
      <c r="D283" s="12" t="str">
        <f>IF(OR($A283="",D$1=""),"",SUMIFS(Movements!$H$2:$H$5001,Movements!$B$2:$B$5001,$A283,Movements!$D$2:$D$5001,D$1))</f>
        <v/>
      </c>
      <c r="E283" s="12" t="str">
        <f>IF(OR($A283="",E$1=""),"",SUMIFS(Movements!$H$2:$H$5001,Movements!$B$2:$B$5001,$A283,Movements!$D$2:$D$5001,E$1))</f>
        <v/>
      </c>
      <c r="F283" s="12" t="str">
        <f>IF(OR($A283="",F$1=""),"",SUMIFS(Movements!$H$2:$H$5001,Movements!$B$2:$B$5001,$A283,Movements!$D$2:$D$5001,F$1))</f>
        <v/>
      </c>
      <c r="G283" s="12" t="str">
        <f>IF(OR($A283="",G$1=""),"",SUMIFS(Movements!$H$2:$H$5001,Movements!$B$2:$B$5001,$A283,Movements!$D$2:$D$5001,G$1))</f>
        <v/>
      </c>
      <c r="H283" s="12" t="str">
        <f>IF($A283="","",Items!$L283)</f>
        <v/>
      </c>
      <c r="I283" s="13" t="str">
        <f>IF($A283="","",Items!$G283)</f>
        <v/>
      </c>
      <c r="J283" s="13" t="str">
        <f>IF($A283="","",H283*I283)</f>
        <v/>
      </c>
      <c r="K283" s="12" t="str">
        <f>IF($A283="","",Items!$O283)</f>
        <v/>
      </c>
    </row>
    <row r="284">
      <c r="A284" s="12" t="str">
        <f>IF(Items!$A284="","",Items!$A284)</f>
        <v/>
      </c>
      <c r="B284" s="12" t="str">
        <f>IF($A284="","",Items!$B284)</f>
        <v/>
      </c>
      <c r="C284" s="12" t="str">
        <f>IF(OR($A284="",C$1=""),"",SUMIFS(Movements!$H$2:$H$5001,Movements!$B$2:$B$5001,$A284,Movements!$D$2:$D$5001,C$1))</f>
        <v/>
      </c>
      <c r="D284" s="12" t="str">
        <f>IF(OR($A284="",D$1=""),"",SUMIFS(Movements!$H$2:$H$5001,Movements!$B$2:$B$5001,$A284,Movements!$D$2:$D$5001,D$1))</f>
        <v/>
      </c>
      <c r="E284" s="12" t="str">
        <f>IF(OR($A284="",E$1=""),"",SUMIFS(Movements!$H$2:$H$5001,Movements!$B$2:$B$5001,$A284,Movements!$D$2:$D$5001,E$1))</f>
        <v/>
      </c>
      <c r="F284" s="12" t="str">
        <f>IF(OR($A284="",F$1=""),"",SUMIFS(Movements!$H$2:$H$5001,Movements!$B$2:$B$5001,$A284,Movements!$D$2:$D$5001,F$1))</f>
        <v/>
      </c>
      <c r="G284" s="12" t="str">
        <f>IF(OR($A284="",G$1=""),"",SUMIFS(Movements!$H$2:$H$5001,Movements!$B$2:$B$5001,$A284,Movements!$D$2:$D$5001,G$1))</f>
        <v/>
      </c>
      <c r="H284" s="12" t="str">
        <f>IF($A284="","",Items!$L284)</f>
        <v/>
      </c>
      <c r="I284" s="13" t="str">
        <f>IF($A284="","",Items!$G284)</f>
        <v/>
      </c>
      <c r="J284" s="13" t="str">
        <f>IF($A284="","",H284*I284)</f>
        <v/>
      </c>
      <c r="K284" s="12" t="str">
        <f>IF($A284="","",Items!$O284)</f>
        <v/>
      </c>
    </row>
    <row r="285">
      <c r="A285" s="12" t="str">
        <f>IF(Items!$A285="","",Items!$A285)</f>
        <v/>
      </c>
      <c r="B285" s="12" t="str">
        <f>IF($A285="","",Items!$B285)</f>
        <v/>
      </c>
      <c r="C285" s="12" t="str">
        <f>IF(OR($A285="",C$1=""),"",SUMIFS(Movements!$H$2:$H$5001,Movements!$B$2:$B$5001,$A285,Movements!$D$2:$D$5001,C$1))</f>
        <v/>
      </c>
      <c r="D285" s="12" t="str">
        <f>IF(OR($A285="",D$1=""),"",SUMIFS(Movements!$H$2:$H$5001,Movements!$B$2:$B$5001,$A285,Movements!$D$2:$D$5001,D$1))</f>
        <v/>
      </c>
      <c r="E285" s="12" t="str">
        <f>IF(OR($A285="",E$1=""),"",SUMIFS(Movements!$H$2:$H$5001,Movements!$B$2:$B$5001,$A285,Movements!$D$2:$D$5001,E$1))</f>
        <v/>
      </c>
      <c r="F285" s="12" t="str">
        <f>IF(OR($A285="",F$1=""),"",SUMIFS(Movements!$H$2:$H$5001,Movements!$B$2:$B$5001,$A285,Movements!$D$2:$D$5001,F$1))</f>
        <v/>
      </c>
      <c r="G285" s="12" t="str">
        <f>IF(OR($A285="",G$1=""),"",SUMIFS(Movements!$H$2:$H$5001,Movements!$B$2:$B$5001,$A285,Movements!$D$2:$D$5001,G$1))</f>
        <v/>
      </c>
      <c r="H285" s="12" t="str">
        <f>IF($A285="","",Items!$L285)</f>
        <v/>
      </c>
      <c r="I285" s="13" t="str">
        <f>IF($A285="","",Items!$G285)</f>
        <v/>
      </c>
      <c r="J285" s="13" t="str">
        <f>IF($A285="","",H285*I285)</f>
        <v/>
      </c>
      <c r="K285" s="12" t="str">
        <f>IF($A285="","",Items!$O285)</f>
        <v/>
      </c>
    </row>
    <row r="286">
      <c r="A286" s="12" t="str">
        <f>IF(Items!$A286="","",Items!$A286)</f>
        <v/>
      </c>
      <c r="B286" s="12" t="str">
        <f>IF($A286="","",Items!$B286)</f>
        <v/>
      </c>
      <c r="C286" s="12" t="str">
        <f>IF(OR($A286="",C$1=""),"",SUMIFS(Movements!$H$2:$H$5001,Movements!$B$2:$B$5001,$A286,Movements!$D$2:$D$5001,C$1))</f>
        <v/>
      </c>
      <c r="D286" s="12" t="str">
        <f>IF(OR($A286="",D$1=""),"",SUMIFS(Movements!$H$2:$H$5001,Movements!$B$2:$B$5001,$A286,Movements!$D$2:$D$5001,D$1))</f>
        <v/>
      </c>
      <c r="E286" s="12" t="str">
        <f>IF(OR($A286="",E$1=""),"",SUMIFS(Movements!$H$2:$H$5001,Movements!$B$2:$B$5001,$A286,Movements!$D$2:$D$5001,E$1))</f>
        <v/>
      </c>
      <c r="F286" s="12" t="str">
        <f>IF(OR($A286="",F$1=""),"",SUMIFS(Movements!$H$2:$H$5001,Movements!$B$2:$B$5001,$A286,Movements!$D$2:$D$5001,F$1))</f>
        <v/>
      </c>
      <c r="G286" s="12" t="str">
        <f>IF(OR($A286="",G$1=""),"",SUMIFS(Movements!$H$2:$H$5001,Movements!$B$2:$B$5001,$A286,Movements!$D$2:$D$5001,G$1))</f>
        <v/>
      </c>
      <c r="H286" s="12" t="str">
        <f>IF($A286="","",Items!$L286)</f>
        <v/>
      </c>
      <c r="I286" s="13" t="str">
        <f>IF($A286="","",Items!$G286)</f>
        <v/>
      </c>
      <c r="J286" s="13" t="str">
        <f>IF($A286="","",H286*I286)</f>
        <v/>
      </c>
      <c r="K286" s="12" t="str">
        <f>IF($A286="","",Items!$O286)</f>
        <v/>
      </c>
    </row>
    <row r="287">
      <c r="A287" s="12" t="str">
        <f>IF(Items!$A287="","",Items!$A287)</f>
        <v/>
      </c>
      <c r="B287" s="12" t="str">
        <f>IF($A287="","",Items!$B287)</f>
        <v/>
      </c>
      <c r="C287" s="12" t="str">
        <f>IF(OR($A287="",C$1=""),"",SUMIFS(Movements!$H$2:$H$5001,Movements!$B$2:$B$5001,$A287,Movements!$D$2:$D$5001,C$1))</f>
        <v/>
      </c>
      <c r="D287" s="12" t="str">
        <f>IF(OR($A287="",D$1=""),"",SUMIFS(Movements!$H$2:$H$5001,Movements!$B$2:$B$5001,$A287,Movements!$D$2:$D$5001,D$1))</f>
        <v/>
      </c>
      <c r="E287" s="12" t="str">
        <f>IF(OR($A287="",E$1=""),"",SUMIFS(Movements!$H$2:$H$5001,Movements!$B$2:$B$5001,$A287,Movements!$D$2:$D$5001,E$1))</f>
        <v/>
      </c>
      <c r="F287" s="12" t="str">
        <f>IF(OR($A287="",F$1=""),"",SUMIFS(Movements!$H$2:$H$5001,Movements!$B$2:$B$5001,$A287,Movements!$D$2:$D$5001,F$1))</f>
        <v/>
      </c>
      <c r="G287" s="12" t="str">
        <f>IF(OR($A287="",G$1=""),"",SUMIFS(Movements!$H$2:$H$5001,Movements!$B$2:$B$5001,$A287,Movements!$D$2:$D$5001,G$1))</f>
        <v/>
      </c>
      <c r="H287" s="12" t="str">
        <f>IF($A287="","",Items!$L287)</f>
        <v/>
      </c>
      <c r="I287" s="13" t="str">
        <f>IF($A287="","",Items!$G287)</f>
        <v/>
      </c>
      <c r="J287" s="13" t="str">
        <f>IF($A287="","",H287*I287)</f>
        <v/>
      </c>
      <c r="K287" s="12" t="str">
        <f>IF($A287="","",Items!$O287)</f>
        <v/>
      </c>
    </row>
    <row r="288">
      <c r="A288" s="12" t="str">
        <f>IF(Items!$A288="","",Items!$A288)</f>
        <v/>
      </c>
      <c r="B288" s="12" t="str">
        <f>IF($A288="","",Items!$B288)</f>
        <v/>
      </c>
      <c r="C288" s="12" t="str">
        <f>IF(OR($A288="",C$1=""),"",SUMIFS(Movements!$H$2:$H$5001,Movements!$B$2:$B$5001,$A288,Movements!$D$2:$D$5001,C$1))</f>
        <v/>
      </c>
      <c r="D288" s="12" t="str">
        <f>IF(OR($A288="",D$1=""),"",SUMIFS(Movements!$H$2:$H$5001,Movements!$B$2:$B$5001,$A288,Movements!$D$2:$D$5001,D$1))</f>
        <v/>
      </c>
      <c r="E288" s="12" t="str">
        <f>IF(OR($A288="",E$1=""),"",SUMIFS(Movements!$H$2:$H$5001,Movements!$B$2:$B$5001,$A288,Movements!$D$2:$D$5001,E$1))</f>
        <v/>
      </c>
      <c r="F288" s="12" t="str">
        <f>IF(OR($A288="",F$1=""),"",SUMIFS(Movements!$H$2:$H$5001,Movements!$B$2:$B$5001,$A288,Movements!$D$2:$D$5001,F$1))</f>
        <v/>
      </c>
      <c r="G288" s="12" t="str">
        <f>IF(OR($A288="",G$1=""),"",SUMIFS(Movements!$H$2:$H$5001,Movements!$B$2:$B$5001,$A288,Movements!$D$2:$D$5001,G$1))</f>
        <v/>
      </c>
      <c r="H288" s="12" t="str">
        <f>IF($A288="","",Items!$L288)</f>
        <v/>
      </c>
      <c r="I288" s="13" t="str">
        <f>IF($A288="","",Items!$G288)</f>
        <v/>
      </c>
      <c r="J288" s="13" t="str">
        <f>IF($A288="","",H288*I288)</f>
        <v/>
      </c>
      <c r="K288" s="12" t="str">
        <f>IF($A288="","",Items!$O288)</f>
        <v/>
      </c>
    </row>
    <row r="289">
      <c r="A289" s="12" t="str">
        <f>IF(Items!$A289="","",Items!$A289)</f>
        <v/>
      </c>
      <c r="B289" s="12" t="str">
        <f>IF($A289="","",Items!$B289)</f>
        <v/>
      </c>
      <c r="C289" s="12" t="str">
        <f>IF(OR($A289="",C$1=""),"",SUMIFS(Movements!$H$2:$H$5001,Movements!$B$2:$B$5001,$A289,Movements!$D$2:$D$5001,C$1))</f>
        <v/>
      </c>
      <c r="D289" s="12" t="str">
        <f>IF(OR($A289="",D$1=""),"",SUMIFS(Movements!$H$2:$H$5001,Movements!$B$2:$B$5001,$A289,Movements!$D$2:$D$5001,D$1))</f>
        <v/>
      </c>
      <c r="E289" s="12" t="str">
        <f>IF(OR($A289="",E$1=""),"",SUMIFS(Movements!$H$2:$H$5001,Movements!$B$2:$B$5001,$A289,Movements!$D$2:$D$5001,E$1))</f>
        <v/>
      </c>
      <c r="F289" s="12" t="str">
        <f>IF(OR($A289="",F$1=""),"",SUMIFS(Movements!$H$2:$H$5001,Movements!$B$2:$B$5001,$A289,Movements!$D$2:$D$5001,F$1))</f>
        <v/>
      </c>
      <c r="G289" s="12" t="str">
        <f>IF(OR($A289="",G$1=""),"",SUMIFS(Movements!$H$2:$H$5001,Movements!$B$2:$B$5001,$A289,Movements!$D$2:$D$5001,G$1))</f>
        <v/>
      </c>
      <c r="H289" s="12" t="str">
        <f>IF($A289="","",Items!$L289)</f>
        <v/>
      </c>
      <c r="I289" s="13" t="str">
        <f>IF($A289="","",Items!$G289)</f>
        <v/>
      </c>
      <c r="J289" s="13" t="str">
        <f>IF($A289="","",H289*I289)</f>
        <v/>
      </c>
      <c r="K289" s="12" t="str">
        <f>IF($A289="","",Items!$O289)</f>
        <v/>
      </c>
    </row>
    <row r="290">
      <c r="A290" s="12" t="str">
        <f>IF(Items!$A290="","",Items!$A290)</f>
        <v/>
      </c>
      <c r="B290" s="12" t="str">
        <f>IF($A290="","",Items!$B290)</f>
        <v/>
      </c>
      <c r="C290" s="12" t="str">
        <f>IF(OR($A290="",C$1=""),"",SUMIFS(Movements!$H$2:$H$5001,Movements!$B$2:$B$5001,$A290,Movements!$D$2:$D$5001,C$1))</f>
        <v/>
      </c>
      <c r="D290" s="12" t="str">
        <f>IF(OR($A290="",D$1=""),"",SUMIFS(Movements!$H$2:$H$5001,Movements!$B$2:$B$5001,$A290,Movements!$D$2:$D$5001,D$1))</f>
        <v/>
      </c>
      <c r="E290" s="12" t="str">
        <f>IF(OR($A290="",E$1=""),"",SUMIFS(Movements!$H$2:$H$5001,Movements!$B$2:$B$5001,$A290,Movements!$D$2:$D$5001,E$1))</f>
        <v/>
      </c>
      <c r="F290" s="12" t="str">
        <f>IF(OR($A290="",F$1=""),"",SUMIFS(Movements!$H$2:$H$5001,Movements!$B$2:$B$5001,$A290,Movements!$D$2:$D$5001,F$1))</f>
        <v/>
      </c>
      <c r="G290" s="12" t="str">
        <f>IF(OR($A290="",G$1=""),"",SUMIFS(Movements!$H$2:$H$5001,Movements!$B$2:$B$5001,$A290,Movements!$D$2:$D$5001,G$1))</f>
        <v/>
      </c>
      <c r="H290" s="12" t="str">
        <f>IF($A290="","",Items!$L290)</f>
        <v/>
      </c>
      <c r="I290" s="13" t="str">
        <f>IF($A290="","",Items!$G290)</f>
        <v/>
      </c>
      <c r="J290" s="13" t="str">
        <f>IF($A290="","",H290*I290)</f>
        <v/>
      </c>
      <c r="K290" s="12" t="str">
        <f>IF($A290="","",Items!$O290)</f>
        <v/>
      </c>
    </row>
    <row r="291">
      <c r="A291" s="12" t="str">
        <f>IF(Items!$A291="","",Items!$A291)</f>
        <v/>
      </c>
      <c r="B291" s="12" t="str">
        <f>IF($A291="","",Items!$B291)</f>
        <v/>
      </c>
      <c r="C291" s="12" t="str">
        <f>IF(OR($A291="",C$1=""),"",SUMIFS(Movements!$H$2:$H$5001,Movements!$B$2:$B$5001,$A291,Movements!$D$2:$D$5001,C$1))</f>
        <v/>
      </c>
      <c r="D291" s="12" t="str">
        <f>IF(OR($A291="",D$1=""),"",SUMIFS(Movements!$H$2:$H$5001,Movements!$B$2:$B$5001,$A291,Movements!$D$2:$D$5001,D$1))</f>
        <v/>
      </c>
      <c r="E291" s="12" t="str">
        <f>IF(OR($A291="",E$1=""),"",SUMIFS(Movements!$H$2:$H$5001,Movements!$B$2:$B$5001,$A291,Movements!$D$2:$D$5001,E$1))</f>
        <v/>
      </c>
      <c r="F291" s="12" t="str">
        <f>IF(OR($A291="",F$1=""),"",SUMIFS(Movements!$H$2:$H$5001,Movements!$B$2:$B$5001,$A291,Movements!$D$2:$D$5001,F$1))</f>
        <v/>
      </c>
      <c r="G291" s="12" t="str">
        <f>IF(OR($A291="",G$1=""),"",SUMIFS(Movements!$H$2:$H$5001,Movements!$B$2:$B$5001,$A291,Movements!$D$2:$D$5001,G$1))</f>
        <v/>
      </c>
      <c r="H291" s="12" t="str">
        <f>IF($A291="","",Items!$L291)</f>
        <v/>
      </c>
      <c r="I291" s="13" t="str">
        <f>IF($A291="","",Items!$G291)</f>
        <v/>
      </c>
      <c r="J291" s="13" t="str">
        <f>IF($A291="","",H291*I291)</f>
        <v/>
      </c>
      <c r="K291" s="12" t="str">
        <f>IF($A291="","",Items!$O291)</f>
        <v/>
      </c>
    </row>
    <row r="292">
      <c r="A292" s="12" t="str">
        <f>IF(Items!$A292="","",Items!$A292)</f>
        <v/>
      </c>
      <c r="B292" s="12" t="str">
        <f>IF($A292="","",Items!$B292)</f>
        <v/>
      </c>
      <c r="C292" s="12" t="str">
        <f>IF(OR($A292="",C$1=""),"",SUMIFS(Movements!$H$2:$H$5001,Movements!$B$2:$B$5001,$A292,Movements!$D$2:$D$5001,C$1))</f>
        <v/>
      </c>
      <c r="D292" s="12" t="str">
        <f>IF(OR($A292="",D$1=""),"",SUMIFS(Movements!$H$2:$H$5001,Movements!$B$2:$B$5001,$A292,Movements!$D$2:$D$5001,D$1))</f>
        <v/>
      </c>
      <c r="E292" s="12" t="str">
        <f>IF(OR($A292="",E$1=""),"",SUMIFS(Movements!$H$2:$H$5001,Movements!$B$2:$B$5001,$A292,Movements!$D$2:$D$5001,E$1))</f>
        <v/>
      </c>
      <c r="F292" s="12" t="str">
        <f>IF(OR($A292="",F$1=""),"",SUMIFS(Movements!$H$2:$H$5001,Movements!$B$2:$B$5001,$A292,Movements!$D$2:$D$5001,F$1))</f>
        <v/>
      </c>
      <c r="G292" s="12" t="str">
        <f>IF(OR($A292="",G$1=""),"",SUMIFS(Movements!$H$2:$H$5001,Movements!$B$2:$B$5001,$A292,Movements!$D$2:$D$5001,G$1))</f>
        <v/>
      </c>
      <c r="H292" s="12" t="str">
        <f>IF($A292="","",Items!$L292)</f>
        <v/>
      </c>
      <c r="I292" s="13" t="str">
        <f>IF($A292="","",Items!$G292)</f>
        <v/>
      </c>
      <c r="J292" s="13" t="str">
        <f>IF($A292="","",H292*I292)</f>
        <v/>
      </c>
      <c r="K292" s="12" t="str">
        <f>IF($A292="","",Items!$O292)</f>
        <v/>
      </c>
    </row>
    <row r="293">
      <c r="A293" s="12" t="str">
        <f>IF(Items!$A293="","",Items!$A293)</f>
        <v/>
      </c>
      <c r="B293" s="12" t="str">
        <f>IF($A293="","",Items!$B293)</f>
        <v/>
      </c>
      <c r="C293" s="12" t="str">
        <f>IF(OR($A293="",C$1=""),"",SUMIFS(Movements!$H$2:$H$5001,Movements!$B$2:$B$5001,$A293,Movements!$D$2:$D$5001,C$1))</f>
        <v/>
      </c>
      <c r="D293" s="12" t="str">
        <f>IF(OR($A293="",D$1=""),"",SUMIFS(Movements!$H$2:$H$5001,Movements!$B$2:$B$5001,$A293,Movements!$D$2:$D$5001,D$1))</f>
        <v/>
      </c>
      <c r="E293" s="12" t="str">
        <f>IF(OR($A293="",E$1=""),"",SUMIFS(Movements!$H$2:$H$5001,Movements!$B$2:$B$5001,$A293,Movements!$D$2:$D$5001,E$1))</f>
        <v/>
      </c>
      <c r="F293" s="12" t="str">
        <f>IF(OR($A293="",F$1=""),"",SUMIFS(Movements!$H$2:$H$5001,Movements!$B$2:$B$5001,$A293,Movements!$D$2:$D$5001,F$1))</f>
        <v/>
      </c>
      <c r="G293" s="12" t="str">
        <f>IF(OR($A293="",G$1=""),"",SUMIFS(Movements!$H$2:$H$5001,Movements!$B$2:$B$5001,$A293,Movements!$D$2:$D$5001,G$1))</f>
        <v/>
      </c>
      <c r="H293" s="12" t="str">
        <f>IF($A293="","",Items!$L293)</f>
        <v/>
      </c>
      <c r="I293" s="13" t="str">
        <f>IF($A293="","",Items!$G293)</f>
        <v/>
      </c>
      <c r="J293" s="13" t="str">
        <f>IF($A293="","",H293*I293)</f>
        <v/>
      </c>
      <c r="K293" s="12" t="str">
        <f>IF($A293="","",Items!$O293)</f>
        <v/>
      </c>
    </row>
    <row r="294">
      <c r="A294" s="12" t="str">
        <f>IF(Items!$A294="","",Items!$A294)</f>
        <v/>
      </c>
      <c r="B294" s="12" t="str">
        <f>IF($A294="","",Items!$B294)</f>
        <v/>
      </c>
      <c r="C294" s="12" t="str">
        <f>IF(OR($A294="",C$1=""),"",SUMIFS(Movements!$H$2:$H$5001,Movements!$B$2:$B$5001,$A294,Movements!$D$2:$D$5001,C$1))</f>
        <v/>
      </c>
      <c r="D294" s="12" t="str">
        <f>IF(OR($A294="",D$1=""),"",SUMIFS(Movements!$H$2:$H$5001,Movements!$B$2:$B$5001,$A294,Movements!$D$2:$D$5001,D$1))</f>
        <v/>
      </c>
      <c r="E294" s="12" t="str">
        <f>IF(OR($A294="",E$1=""),"",SUMIFS(Movements!$H$2:$H$5001,Movements!$B$2:$B$5001,$A294,Movements!$D$2:$D$5001,E$1))</f>
        <v/>
      </c>
      <c r="F294" s="12" t="str">
        <f>IF(OR($A294="",F$1=""),"",SUMIFS(Movements!$H$2:$H$5001,Movements!$B$2:$B$5001,$A294,Movements!$D$2:$D$5001,F$1))</f>
        <v/>
      </c>
      <c r="G294" s="12" t="str">
        <f>IF(OR($A294="",G$1=""),"",SUMIFS(Movements!$H$2:$H$5001,Movements!$B$2:$B$5001,$A294,Movements!$D$2:$D$5001,G$1))</f>
        <v/>
      </c>
      <c r="H294" s="12" t="str">
        <f>IF($A294="","",Items!$L294)</f>
        <v/>
      </c>
      <c r="I294" s="13" t="str">
        <f>IF($A294="","",Items!$G294)</f>
        <v/>
      </c>
      <c r="J294" s="13" t="str">
        <f>IF($A294="","",H294*I294)</f>
        <v/>
      </c>
      <c r="K294" s="12" t="str">
        <f>IF($A294="","",Items!$O294)</f>
        <v/>
      </c>
    </row>
    <row r="295">
      <c r="A295" s="12" t="str">
        <f>IF(Items!$A295="","",Items!$A295)</f>
        <v/>
      </c>
      <c r="B295" s="12" t="str">
        <f>IF($A295="","",Items!$B295)</f>
        <v/>
      </c>
      <c r="C295" s="12" t="str">
        <f>IF(OR($A295="",C$1=""),"",SUMIFS(Movements!$H$2:$H$5001,Movements!$B$2:$B$5001,$A295,Movements!$D$2:$D$5001,C$1))</f>
        <v/>
      </c>
      <c r="D295" s="12" t="str">
        <f>IF(OR($A295="",D$1=""),"",SUMIFS(Movements!$H$2:$H$5001,Movements!$B$2:$B$5001,$A295,Movements!$D$2:$D$5001,D$1))</f>
        <v/>
      </c>
      <c r="E295" s="12" t="str">
        <f>IF(OR($A295="",E$1=""),"",SUMIFS(Movements!$H$2:$H$5001,Movements!$B$2:$B$5001,$A295,Movements!$D$2:$D$5001,E$1))</f>
        <v/>
      </c>
      <c r="F295" s="12" t="str">
        <f>IF(OR($A295="",F$1=""),"",SUMIFS(Movements!$H$2:$H$5001,Movements!$B$2:$B$5001,$A295,Movements!$D$2:$D$5001,F$1))</f>
        <v/>
      </c>
      <c r="G295" s="12" t="str">
        <f>IF(OR($A295="",G$1=""),"",SUMIFS(Movements!$H$2:$H$5001,Movements!$B$2:$B$5001,$A295,Movements!$D$2:$D$5001,G$1))</f>
        <v/>
      </c>
      <c r="H295" s="12" t="str">
        <f>IF($A295="","",Items!$L295)</f>
        <v/>
      </c>
      <c r="I295" s="13" t="str">
        <f>IF($A295="","",Items!$G295)</f>
        <v/>
      </c>
      <c r="J295" s="13" t="str">
        <f>IF($A295="","",H295*I295)</f>
        <v/>
      </c>
      <c r="K295" s="12" t="str">
        <f>IF($A295="","",Items!$O295)</f>
        <v/>
      </c>
    </row>
    <row r="296">
      <c r="A296" s="12" t="str">
        <f>IF(Items!$A296="","",Items!$A296)</f>
        <v/>
      </c>
      <c r="B296" s="12" t="str">
        <f>IF($A296="","",Items!$B296)</f>
        <v/>
      </c>
      <c r="C296" s="12" t="str">
        <f>IF(OR($A296="",C$1=""),"",SUMIFS(Movements!$H$2:$H$5001,Movements!$B$2:$B$5001,$A296,Movements!$D$2:$D$5001,C$1))</f>
        <v/>
      </c>
      <c r="D296" s="12" t="str">
        <f>IF(OR($A296="",D$1=""),"",SUMIFS(Movements!$H$2:$H$5001,Movements!$B$2:$B$5001,$A296,Movements!$D$2:$D$5001,D$1))</f>
        <v/>
      </c>
      <c r="E296" s="12" t="str">
        <f>IF(OR($A296="",E$1=""),"",SUMIFS(Movements!$H$2:$H$5001,Movements!$B$2:$B$5001,$A296,Movements!$D$2:$D$5001,E$1))</f>
        <v/>
      </c>
      <c r="F296" s="12" t="str">
        <f>IF(OR($A296="",F$1=""),"",SUMIFS(Movements!$H$2:$H$5001,Movements!$B$2:$B$5001,$A296,Movements!$D$2:$D$5001,F$1))</f>
        <v/>
      </c>
      <c r="G296" s="12" t="str">
        <f>IF(OR($A296="",G$1=""),"",SUMIFS(Movements!$H$2:$H$5001,Movements!$B$2:$B$5001,$A296,Movements!$D$2:$D$5001,G$1))</f>
        <v/>
      </c>
      <c r="H296" s="12" t="str">
        <f>IF($A296="","",Items!$L296)</f>
        <v/>
      </c>
      <c r="I296" s="13" t="str">
        <f>IF($A296="","",Items!$G296)</f>
        <v/>
      </c>
      <c r="J296" s="13" t="str">
        <f>IF($A296="","",H296*I296)</f>
        <v/>
      </c>
      <c r="K296" s="12" t="str">
        <f>IF($A296="","",Items!$O296)</f>
        <v/>
      </c>
    </row>
    <row r="297">
      <c r="A297" s="12" t="str">
        <f>IF(Items!$A297="","",Items!$A297)</f>
        <v/>
      </c>
      <c r="B297" s="12" t="str">
        <f>IF($A297="","",Items!$B297)</f>
        <v/>
      </c>
      <c r="C297" s="12" t="str">
        <f>IF(OR($A297="",C$1=""),"",SUMIFS(Movements!$H$2:$H$5001,Movements!$B$2:$B$5001,$A297,Movements!$D$2:$D$5001,C$1))</f>
        <v/>
      </c>
      <c r="D297" s="12" t="str">
        <f>IF(OR($A297="",D$1=""),"",SUMIFS(Movements!$H$2:$H$5001,Movements!$B$2:$B$5001,$A297,Movements!$D$2:$D$5001,D$1))</f>
        <v/>
      </c>
      <c r="E297" s="12" t="str">
        <f>IF(OR($A297="",E$1=""),"",SUMIFS(Movements!$H$2:$H$5001,Movements!$B$2:$B$5001,$A297,Movements!$D$2:$D$5001,E$1))</f>
        <v/>
      </c>
      <c r="F297" s="12" t="str">
        <f>IF(OR($A297="",F$1=""),"",SUMIFS(Movements!$H$2:$H$5001,Movements!$B$2:$B$5001,$A297,Movements!$D$2:$D$5001,F$1))</f>
        <v/>
      </c>
      <c r="G297" s="12" t="str">
        <f>IF(OR($A297="",G$1=""),"",SUMIFS(Movements!$H$2:$H$5001,Movements!$B$2:$B$5001,$A297,Movements!$D$2:$D$5001,G$1))</f>
        <v/>
      </c>
      <c r="H297" s="12" t="str">
        <f>IF($A297="","",Items!$L297)</f>
        <v/>
      </c>
      <c r="I297" s="13" t="str">
        <f>IF($A297="","",Items!$G297)</f>
        <v/>
      </c>
      <c r="J297" s="13" t="str">
        <f>IF($A297="","",H297*I297)</f>
        <v/>
      </c>
      <c r="K297" s="12" t="str">
        <f>IF($A297="","",Items!$O297)</f>
        <v/>
      </c>
    </row>
    <row r="298">
      <c r="A298" s="12" t="str">
        <f>IF(Items!$A298="","",Items!$A298)</f>
        <v/>
      </c>
      <c r="B298" s="12" t="str">
        <f>IF($A298="","",Items!$B298)</f>
        <v/>
      </c>
      <c r="C298" s="12" t="str">
        <f>IF(OR($A298="",C$1=""),"",SUMIFS(Movements!$H$2:$H$5001,Movements!$B$2:$B$5001,$A298,Movements!$D$2:$D$5001,C$1))</f>
        <v/>
      </c>
      <c r="D298" s="12" t="str">
        <f>IF(OR($A298="",D$1=""),"",SUMIFS(Movements!$H$2:$H$5001,Movements!$B$2:$B$5001,$A298,Movements!$D$2:$D$5001,D$1))</f>
        <v/>
      </c>
      <c r="E298" s="12" t="str">
        <f>IF(OR($A298="",E$1=""),"",SUMIFS(Movements!$H$2:$H$5001,Movements!$B$2:$B$5001,$A298,Movements!$D$2:$D$5001,E$1))</f>
        <v/>
      </c>
      <c r="F298" s="12" t="str">
        <f>IF(OR($A298="",F$1=""),"",SUMIFS(Movements!$H$2:$H$5001,Movements!$B$2:$B$5001,$A298,Movements!$D$2:$D$5001,F$1))</f>
        <v/>
      </c>
      <c r="G298" s="12" t="str">
        <f>IF(OR($A298="",G$1=""),"",SUMIFS(Movements!$H$2:$H$5001,Movements!$B$2:$B$5001,$A298,Movements!$D$2:$D$5001,G$1))</f>
        <v/>
      </c>
      <c r="H298" s="12" t="str">
        <f>IF($A298="","",Items!$L298)</f>
        <v/>
      </c>
      <c r="I298" s="13" t="str">
        <f>IF($A298="","",Items!$G298)</f>
        <v/>
      </c>
      <c r="J298" s="13" t="str">
        <f>IF($A298="","",H298*I298)</f>
        <v/>
      </c>
      <c r="K298" s="12" t="str">
        <f>IF($A298="","",Items!$O298)</f>
        <v/>
      </c>
    </row>
    <row r="299">
      <c r="A299" s="12" t="str">
        <f>IF(Items!$A299="","",Items!$A299)</f>
        <v/>
      </c>
      <c r="B299" s="12" t="str">
        <f>IF($A299="","",Items!$B299)</f>
        <v/>
      </c>
      <c r="C299" s="12" t="str">
        <f>IF(OR($A299="",C$1=""),"",SUMIFS(Movements!$H$2:$H$5001,Movements!$B$2:$B$5001,$A299,Movements!$D$2:$D$5001,C$1))</f>
        <v/>
      </c>
      <c r="D299" s="12" t="str">
        <f>IF(OR($A299="",D$1=""),"",SUMIFS(Movements!$H$2:$H$5001,Movements!$B$2:$B$5001,$A299,Movements!$D$2:$D$5001,D$1))</f>
        <v/>
      </c>
      <c r="E299" s="12" t="str">
        <f>IF(OR($A299="",E$1=""),"",SUMIFS(Movements!$H$2:$H$5001,Movements!$B$2:$B$5001,$A299,Movements!$D$2:$D$5001,E$1))</f>
        <v/>
      </c>
      <c r="F299" s="12" t="str">
        <f>IF(OR($A299="",F$1=""),"",SUMIFS(Movements!$H$2:$H$5001,Movements!$B$2:$B$5001,$A299,Movements!$D$2:$D$5001,F$1))</f>
        <v/>
      </c>
      <c r="G299" s="12" t="str">
        <f>IF(OR($A299="",G$1=""),"",SUMIFS(Movements!$H$2:$H$5001,Movements!$B$2:$B$5001,$A299,Movements!$D$2:$D$5001,G$1))</f>
        <v/>
      </c>
      <c r="H299" s="12" t="str">
        <f>IF($A299="","",Items!$L299)</f>
        <v/>
      </c>
      <c r="I299" s="13" t="str">
        <f>IF($A299="","",Items!$G299)</f>
        <v/>
      </c>
      <c r="J299" s="13" t="str">
        <f>IF($A299="","",H299*I299)</f>
        <v/>
      </c>
      <c r="K299" s="12" t="str">
        <f>IF($A299="","",Items!$O299)</f>
        <v/>
      </c>
    </row>
    <row r="300">
      <c r="A300" s="12" t="str">
        <f>IF(Items!$A300="","",Items!$A300)</f>
        <v/>
      </c>
      <c r="B300" s="12" t="str">
        <f>IF($A300="","",Items!$B300)</f>
        <v/>
      </c>
      <c r="C300" s="12" t="str">
        <f>IF(OR($A300="",C$1=""),"",SUMIFS(Movements!$H$2:$H$5001,Movements!$B$2:$B$5001,$A300,Movements!$D$2:$D$5001,C$1))</f>
        <v/>
      </c>
      <c r="D300" s="12" t="str">
        <f>IF(OR($A300="",D$1=""),"",SUMIFS(Movements!$H$2:$H$5001,Movements!$B$2:$B$5001,$A300,Movements!$D$2:$D$5001,D$1))</f>
        <v/>
      </c>
      <c r="E300" s="12" t="str">
        <f>IF(OR($A300="",E$1=""),"",SUMIFS(Movements!$H$2:$H$5001,Movements!$B$2:$B$5001,$A300,Movements!$D$2:$D$5001,E$1))</f>
        <v/>
      </c>
      <c r="F300" s="12" t="str">
        <f>IF(OR($A300="",F$1=""),"",SUMIFS(Movements!$H$2:$H$5001,Movements!$B$2:$B$5001,$A300,Movements!$D$2:$D$5001,F$1))</f>
        <v/>
      </c>
      <c r="G300" s="12" t="str">
        <f>IF(OR($A300="",G$1=""),"",SUMIFS(Movements!$H$2:$H$5001,Movements!$B$2:$B$5001,$A300,Movements!$D$2:$D$5001,G$1))</f>
        <v/>
      </c>
      <c r="H300" s="12" t="str">
        <f>IF($A300="","",Items!$L300)</f>
        <v/>
      </c>
      <c r="I300" s="13" t="str">
        <f>IF($A300="","",Items!$G300)</f>
        <v/>
      </c>
      <c r="J300" s="13" t="str">
        <f>IF($A300="","",H300*I300)</f>
        <v/>
      </c>
      <c r="K300" s="12" t="str">
        <f>IF($A300="","",Items!$O300)</f>
        <v/>
      </c>
    </row>
    <row r="301">
      <c r="A301" s="12" t="str">
        <f>IF(Items!$A301="","",Items!$A301)</f>
        <v/>
      </c>
      <c r="B301" s="12" t="str">
        <f>IF($A301="","",Items!$B301)</f>
        <v/>
      </c>
      <c r="C301" s="12" t="str">
        <f>IF(OR($A301="",C$1=""),"",SUMIFS(Movements!$H$2:$H$5001,Movements!$B$2:$B$5001,$A301,Movements!$D$2:$D$5001,C$1))</f>
        <v/>
      </c>
      <c r="D301" s="12" t="str">
        <f>IF(OR($A301="",D$1=""),"",SUMIFS(Movements!$H$2:$H$5001,Movements!$B$2:$B$5001,$A301,Movements!$D$2:$D$5001,D$1))</f>
        <v/>
      </c>
      <c r="E301" s="12" t="str">
        <f>IF(OR($A301="",E$1=""),"",SUMIFS(Movements!$H$2:$H$5001,Movements!$B$2:$B$5001,$A301,Movements!$D$2:$D$5001,E$1))</f>
        <v/>
      </c>
      <c r="F301" s="12" t="str">
        <f>IF(OR($A301="",F$1=""),"",SUMIFS(Movements!$H$2:$H$5001,Movements!$B$2:$B$5001,$A301,Movements!$D$2:$D$5001,F$1))</f>
        <v/>
      </c>
      <c r="G301" s="12" t="str">
        <f>IF(OR($A301="",G$1=""),"",SUMIFS(Movements!$H$2:$H$5001,Movements!$B$2:$B$5001,$A301,Movements!$D$2:$D$5001,G$1))</f>
        <v/>
      </c>
      <c r="H301" s="12" t="str">
        <f>IF($A301="","",Items!$L301)</f>
        <v/>
      </c>
      <c r="I301" s="13" t="str">
        <f>IF($A301="","",Items!$G301)</f>
        <v/>
      </c>
      <c r="J301" s="13" t="str">
        <f>IF($A301="","",H301*I301)</f>
        <v/>
      </c>
      <c r="K301" s="12" t="str">
        <f>IF($A301="","",Items!$O301)</f>
        <v/>
      </c>
    </row>
    <row r="302">
      <c r="A302" s="12" t="str">
        <f>IF(Items!$A302="","",Items!$A302)</f>
        <v/>
      </c>
      <c r="B302" s="12" t="str">
        <f>IF($A302="","",Items!$B302)</f>
        <v/>
      </c>
      <c r="C302" s="12" t="str">
        <f>IF(OR($A302="",C$1=""),"",SUMIFS(Movements!$H$2:$H$5001,Movements!$B$2:$B$5001,$A302,Movements!$D$2:$D$5001,C$1))</f>
        <v/>
      </c>
      <c r="D302" s="12" t="str">
        <f>IF(OR($A302="",D$1=""),"",SUMIFS(Movements!$H$2:$H$5001,Movements!$B$2:$B$5001,$A302,Movements!$D$2:$D$5001,D$1))</f>
        <v/>
      </c>
      <c r="E302" s="12" t="str">
        <f>IF(OR($A302="",E$1=""),"",SUMIFS(Movements!$H$2:$H$5001,Movements!$B$2:$B$5001,$A302,Movements!$D$2:$D$5001,E$1))</f>
        <v/>
      </c>
      <c r="F302" s="12" t="str">
        <f>IF(OR($A302="",F$1=""),"",SUMIFS(Movements!$H$2:$H$5001,Movements!$B$2:$B$5001,$A302,Movements!$D$2:$D$5001,F$1))</f>
        <v/>
      </c>
      <c r="G302" s="12" t="str">
        <f>IF(OR($A302="",G$1=""),"",SUMIFS(Movements!$H$2:$H$5001,Movements!$B$2:$B$5001,$A302,Movements!$D$2:$D$5001,G$1))</f>
        <v/>
      </c>
      <c r="H302" s="12" t="str">
        <f>IF($A302="","",Items!$L302)</f>
        <v/>
      </c>
      <c r="I302" s="13" t="str">
        <f>IF($A302="","",Items!$G302)</f>
        <v/>
      </c>
      <c r="J302" s="13" t="str">
        <f>IF($A302="","",H302*I302)</f>
        <v/>
      </c>
      <c r="K302" s="12" t="str">
        <f>IF($A302="","",Items!$O302)</f>
        <v/>
      </c>
    </row>
    <row r="303">
      <c r="A303" s="12" t="str">
        <f>IF(Items!$A303="","",Items!$A303)</f>
        <v/>
      </c>
      <c r="B303" s="12" t="str">
        <f>IF($A303="","",Items!$B303)</f>
        <v/>
      </c>
      <c r="C303" s="12" t="str">
        <f>IF(OR($A303="",C$1=""),"",SUMIFS(Movements!$H$2:$H$5001,Movements!$B$2:$B$5001,$A303,Movements!$D$2:$D$5001,C$1))</f>
        <v/>
      </c>
      <c r="D303" s="12" t="str">
        <f>IF(OR($A303="",D$1=""),"",SUMIFS(Movements!$H$2:$H$5001,Movements!$B$2:$B$5001,$A303,Movements!$D$2:$D$5001,D$1))</f>
        <v/>
      </c>
      <c r="E303" s="12" t="str">
        <f>IF(OR($A303="",E$1=""),"",SUMIFS(Movements!$H$2:$H$5001,Movements!$B$2:$B$5001,$A303,Movements!$D$2:$D$5001,E$1))</f>
        <v/>
      </c>
      <c r="F303" s="12" t="str">
        <f>IF(OR($A303="",F$1=""),"",SUMIFS(Movements!$H$2:$H$5001,Movements!$B$2:$B$5001,$A303,Movements!$D$2:$D$5001,F$1))</f>
        <v/>
      </c>
      <c r="G303" s="12" t="str">
        <f>IF(OR($A303="",G$1=""),"",SUMIFS(Movements!$H$2:$H$5001,Movements!$B$2:$B$5001,$A303,Movements!$D$2:$D$5001,G$1))</f>
        <v/>
      </c>
      <c r="H303" s="12" t="str">
        <f>IF($A303="","",Items!$L303)</f>
        <v/>
      </c>
      <c r="I303" s="13" t="str">
        <f>IF($A303="","",Items!$G303)</f>
        <v/>
      </c>
      <c r="J303" s="13" t="str">
        <f>IF($A303="","",H303*I303)</f>
        <v/>
      </c>
      <c r="K303" s="12" t="str">
        <f>IF($A303="","",Items!$O303)</f>
        <v/>
      </c>
    </row>
    <row r="304">
      <c r="A304" s="12" t="str">
        <f>IF(Items!$A304="","",Items!$A304)</f>
        <v/>
      </c>
      <c r="B304" s="12" t="str">
        <f>IF($A304="","",Items!$B304)</f>
        <v/>
      </c>
      <c r="C304" s="12" t="str">
        <f>IF(OR($A304="",C$1=""),"",SUMIFS(Movements!$H$2:$H$5001,Movements!$B$2:$B$5001,$A304,Movements!$D$2:$D$5001,C$1))</f>
        <v/>
      </c>
      <c r="D304" s="12" t="str">
        <f>IF(OR($A304="",D$1=""),"",SUMIFS(Movements!$H$2:$H$5001,Movements!$B$2:$B$5001,$A304,Movements!$D$2:$D$5001,D$1))</f>
        <v/>
      </c>
      <c r="E304" s="12" t="str">
        <f>IF(OR($A304="",E$1=""),"",SUMIFS(Movements!$H$2:$H$5001,Movements!$B$2:$B$5001,$A304,Movements!$D$2:$D$5001,E$1))</f>
        <v/>
      </c>
      <c r="F304" s="12" t="str">
        <f>IF(OR($A304="",F$1=""),"",SUMIFS(Movements!$H$2:$H$5001,Movements!$B$2:$B$5001,$A304,Movements!$D$2:$D$5001,F$1))</f>
        <v/>
      </c>
      <c r="G304" s="12" t="str">
        <f>IF(OR($A304="",G$1=""),"",SUMIFS(Movements!$H$2:$H$5001,Movements!$B$2:$B$5001,$A304,Movements!$D$2:$D$5001,G$1))</f>
        <v/>
      </c>
      <c r="H304" s="12" t="str">
        <f>IF($A304="","",Items!$L304)</f>
        <v/>
      </c>
      <c r="I304" s="13" t="str">
        <f>IF($A304="","",Items!$G304)</f>
        <v/>
      </c>
      <c r="J304" s="13" t="str">
        <f>IF($A304="","",H304*I304)</f>
        <v/>
      </c>
      <c r="K304" s="12" t="str">
        <f>IF($A304="","",Items!$O304)</f>
        <v/>
      </c>
    </row>
    <row r="305">
      <c r="A305" s="12" t="str">
        <f>IF(Items!$A305="","",Items!$A305)</f>
        <v/>
      </c>
      <c r="B305" s="12" t="str">
        <f>IF($A305="","",Items!$B305)</f>
        <v/>
      </c>
      <c r="C305" s="12" t="str">
        <f>IF(OR($A305="",C$1=""),"",SUMIFS(Movements!$H$2:$H$5001,Movements!$B$2:$B$5001,$A305,Movements!$D$2:$D$5001,C$1))</f>
        <v/>
      </c>
      <c r="D305" s="12" t="str">
        <f>IF(OR($A305="",D$1=""),"",SUMIFS(Movements!$H$2:$H$5001,Movements!$B$2:$B$5001,$A305,Movements!$D$2:$D$5001,D$1))</f>
        <v/>
      </c>
      <c r="E305" s="12" t="str">
        <f>IF(OR($A305="",E$1=""),"",SUMIFS(Movements!$H$2:$H$5001,Movements!$B$2:$B$5001,$A305,Movements!$D$2:$D$5001,E$1))</f>
        <v/>
      </c>
      <c r="F305" s="12" t="str">
        <f>IF(OR($A305="",F$1=""),"",SUMIFS(Movements!$H$2:$H$5001,Movements!$B$2:$B$5001,$A305,Movements!$D$2:$D$5001,F$1))</f>
        <v/>
      </c>
      <c r="G305" s="12" t="str">
        <f>IF(OR($A305="",G$1=""),"",SUMIFS(Movements!$H$2:$H$5001,Movements!$B$2:$B$5001,$A305,Movements!$D$2:$D$5001,G$1))</f>
        <v/>
      </c>
      <c r="H305" s="12" t="str">
        <f>IF($A305="","",Items!$L305)</f>
        <v/>
      </c>
      <c r="I305" s="13" t="str">
        <f>IF($A305="","",Items!$G305)</f>
        <v/>
      </c>
      <c r="J305" s="13" t="str">
        <f>IF($A305="","",H305*I305)</f>
        <v/>
      </c>
      <c r="K305" s="12" t="str">
        <f>IF($A305="","",Items!$O305)</f>
        <v/>
      </c>
    </row>
    <row r="306">
      <c r="A306" s="12" t="str">
        <f>IF(Items!$A306="","",Items!$A306)</f>
        <v/>
      </c>
      <c r="B306" s="12" t="str">
        <f>IF($A306="","",Items!$B306)</f>
        <v/>
      </c>
      <c r="C306" s="12" t="str">
        <f>IF(OR($A306="",C$1=""),"",SUMIFS(Movements!$H$2:$H$5001,Movements!$B$2:$B$5001,$A306,Movements!$D$2:$D$5001,C$1))</f>
        <v/>
      </c>
      <c r="D306" s="12" t="str">
        <f>IF(OR($A306="",D$1=""),"",SUMIFS(Movements!$H$2:$H$5001,Movements!$B$2:$B$5001,$A306,Movements!$D$2:$D$5001,D$1))</f>
        <v/>
      </c>
      <c r="E306" s="12" t="str">
        <f>IF(OR($A306="",E$1=""),"",SUMIFS(Movements!$H$2:$H$5001,Movements!$B$2:$B$5001,$A306,Movements!$D$2:$D$5001,E$1))</f>
        <v/>
      </c>
      <c r="F306" s="12" t="str">
        <f>IF(OR($A306="",F$1=""),"",SUMIFS(Movements!$H$2:$H$5001,Movements!$B$2:$B$5001,$A306,Movements!$D$2:$D$5001,F$1))</f>
        <v/>
      </c>
      <c r="G306" s="12" t="str">
        <f>IF(OR($A306="",G$1=""),"",SUMIFS(Movements!$H$2:$H$5001,Movements!$B$2:$B$5001,$A306,Movements!$D$2:$D$5001,G$1))</f>
        <v/>
      </c>
      <c r="H306" s="12" t="str">
        <f>IF($A306="","",Items!$L306)</f>
        <v/>
      </c>
      <c r="I306" s="13" t="str">
        <f>IF($A306="","",Items!$G306)</f>
        <v/>
      </c>
      <c r="J306" s="13" t="str">
        <f>IF($A306="","",H306*I306)</f>
        <v/>
      </c>
      <c r="K306" s="12" t="str">
        <f>IF($A306="","",Items!$O306)</f>
        <v/>
      </c>
    </row>
    <row r="307">
      <c r="A307" s="12" t="str">
        <f>IF(Items!$A307="","",Items!$A307)</f>
        <v/>
      </c>
      <c r="B307" s="12" t="str">
        <f>IF($A307="","",Items!$B307)</f>
        <v/>
      </c>
      <c r="C307" s="12" t="str">
        <f>IF(OR($A307="",C$1=""),"",SUMIFS(Movements!$H$2:$H$5001,Movements!$B$2:$B$5001,$A307,Movements!$D$2:$D$5001,C$1))</f>
        <v/>
      </c>
      <c r="D307" s="12" t="str">
        <f>IF(OR($A307="",D$1=""),"",SUMIFS(Movements!$H$2:$H$5001,Movements!$B$2:$B$5001,$A307,Movements!$D$2:$D$5001,D$1))</f>
        <v/>
      </c>
      <c r="E307" s="12" t="str">
        <f>IF(OR($A307="",E$1=""),"",SUMIFS(Movements!$H$2:$H$5001,Movements!$B$2:$B$5001,$A307,Movements!$D$2:$D$5001,E$1))</f>
        <v/>
      </c>
      <c r="F307" s="12" t="str">
        <f>IF(OR($A307="",F$1=""),"",SUMIFS(Movements!$H$2:$H$5001,Movements!$B$2:$B$5001,$A307,Movements!$D$2:$D$5001,F$1))</f>
        <v/>
      </c>
      <c r="G307" s="12" t="str">
        <f>IF(OR($A307="",G$1=""),"",SUMIFS(Movements!$H$2:$H$5001,Movements!$B$2:$B$5001,$A307,Movements!$D$2:$D$5001,G$1))</f>
        <v/>
      </c>
      <c r="H307" s="12" t="str">
        <f>IF($A307="","",Items!$L307)</f>
        <v/>
      </c>
      <c r="I307" s="13" t="str">
        <f>IF($A307="","",Items!$G307)</f>
        <v/>
      </c>
      <c r="J307" s="13" t="str">
        <f>IF($A307="","",H307*I307)</f>
        <v/>
      </c>
      <c r="K307" s="12" t="str">
        <f>IF($A307="","",Items!$O307)</f>
        <v/>
      </c>
    </row>
    <row r="308">
      <c r="A308" s="12" t="str">
        <f>IF(Items!$A308="","",Items!$A308)</f>
        <v/>
      </c>
      <c r="B308" s="12" t="str">
        <f>IF($A308="","",Items!$B308)</f>
        <v/>
      </c>
      <c r="C308" s="12" t="str">
        <f>IF(OR($A308="",C$1=""),"",SUMIFS(Movements!$H$2:$H$5001,Movements!$B$2:$B$5001,$A308,Movements!$D$2:$D$5001,C$1))</f>
        <v/>
      </c>
      <c r="D308" s="12" t="str">
        <f>IF(OR($A308="",D$1=""),"",SUMIFS(Movements!$H$2:$H$5001,Movements!$B$2:$B$5001,$A308,Movements!$D$2:$D$5001,D$1))</f>
        <v/>
      </c>
      <c r="E308" s="12" t="str">
        <f>IF(OR($A308="",E$1=""),"",SUMIFS(Movements!$H$2:$H$5001,Movements!$B$2:$B$5001,$A308,Movements!$D$2:$D$5001,E$1))</f>
        <v/>
      </c>
      <c r="F308" s="12" t="str">
        <f>IF(OR($A308="",F$1=""),"",SUMIFS(Movements!$H$2:$H$5001,Movements!$B$2:$B$5001,$A308,Movements!$D$2:$D$5001,F$1))</f>
        <v/>
      </c>
      <c r="G308" s="12" t="str">
        <f>IF(OR($A308="",G$1=""),"",SUMIFS(Movements!$H$2:$H$5001,Movements!$B$2:$B$5001,$A308,Movements!$D$2:$D$5001,G$1))</f>
        <v/>
      </c>
      <c r="H308" s="12" t="str">
        <f>IF($A308="","",Items!$L308)</f>
        <v/>
      </c>
      <c r="I308" s="13" t="str">
        <f>IF($A308="","",Items!$G308)</f>
        <v/>
      </c>
      <c r="J308" s="13" t="str">
        <f>IF($A308="","",H308*I308)</f>
        <v/>
      </c>
      <c r="K308" s="12" t="str">
        <f>IF($A308="","",Items!$O308)</f>
        <v/>
      </c>
    </row>
    <row r="309">
      <c r="A309" s="12" t="str">
        <f>IF(Items!$A309="","",Items!$A309)</f>
        <v/>
      </c>
      <c r="B309" s="12" t="str">
        <f>IF($A309="","",Items!$B309)</f>
        <v/>
      </c>
      <c r="C309" s="12" t="str">
        <f>IF(OR($A309="",C$1=""),"",SUMIFS(Movements!$H$2:$H$5001,Movements!$B$2:$B$5001,$A309,Movements!$D$2:$D$5001,C$1))</f>
        <v/>
      </c>
      <c r="D309" s="12" t="str">
        <f>IF(OR($A309="",D$1=""),"",SUMIFS(Movements!$H$2:$H$5001,Movements!$B$2:$B$5001,$A309,Movements!$D$2:$D$5001,D$1))</f>
        <v/>
      </c>
      <c r="E309" s="12" t="str">
        <f>IF(OR($A309="",E$1=""),"",SUMIFS(Movements!$H$2:$H$5001,Movements!$B$2:$B$5001,$A309,Movements!$D$2:$D$5001,E$1))</f>
        <v/>
      </c>
      <c r="F309" s="12" t="str">
        <f>IF(OR($A309="",F$1=""),"",SUMIFS(Movements!$H$2:$H$5001,Movements!$B$2:$B$5001,$A309,Movements!$D$2:$D$5001,F$1))</f>
        <v/>
      </c>
      <c r="G309" s="12" t="str">
        <f>IF(OR($A309="",G$1=""),"",SUMIFS(Movements!$H$2:$H$5001,Movements!$B$2:$B$5001,$A309,Movements!$D$2:$D$5001,G$1))</f>
        <v/>
      </c>
      <c r="H309" s="12" t="str">
        <f>IF($A309="","",Items!$L309)</f>
        <v/>
      </c>
      <c r="I309" s="13" t="str">
        <f>IF($A309="","",Items!$G309)</f>
        <v/>
      </c>
      <c r="J309" s="13" t="str">
        <f>IF($A309="","",H309*I309)</f>
        <v/>
      </c>
      <c r="K309" s="12" t="str">
        <f>IF($A309="","",Items!$O309)</f>
        <v/>
      </c>
    </row>
    <row r="310">
      <c r="A310" s="12" t="str">
        <f>IF(Items!$A310="","",Items!$A310)</f>
        <v/>
      </c>
      <c r="B310" s="12" t="str">
        <f>IF($A310="","",Items!$B310)</f>
        <v/>
      </c>
      <c r="C310" s="12" t="str">
        <f>IF(OR($A310="",C$1=""),"",SUMIFS(Movements!$H$2:$H$5001,Movements!$B$2:$B$5001,$A310,Movements!$D$2:$D$5001,C$1))</f>
        <v/>
      </c>
      <c r="D310" s="12" t="str">
        <f>IF(OR($A310="",D$1=""),"",SUMIFS(Movements!$H$2:$H$5001,Movements!$B$2:$B$5001,$A310,Movements!$D$2:$D$5001,D$1))</f>
        <v/>
      </c>
      <c r="E310" s="12" t="str">
        <f>IF(OR($A310="",E$1=""),"",SUMIFS(Movements!$H$2:$H$5001,Movements!$B$2:$B$5001,$A310,Movements!$D$2:$D$5001,E$1))</f>
        <v/>
      </c>
      <c r="F310" s="12" t="str">
        <f>IF(OR($A310="",F$1=""),"",SUMIFS(Movements!$H$2:$H$5001,Movements!$B$2:$B$5001,$A310,Movements!$D$2:$D$5001,F$1))</f>
        <v/>
      </c>
      <c r="G310" s="12" t="str">
        <f>IF(OR($A310="",G$1=""),"",SUMIFS(Movements!$H$2:$H$5001,Movements!$B$2:$B$5001,$A310,Movements!$D$2:$D$5001,G$1))</f>
        <v/>
      </c>
      <c r="H310" s="12" t="str">
        <f>IF($A310="","",Items!$L310)</f>
        <v/>
      </c>
      <c r="I310" s="13" t="str">
        <f>IF($A310="","",Items!$G310)</f>
        <v/>
      </c>
      <c r="J310" s="13" t="str">
        <f>IF($A310="","",H310*I310)</f>
        <v/>
      </c>
      <c r="K310" s="12" t="str">
        <f>IF($A310="","",Items!$O310)</f>
        <v/>
      </c>
    </row>
    <row r="311">
      <c r="A311" s="12" t="str">
        <f>IF(Items!$A311="","",Items!$A311)</f>
        <v/>
      </c>
      <c r="B311" s="12" t="str">
        <f>IF($A311="","",Items!$B311)</f>
        <v/>
      </c>
      <c r="C311" s="12" t="str">
        <f>IF(OR($A311="",C$1=""),"",SUMIFS(Movements!$H$2:$H$5001,Movements!$B$2:$B$5001,$A311,Movements!$D$2:$D$5001,C$1))</f>
        <v/>
      </c>
      <c r="D311" s="12" t="str">
        <f>IF(OR($A311="",D$1=""),"",SUMIFS(Movements!$H$2:$H$5001,Movements!$B$2:$B$5001,$A311,Movements!$D$2:$D$5001,D$1))</f>
        <v/>
      </c>
      <c r="E311" s="12" t="str">
        <f>IF(OR($A311="",E$1=""),"",SUMIFS(Movements!$H$2:$H$5001,Movements!$B$2:$B$5001,$A311,Movements!$D$2:$D$5001,E$1))</f>
        <v/>
      </c>
      <c r="F311" s="12" t="str">
        <f>IF(OR($A311="",F$1=""),"",SUMIFS(Movements!$H$2:$H$5001,Movements!$B$2:$B$5001,$A311,Movements!$D$2:$D$5001,F$1))</f>
        <v/>
      </c>
      <c r="G311" s="12" t="str">
        <f>IF(OR($A311="",G$1=""),"",SUMIFS(Movements!$H$2:$H$5001,Movements!$B$2:$B$5001,$A311,Movements!$D$2:$D$5001,G$1))</f>
        <v/>
      </c>
      <c r="H311" s="12" t="str">
        <f>IF($A311="","",Items!$L311)</f>
        <v/>
      </c>
      <c r="I311" s="13" t="str">
        <f>IF($A311="","",Items!$G311)</f>
        <v/>
      </c>
      <c r="J311" s="13" t="str">
        <f>IF($A311="","",H311*I311)</f>
        <v/>
      </c>
      <c r="K311" s="12" t="str">
        <f>IF($A311="","",Items!$O311)</f>
        <v/>
      </c>
    </row>
    <row r="312">
      <c r="A312" s="12" t="str">
        <f>IF(Items!$A312="","",Items!$A312)</f>
        <v/>
      </c>
      <c r="B312" s="12" t="str">
        <f>IF($A312="","",Items!$B312)</f>
        <v/>
      </c>
      <c r="C312" s="12" t="str">
        <f>IF(OR($A312="",C$1=""),"",SUMIFS(Movements!$H$2:$H$5001,Movements!$B$2:$B$5001,$A312,Movements!$D$2:$D$5001,C$1))</f>
        <v/>
      </c>
      <c r="D312" s="12" t="str">
        <f>IF(OR($A312="",D$1=""),"",SUMIFS(Movements!$H$2:$H$5001,Movements!$B$2:$B$5001,$A312,Movements!$D$2:$D$5001,D$1))</f>
        <v/>
      </c>
      <c r="E312" s="12" t="str">
        <f>IF(OR($A312="",E$1=""),"",SUMIFS(Movements!$H$2:$H$5001,Movements!$B$2:$B$5001,$A312,Movements!$D$2:$D$5001,E$1))</f>
        <v/>
      </c>
      <c r="F312" s="12" t="str">
        <f>IF(OR($A312="",F$1=""),"",SUMIFS(Movements!$H$2:$H$5001,Movements!$B$2:$B$5001,$A312,Movements!$D$2:$D$5001,F$1))</f>
        <v/>
      </c>
      <c r="G312" s="12" t="str">
        <f>IF(OR($A312="",G$1=""),"",SUMIFS(Movements!$H$2:$H$5001,Movements!$B$2:$B$5001,$A312,Movements!$D$2:$D$5001,G$1))</f>
        <v/>
      </c>
      <c r="H312" s="12" t="str">
        <f>IF($A312="","",Items!$L312)</f>
        <v/>
      </c>
      <c r="I312" s="13" t="str">
        <f>IF($A312="","",Items!$G312)</f>
        <v/>
      </c>
      <c r="J312" s="13" t="str">
        <f>IF($A312="","",H312*I312)</f>
        <v/>
      </c>
      <c r="K312" s="12" t="str">
        <f>IF($A312="","",Items!$O312)</f>
        <v/>
      </c>
    </row>
    <row r="313">
      <c r="A313" s="12" t="str">
        <f>IF(Items!$A313="","",Items!$A313)</f>
        <v/>
      </c>
      <c r="B313" s="12" t="str">
        <f>IF($A313="","",Items!$B313)</f>
        <v/>
      </c>
      <c r="C313" s="12" t="str">
        <f>IF(OR($A313="",C$1=""),"",SUMIFS(Movements!$H$2:$H$5001,Movements!$B$2:$B$5001,$A313,Movements!$D$2:$D$5001,C$1))</f>
        <v/>
      </c>
      <c r="D313" s="12" t="str">
        <f>IF(OR($A313="",D$1=""),"",SUMIFS(Movements!$H$2:$H$5001,Movements!$B$2:$B$5001,$A313,Movements!$D$2:$D$5001,D$1))</f>
        <v/>
      </c>
      <c r="E313" s="12" t="str">
        <f>IF(OR($A313="",E$1=""),"",SUMIFS(Movements!$H$2:$H$5001,Movements!$B$2:$B$5001,$A313,Movements!$D$2:$D$5001,E$1))</f>
        <v/>
      </c>
      <c r="F313" s="12" t="str">
        <f>IF(OR($A313="",F$1=""),"",SUMIFS(Movements!$H$2:$H$5001,Movements!$B$2:$B$5001,$A313,Movements!$D$2:$D$5001,F$1))</f>
        <v/>
      </c>
      <c r="G313" s="12" t="str">
        <f>IF(OR($A313="",G$1=""),"",SUMIFS(Movements!$H$2:$H$5001,Movements!$B$2:$B$5001,$A313,Movements!$D$2:$D$5001,G$1))</f>
        <v/>
      </c>
      <c r="H313" s="12" t="str">
        <f>IF($A313="","",Items!$L313)</f>
        <v/>
      </c>
      <c r="I313" s="13" t="str">
        <f>IF($A313="","",Items!$G313)</f>
        <v/>
      </c>
      <c r="J313" s="13" t="str">
        <f>IF($A313="","",H313*I313)</f>
        <v/>
      </c>
      <c r="K313" s="12" t="str">
        <f>IF($A313="","",Items!$O313)</f>
        <v/>
      </c>
    </row>
    <row r="314">
      <c r="A314" s="12" t="str">
        <f>IF(Items!$A314="","",Items!$A314)</f>
        <v/>
      </c>
      <c r="B314" s="12" t="str">
        <f>IF($A314="","",Items!$B314)</f>
        <v/>
      </c>
      <c r="C314" s="12" t="str">
        <f>IF(OR($A314="",C$1=""),"",SUMIFS(Movements!$H$2:$H$5001,Movements!$B$2:$B$5001,$A314,Movements!$D$2:$D$5001,C$1))</f>
        <v/>
      </c>
      <c r="D314" s="12" t="str">
        <f>IF(OR($A314="",D$1=""),"",SUMIFS(Movements!$H$2:$H$5001,Movements!$B$2:$B$5001,$A314,Movements!$D$2:$D$5001,D$1))</f>
        <v/>
      </c>
      <c r="E314" s="12" t="str">
        <f>IF(OR($A314="",E$1=""),"",SUMIFS(Movements!$H$2:$H$5001,Movements!$B$2:$B$5001,$A314,Movements!$D$2:$D$5001,E$1))</f>
        <v/>
      </c>
      <c r="F314" s="12" t="str">
        <f>IF(OR($A314="",F$1=""),"",SUMIFS(Movements!$H$2:$H$5001,Movements!$B$2:$B$5001,$A314,Movements!$D$2:$D$5001,F$1))</f>
        <v/>
      </c>
      <c r="G314" s="12" t="str">
        <f>IF(OR($A314="",G$1=""),"",SUMIFS(Movements!$H$2:$H$5001,Movements!$B$2:$B$5001,$A314,Movements!$D$2:$D$5001,G$1))</f>
        <v/>
      </c>
      <c r="H314" s="12" t="str">
        <f>IF($A314="","",Items!$L314)</f>
        <v/>
      </c>
      <c r="I314" s="13" t="str">
        <f>IF($A314="","",Items!$G314)</f>
        <v/>
      </c>
      <c r="J314" s="13" t="str">
        <f>IF($A314="","",H314*I314)</f>
        <v/>
      </c>
      <c r="K314" s="12" t="str">
        <f>IF($A314="","",Items!$O314)</f>
        <v/>
      </c>
    </row>
    <row r="315">
      <c r="A315" s="12" t="str">
        <f>IF(Items!$A315="","",Items!$A315)</f>
        <v/>
      </c>
      <c r="B315" s="12" t="str">
        <f>IF($A315="","",Items!$B315)</f>
        <v/>
      </c>
      <c r="C315" s="12" t="str">
        <f>IF(OR($A315="",C$1=""),"",SUMIFS(Movements!$H$2:$H$5001,Movements!$B$2:$B$5001,$A315,Movements!$D$2:$D$5001,C$1))</f>
        <v/>
      </c>
      <c r="D315" s="12" t="str">
        <f>IF(OR($A315="",D$1=""),"",SUMIFS(Movements!$H$2:$H$5001,Movements!$B$2:$B$5001,$A315,Movements!$D$2:$D$5001,D$1))</f>
        <v/>
      </c>
      <c r="E315" s="12" t="str">
        <f>IF(OR($A315="",E$1=""),"",SUMIFS(Movements!$H$2:$H$5001,Movements!$B$2:$B$5001,$A315,Movements!$D$2:$D$5001,E$1))</f>
        <v/>
      </c>
      <c r="F315" s="12" t="str">
        <f>IF(OR($A315="",F$1=""),"",SUMIFS(Movements!$H$2:$H$5001,Movements!$B$2:$B$5001,$A315,Movements!$D$2:$D$5001,F$1))</f>
        <v/>
      </c>
      <c r="G315" s="12" t="str">
        <f>IF(OR($A315="",G$1=""),"",SUMIFS(Movements!$H$2:$H$5001,Movements!$B$2:$B$5001,$A315,Movements!$D$2:$D$5001,G$1))</f>
        <v/>
      </c>
      <c r="H315" s="12" t="str">
        <f>IF($A315="","",Items!$L315)</f>
        <v/>
      </c>
      <c r="I315" s="13" t="str">
        <f>IF($A315="","",Items!$G315)</f>
        <v/>
      </c>
      <c r="J315" s="13" t="str">
        <f>IF($A315="","",H315*I315)</f>
        <v/>
      </c>
      <c r="K315" s="12" t="str">
        <f>IF($A315="","",Items!$O315)</f>
        <v/>
      </c>
    </row>
    <row r="316">
      <c r="A316" s="12" t="str">
        <f>IF(Items!$A316="","",Items!$A316)</f>
        <v/>
      </c>
      <c r="B316" s="12" t="str">
        <f>IF($A316="","",Items!$B316)</f>
        <v/>
      </c>
      <c r="C316" s="12" t="str">
        <f>IF(OR($A316="",C$1=""),"",SUMIFS(Movements!$H$2:$H$5001,Movements!$B$2:$B$5001,$A316,Movements!$D$2:$D$5001,C$1))</f>
        <v/>
      </c>
      <c r="D316" s="12" t="str">
        <f>IF(OR($A316="",D$1=""),"",SUMIFS(Movements!$H$2:$H$5001,Movements!$B$2:$B$5001,$A316,Movements!$D$2:$D$5001,D$1))</f>
        <v/>
      </c>
      <c r="E316" s="12" t="str">
        <f>IF(OR($A316="",E$1=""),"",SUMIFS(Movements!$H$2:$H$5001,Movements!$B$2:$B$5001,$A316,Movements!$D$2:$D$5001,E$1))</f>
        <v/>
      </c>
      <c r="F316" s="12" t="str">
        <f>IF(OR($A316="",F$1=""),"",SUMIFS(Movements!$H$2:$H$5001,Movements!$B$2:$B$5001,$A316,Movements!$D$2:$D$5001,F$1))</f>
        <v/>
      </c>
      <c r="G316" s="12" t="str">
        <f>IF(OR($A316="",G$1=""),"",SUMIFS(Movements!$H$2:$H$5001,Movements!$B$2:$B$5001,$A316,Movements!$D$2:$D$5001,G$1))</f>
        <v/>
      </c>
      <c r="H316" s="12" t="str">
        <f>IF($A316="","",Items!$L316)</f>
        <v/>
      </c>
      <c r="I316" s="13" t="str">
        <f>IF($A316="","",Items!$G316)</f>
        <v/>
      </c>
      <c r="J316" s="13" t="str">
        <f>IF($A316="","",H316*I316)</f>
        <v/>
      </c>
      <c r="K316" s="12" t="str">
        <f>IF($A316="","",Items!$O316)</f>
        <v/>
      </c>
    </row>
    <row r="317">
      <c r="A317" s="12" t="str">
        <f>IF(Items!$A317="","",Items!$A317)</f>
        <v/>
      </c>
      <c r="B317" s="12" t="str">
        <f>IF($A317="","",Items!$B317)</f>
        <v/>
      </c>
      <c r="C317" s="12" t="str">
        <f>IF(OR($A317="",C$1=""),"",SUMIFS(Movements!$H$2:$H$5001,Movements!$B$2:$B$5001,$A317,Movements!$D$2:$D$5001,C$1))</f>
        <v/>
      </c>
      <c r="D317" s="12" t="str">
        <f>IF(OR($A317="",D$1=""),"",SUMIFS(Movements!$H$2:$H$5001,Movements!$B$2:$B$5001,$A317,Movements!$D$2:$D$5001,D$1))</f>
        <v/>
      </c>
      <c r="E317" s="12" t="str">
        <f>IF(OR($A317="",E$1=""),"",SUMIFS(Movements!$H$2:$H$5001,Movements!$B$2:$B$5001,$A317,Movements!$D$2:$D$5001,E$1))</f>
        <v/>
      </c>
      <c r="F317" s="12" t="str">
        <f>IF(OR($A317="",F$1=""),"",SUMIFS(Movements!$H$2:$H$5001,Movements!$B$2:$B$5001,$A317,Movements!$D$2:$D$5001,F$1))</f>
        <v/>
      </c>
      <c r="G317" s="12" t="str">
        <f>IF(OR($A317="",G$1=""),"",SUMIFS(Movements!$H$2:$H$5001,Movements!$B$2:$B$5001,$A317,Movements!$D$2:$D$5001,G$1))</f>
        <v/>
      </c>
      <c r="H317" s="12" t="str">
        <f>IF($A317="","",Items!$L317)</f>
        <v/>
      </c>
      <c r="I317" s="13" t="str">
        <f>IF($A317="","",Items!$G317)</f>
        <v/>
      </c>
      <c r="J317" s="13" t="str">
        <f>IF($A317="","",H317*I317)</f>
        <v/>
      </c>
      <c r="K317" s="12" t="str">
        <f>IF($A317="","",Items!$O317)</f>
        <v/>
      </c>
    </row>
    <row r="318">
      <c r="A318" s="12" t="str">
        <f>IF(Items!$A318="","",Items!$A318)</f>
        <v/>
      </c>
      <c r="B318" s="12" t="str">
        <f>IF($A318="","",Items!$B318)</f>
        <v/>
      </c>
      <c r="C318" s="12" t="str">
        <f>IF(OR($A318="",C$1=""),"",SUMIFS(Movements!$H$2:$H$5001,Movements!$B$2:$B$5001,$A318,Movements!$D$2:$D$5001,C$1))</f>
        <v/>
      </c>
      <c r="D318" s="12" t="str">
        <f>IF(OR($A318="",D$1=""),"",SUMIFS(Movements!$H$2:$H$5001,Movements!$B$2:$B$5001,$A318,Movements!$D$2:$D$5001,D$1))</f>
        <v/>
      </c>
      <c r="E318" s="12" t="str">
        <f>IF(OR($A318="",E$1=""),"",SUMIFS(Movements!$H$2:$H$5001,Movements!$B$2:$B$5001,$A318,Movements!$D$2:$D$5001,E$1))</f>
        <v/>
      </c>
      <c r="F318" s="12" t="str">
        <f>IF(OR($A318="",F$1=""),"",SUMIFS(Movements!$H$2:$H$5001,Movements!$B$2:$B$5001,$A318,Movements!$D$2:$D$5001,F$1))</f>
        <v/>
      </c>
      <c r="G318" s="12" t="str">
        <f>IF(OR($A318="",G$1=""),"",SUMIFS(Movements!$H$2:$H$5001,Movements!$B$2:$B$5001,$A318,Movements!$D$2:$D$5001,G$1))</f>
        <v/>
      </c>
      <c r="H318" s="12" t="str">
        <f>IF($A318="","",Items!$L318)</f>
        <v/>
      </c>
      <c r="I318" s="13" t="str">
        <f>IF($A318="","",Items!$G318)</f>
        <v/>
      </c>
      <c r="J318" s="13" t="str">
        <f>IF($A318="","",H318*I318)</f>
        <v/>
      </c>
      <c r="K318" s="12" t="str">
        <f>IF($A318="","",Items!$O318)</f>
        <v/>
      </c>
    </row>
    <row r="319">
      <c r="A319" s="12" t="str">
        <f>IF(Items!$A319="","",Items!$A319)</f>
        <v/>
      </c>
      <c r="B319" s="12" t="str">
        <f>IF($A319="","",Items!$B319)</f>
        <v/>
      </c>
      <c r="C319" s="12" t="str">
        <f>IF(OR($A319="",C$1=""),"",SUMIFS(Movements!$H$2:$H$5001,Movements!$B$2:$B$5001,$A319,Movements!$D$2:$D$5001,C$1))</f>
        <v/>
      </c>
      <c r="D319" s="12" t="str">
        <f>IF(OR($A319="",D$1=""),"",SUMIFS(Movements!$H$2:$H$5001,Movements!$B$2:$B$5001,$A319,Movements!$D$2:$D$5001,D$1))</f>
        <v/>
      </c>
      <c r="E319" s="12" t="str">
        <f>IF(OR($A319="",E$1=""),"",SUMIFS(Movements!$H$2:$H$5001,Movements!$B$2:$B$5001,$A319,Movements!$D$2:$D$5001,E$1))</f>
        <v/>
      </c>
      <c r="F319" s="12" t="str">
        <f>IF(OR($A319="",F$1=""),"",SUMIFS(Movements!$H$2:$H$5001,Movements!$B$2:$B$5001,$A319,Movements!$D$2:$D$5001,F$1))</f>
        <v/>
      </c>
      <c r="G319" s="12" t="str">
        <f>IF(OR($A319="",G$1=""),"",SUMIFS(Movements!$H$2:$H$5001,Movements!$B$2:$B$5001,$A319,Movements!$D$2:$D$5001,G$1))</f>
        <v/>
      </c>
      <c r="H319" s="12" t="str">
        <f>IF($A319="","",Items!$L319)</f>
        <v/>
      </c>
      <c r="I319" s="13" t="str">
        <f>IF($A319="","",Items!$G319)</f>
        <v/>
      </c>
      <c r="J319" s="13" t="str">
        <f>IF($A319="","",H319*I319)</f>
        <v/>
      </c>
      <c r="K319" s="12" t="str">
        <f>IF($A319="","",Items!$O319)</f>
        <v/>
      </c>
    </row>
    <row r="320">
      <c r="A320" s="12" t="str">
        <f>IF(Items!$A320="","",Items!$A320)</f>
        <v/>
      </c>
      <c r="B320" s="12" t="str">
        <f>IF($A320="","",Items!$B320)</f>
        <v/>
      </c>
      <c r="C320" s="12" t="str">
        <f>IF(OR($A320="",C$1=""),"",SUMIFS(Movements!$H$2:$H$5001,Movements!$B$2:$B$5001,$A320,Movements!$D$2:$D$5001,C$1))</f>
        <v/>
      </c>
      <c r="D320" s="12" t="str">
        <f>IF(OR($A320="",D$1=""),"",SUMIFS(Movements!$H$2:$H$5001,Movements!$B$2:$B$5001,$A320,Movements!$D$2:$D$5001,D$1))</f>
        <v/>
      </c>
      <c r="E320" s="12" t="str">
        <f>IF(OR($A320="",E$1=""),"",SUMIFS(Movements!$H$2:$H$5001,Movements!$B$2:$B$5001,$A320,Movements!$D$2:$D$5001,E$1))</f>
        <v/>
      </c>
      <c r="F320" s="12" t="str">
        <f>IF(OR($A320="",F$1=""),"",SUMIFS(Movements!$H$2:$H$5001,Movements!$B$2:$B$5001,$A320,Movements!$D$2:$D$5001,F$1))</f>
        <v/>
      </c>
      <c r="G320" s="12" t="str">
        <f>IF(OR($A320="",G$1=""),"",SUMIFS(Movements!$H$2:$H$5001,Movements!$B$2:$B$5001,$A320,Movements!$D$2:$D$5001,G$1))</f>
        <v/>
      </c>
      <c r="H320" s="12" t="str">
        <f>IF($A320="","",Items!$L320)</f>
        <v/>
      </c>
      <c r="I320" s="13" t="str">
        <f>IF($A320="","",Items!$G320)</f>
        <v/>
      </c>
      <c r="J320" s="13" t="str">
        <f>IF($A320="","",H320*I320)</f>
        <v/>
      </c>
      <c r="K320" s="12" t="str">
        <f>IF($A320="","",Items!$O320)</f>
        <v/>
      </c>
    </row>
    <row r="321">
      <c r="A321" s="12" t="str">
        <f>IF(Items!$A321="","",Items!$A321)</f>
        <v/>
      </c>
      <c r="B321" s="12" t="str">
        <f>IF($A321="","",Items!$B321)</f>
        <v/>
      </c>
      <c r="C321" s="12" t="str">
        <f>IF(OR($A321="",C$1=""),"",SUMIFS(Movements!$H$2:$H$5001,Movements!$B$2:$B$5001,$A321,Movements!$D$2:$D$5001,C$1))</f>
        <v/>
      </c>
      <c r="D321" s="12" t="str">
        <f>IF(OR($A321="",D$1=""),"",SUMIFS(Movements!$H$2:$H$5001,Movements!$B$2:$B$5001,$A321,Movements!$D$2:$D$5001,D$1))</f>
        <v/>
      </c>
      <c r="E321" s="12" t="str">
        <f>IF(OR($A321="",E$1=""),"",SUMIFS(Movements!$H$2:$H$5001,Movements!$B$2:$B$5001,$A321,Movements!$D$2:$D$5001,E$1))</f>
        <v/>
      </c>
      <c r="F321" s="12" t="str">
        <f>IF(OR($A321="",F$1=""),"",SUMIFS(Movements!$H$2:$H$5001,Movements!$B$2:$B$5001,$A321,Movements!$D$2:$D$5001,F$1))</f>
        <v/>
      </c>
      <c r="G321" s="12" t="str">
        <f>IF(OR($A321="",G$1=""),"",SUMIFS(Movements!$H$2:$H$5001,Movements!$B$2:$B$5001,$A321,Movements!$D$2:$D$5001,G$1))</f>
        <v/>
      </c>
      <c r="H321" s="12" t="str">
        <f>IF($A321="","",Items!$L321)</f>
        <v/>
      </c>
      <c r="I321" s="13" t="str">
        <f>IF($A321="","",Items!$G321)</f>
        <v/>
      </c>
      <c r="J321" s="13" t="str">
        <f>IF($A321="","",H321*I321)</f>
        <v/>
      </c>
      <c r="K321" s="12" t="str">
        <f>IF($A321="","",Items!$O321)</f>
        <v/>
      </c>
    </row>
    <row r="322">
      <c r="A322" s="12" t="str">
        <f>IF(Items!$A322="","",Items!$A322)</f>
        <v/>
      </c>
      <c r="B322" s="12" t="str">
        <f>IF($A322="","",Items!$B322)</f>
        <v/>
      </c>
      <c r="C322" s="12" t="str">
        <f>IF(OR($A322="",C$1=""),"",SUMIFS(Movements!$H$2:$H$5001,Movements!$B$2:$B$5001,$A322,Movements!$D$2:$D$5001,C$1))</f>
        <v/>
      </c>
      <c r="D322" s="12" t="str">
        <f>IF(OR($A322="",D$1=""),"",SUMIFS(Movements!$H$2:$H$5001,Movements!$B$2:$B$5001,$A322,Movements!$D$2:$D$5001,D$1))</f>
        <v/>
      </c>
      <c r="E322" s="12" t="str">
        <f>IF(OR($A322="",E$1=""),"",SUMIFS(Movements!$H$2:$H$5001,Movements!$B$2:$B$5001,$A322,Movements!$D$2:$D$5001,E$1))</f>
        <v/>
      </c>
      <c r="F322" s="12" t="str">
        <f>IF(OR($A322="",F$1=""),"",SUMIFS(Movements!$H$2:$H$5001,Movements!$B$2:$B$5001,$A322,Movements!$D$2:$D$5001,F$1))</f>
        <v/>
      </c>
      <c r="G322" s="12" t="str">
        <f>IF(OR($A322="",G$1=""),"",SUMIFS(Movements!$H$2:$H$5001,Movements!$B$2:$B$5001,$A322,Movements!$D$2:$D$5001,G$1))</f>
        <v/>
      </c>
      <c r="H322" s="12" t="str">
        <f>IF($A322="","",Items!$L322)</f>
        <v/>
      </c>
      <c r="I322" s="13" t="str">
        <f>IF($A322="","",Items!$G322)</f>
        <v/>
      </c>
      <c r="J322" s="13" t="str">
        <f>IF($A322="","",H322*I322)</f>
        <v/>
      </c>
      <c r="K322" s="12" t="str">
        <f>IF($A322="","",Items!$O322)</f>
        <v/>
      </c>
    </row>
    <row r="323">
      <c r="A323" s="12" t="str">
        <f>IF(Items!$A323="","",Items!$A323)</f>
        <v/>
      </c>
      <c r="B323" s="12" t="str">
        <f>IF($A323="","",Items!$B323)</f>
        <v/>
      </c>
      <c r="C323" s="12" t="str">
        <f>IF(OR($A323="",C$1=""),"",SUMIFS(Movements!$H$2:$H$5001,Movements!$B$2:$B$5001,$A323,Movements!$D$2:$D$5001,C$1))</f>
        <v/>
      </c>
      <c r="D323" s="12" t="str">
        <f>IF(OR($A323="",D$1=""),"",SUMIFS(Movements!$H$2:$H$5001,Movements!$B$2:$B$5001,$A323,Movements!$D$2:$D$5001,D$1))</f>
        <v/>
      </c>
      <c r="E323" s="12" t="str">
        <f>IF(OR($A323="",E$1=""),"",SUMIFS(Movements!$H$2:$H$5001,Movements!$B$2:$B$5001,$A323,Movements!$D$2:$D$5001,E$1))</f>
        <v/>
      </c>
      <c r="F323" s="12" t="str">
        <f>IF(OR($A323="",F$1=""),"",SUMIFS(Movements!$H$2:$H$5001,Movements!$B$2:$B$5001,$A323,Movements!$D$2:$D$5001,F$1))</f>
        <v/>
      </c>
      <c r="G323" s="12" t="str">
        <f>IF(OR($A323="",G$1=""),"",SUMIFS(Movements!$H$2:$H$5001,Movements!$B$2:$B$5001,$A323,Movements!$D$2:$D$5001,G$1))</f>
        <v/>
      </c>
      <c r="H323" s="12" t="str">
        <f>IF($A323="","",Items!$L323)</f>
        <v/>
      </c>
      <c r="I323" s="13" t="str">
        <f>IF($A323="","",Items!$G323)</f>
        <v/>
      </c>
      <c r="J323" s="13" t="str">
        <f>IF($A323="","",H323*I323)</f>
        <v/>
      </c>
      <c r="K323" s="12" t="str">
        <f>IF($A323="","",Items!$O323)</f>
        <v/>
      </c>
    </row>
    <row r="324">
      <c r="A324" s="12" t="str">
        <f>IF(Items!$A324="","",Items!$A324)</f>
        <v/>
      </c>
      <c r="B324" s="12" t="str">
        <f>IF($A324="","",Items!$B324)</f>
        <v/>
      </c>
      <c r="C324" s="12" t="str">
        <f>IF(OR($A324="",C$1=""),"",SUMIFS(Movements!$H$2:$H$5001,Movements!$B$2:$B$5001,$A324,Movements!$D$2:$D$5001,C$1))</f>
        <v/>
      </c>
      <c r="D324" s="12" t="str">
        <f>IF(OR($A324="",D$1=""),"",SUMIFS(Movements!$H$2:$H$5001,Movements!$B$2:$B$5001,$A324,Movements!$D$2:$D$5001,D$1))</f>
        <v/>
      </c>
      <c r="E324" s="12" t="str">
        <f>IF(OR($A324="",E$1=""),"",SUMIFS(Movements!$H$2:$H$5001,Movements!$B$2:$B$5001,$A324,Movements!$D$2:$D$5001,E$1))</f>
        <v/>
      </c>
      <c r="F324" s="12" t="str">
        <f>IF(OR($A324="",F$1=""),"",SUMIFS(Movements!$H$2:$H$5001,Movements!$B$2:$B$5001,$A324,Movements!$D$2:$D$5001,F$1))</f>
        <v/>
      </c>
      <c r="G324" s="12" t="str">
        <f>IF(OR($A324="",G$1=""),"",SUMIFS(Movements!$H$2:$H$5001,Movements!$B$2:$B$5001,$A324,Movements!$D$2:$D$5001,G$1))</f>
        <v/>
      </c>
      <c r="H324" s="12" t="str">
        <f>IF($A324="","",Items!$L324)</f>
        <v/>
      </c>
      <c r="I324" s="13" t="str">
        <f>IF($A324="","",Items!$G324)</f>
        <v/>
      </c>
      <c r="J324" s="13" t="str">
        <f>IF($A324="","",H324*I324)</f>
        <v/>
      </c>
      <c r="K324" s="12" t="str">
        <f>IF($A324="","",Items!$O324)</f>
        <v/>
      </c>
    </row>
    <row r="325">
      <c r="A325" s="12" t="str">
        <f>IF(Items!$A325="","",Items!$A325)</f>
        <v/>
      </c>
      <c r="B325" s="12" t="str">
        <f>IF($A325="","",Items!$B325)</f>
        <v/>
      </c>
      <c r="C325" s="12" t="str">
        <f>IF(OR($A325="",C$1=""),"",SUMIFS(Movements!$H$2:$H$5001,Movements!$B$2:$B$5001,$A325,Movements!$D$2:$D$5001,C$1))</f>
        <v/>
      </c>
      <c r="D325" s="12" t="str">
        <f>IF(OR($A325="",D$1=""),"",SUMIFS(Movements!$H$2:$H$5001,Movements!$B$2:$B$5001,$A325,Movements!$D$2:$D$5001,D$1))</f>
        <v/>
      </c>
      <c r="E325" s="12" t="str">
        <f>IF(OR($A325="",E$1=""),"",SUMIFS(Movements!$H$2:$H$5001,Movements!$B$2:$B$5001,$A325,Movements!$D$2:$D$5001,E$1))</f>
        <v/>
      </c>
      <c r="F325" s="12" t="str">
        <f>IF(OR($A325="",F$1=""),"",SUMIFS(Movements!$H$2:$H$5001,Movements!$B$2:$B$5001,$A325,Movements!$D$2:$D$5001,F$1))</f>
        <v/>
      </c>
      <c r="G325" s="12" t="str">
        <f>IF(OR($A325="",G$1=""),"",SUMIFS(Movements!$H$2:$H$5001,Movements!$B$2:$B$5001,$A325,Movements!$D$2:$D$5001,G$1))</f>
        <v/>
      </c>
      <c r="H325" s="12" t="str">
        <f>IF($A325="","",Items!$L325)</f>
        <v/>
      </c>
      <c r="I325" s="13" t="str">
        <f>IF($A325="","",Items!$G325)</f>
        <v/>
      </c>
      <c r="J325" s="13" t="str">
        <f>IF($A325="","",H325*I325)</f>
        <v/>
      </c>
      <c r="K325" s="12" t="str">
        <f>IF($A325="","",Items!$O325)</f>
        <v/>
      </c>
    </row>
    <row r="326">
      <c r="A326" s="12" t="str">
        <f>IF(Items!$A326="","",Items!$A326)</f>
        <v/>
      </c>
      <c r="B326" s="12" t="str">
        <f>IF($A326="","",Items!$B326)</f>
        <v/>
      </c>
      <c r="C326" s="12" t="str">
        <f>IF(OR($A326="",C$1=""),"",SUMIFS(Movements!$H$2:$H$5001,Movements!$B$2:$B$5001,$A326,Movements!$D$2:$D$5001,C$1))</f>
        <v/>
      </c>
      <c r="D326" s="12" t="str">
        <f>IF(OR($A326="",D$1=""),"",SUMIFS(Movements!$H$2:$H$5001,Movements!$B$2:$B$5001,$A326,Movements!$D$2:$D$5001,D$1))</f>
        <v/>
      </c>
      <c r="E326" s="12" t="str">
        <f>IF(OR($A326="",E$1=""),"",SUMIFS(Movements!$H$2:$H$5001,Movements!$B$2:$B$5001,$A326,Movements!$D$2:$D$5001,E$1))</f>
        <v/>
      </c>
      <c r="F326" s="12" t="str">
        <f>IF(OR($A326="",F$1=""),"",SUMIFS(Movements!$H$2:$H$5001,Movements!$B$2:$B$5001,$A326,Movements!$D$2:$D$5001,F$1))</f>
        <v/>
      </c>
      <c r="G326" s="12" t="str">
        <f>IF(OR($A326="",G$1=""),"",SUMIFS(Movements!$H$2:$H$5001,Movements!$B$2:$B$5001,$A326,Movements!$D$2:$D$5001,G$1))</f>
        <v/>
      </c>
      <c r="H326" s="12" t="str">
        <f>IF($A326="","",Items!$L326)</f>
        <v/>
      </c>
      <c r="I326" s="13" t="str">
        <f>IF($A326="","",Items!$G326)</f>
        <v/>
      </c>
      <c r="J326" s="13" t="str">
        <f>IF($A326="","",H326*I326)</f>
        <v/>
      </c>
      <c r="K326" s="12" t="str">
        <f>IF($A326="","",Items!$O326)</f>
        <v/>
      </c>
    </row>
    <row r="327">
      <c r="A327" s="12" t="str">
        <f>IF(Items!$A327="","",Items!$A327)</f>
        <v/>
      </c>
      <c r="B327" s="12" t="str">
        <f>IF($A327="","",Items!$B327)</f>
        <v/>
      </c>
      <c r="C327" s="12" t="str">
        <f>IF(OR($A327="",C$1=""),"",SUMIFS(Movements!$H$2:$H$5001,Movements!$B$2:$B$5001,$A327,Movements!$D$2:$D$5001,C$1))</f>
        <v/>
      </c>
      <c r="D327" s="12" t="str">
        <f>IF(OR($A327="",D$1=""),"",SUMIFS(Movements!$H$2:$H$5001,Movements!$B$2:$B$5001,$A327,Movements!$D$2:$D$5001,D$1))</f>
        <v/>
      </c>
      <c r="E327" s="12" t="str">
        <f>IF(OR($A327="",E$1=""),"",SUMIFS(Movements!$H$2:$H$5001,Movements!$B$2:$B$5001,$A327,Movements!$D$2:$D$5001,E$1))</f>
        <v/>
      </c>
      <c r="F327" s="12" t="str">
        <f>IF(OR($A327="",F$1=""),"",SUMIFS(Movements!$H$2:$H$5001,Movements!$B$2:$B$5001,$A327,Movements!$D$2:$D$5001,F$1))</f>
        <v/>
      </c>
      <c r="G327" s="12" t="str">
        <f>IF(OR($A327="",G$1=""),"",SUMIFS(Movements!$H$2:$H$5001,Movements!$B$2:$B$5001,$A327,Movements!$D$2:$D$5001,G$1))</f>
        <v/>
      </c>
      <c r="H327" s="12" t="str">
        <f>IF($A327="","",Items!$L327)</f>
        <v/>
      </c>
      <c r="I327" s="13" t="str">
        <f>IF($A327="","",Items!$G327)</f>
        <v/>
      </c>
      <c r="J327" s="13" t="str">
        <f>IF($A327="","",H327*I327)</f>
        <v/>
      </c>
      <c r="K327" s="12" t="str">
        <f>IF($A327="","",Items!$O327)</f>
        <v/>
      </c>
    </row>
    <row r="328">
      <c r="A328" s="12" t="str">
        <f>IF(Items!$A328="","",Items!$A328)</f>
        <v/>
      </c>
      <c r="B328" s="12" t="str">
        <f>IF($A328="","",Items!$B328)</f>
        <v/>
      </c>
      <c r="C328" s="12" t="str">
        <f>IF(OR($A328="",C$1=""),"",SUMIFS(Movements!$H$2:$H$5001,Movements!$B$2:$B$5001,$A328,Movements!$D$2:$D$5001,C$1))</f>
        <v/>
      </c>
      <c r="D328" s="12" t="str">
        <f>IF(OR($A328="",D$1=""),"",SUMIFS(Movements!$H$2:$H$5001,Movements!$B$2:$B$5001,$A328,Movements!$D$2:$D$5001,D$1))</f>
        <v/>
      </c>
      <c r="E328" s="12" t="str">
        <f>IF(OR($A328="",E$1=""),"",SUMIFS(Movements!$H$2:$H$5001,Movements!$B$2:$B$5001,$A328,Movements!$D$2:$D$5001,E$1))</f>
        <v/>
      </c>
      <c r="F328" s="12" t="str">
        <f>IF(OR($A328="",F$1=""),"",SUMIFS(Movements!$H$2:$H$5001,Movements!$B$2:$B$5001,$A328,Movements!$D$2:$D$5001,F$1))</f>
        <v/>
      </c>
      <c r="G328" s="12" t="str">
        <f>IF(OR($A328="",G$1=""),"",SUMIFS(Movements!$H$2:$H$5001,Movements!$B$2:$B$5001,$A328,Movements!$D$2:$D$5001,G$1))</f>
        <v/>
      </c>
      <c r="H328" s="12" t="str">
        <f>IF($A328="","",Items!$L328)</f>
        <v/>
      </c>
      <c r="I328" s="13" t="str">
        <f>IF($A328="","",Items!$G328)</f>
        <v/>
      </c>
      <c r="J328" s="13" t="str">
        <f>IF($A328="","",H328*I328)</f>
        <v/>
      </c>
      <c r="K328" s="12" t="str">
        <f>IF($A328="","",Items!$O328)</f>
        <v/>
      </c>
    </row>
    <row r="329">
      <c r="A329" s="12" t="str">
        <f>IF(Items!$A329="","",Items!$A329)</f>
        <v/>
      </c>
      <c r="B329" s="12" t="str">
        <f>IF($A329="","",Items!$B329)</f>
        <v/>
      </c>
      <c r="C329" s="12" t="str">
        <f>IF(OR($A329="",C$1=""),"",SUMIFS(Movements!$H$2:$H$5001,Movements!$B$2:$B$5001,$A329,Movements!$D$2:$D$5001,C$1))</f>
        <v/>
      </c>
      <c r="D329" s="12" t="str">
        <f>IF(OR($A329="",D$1=""),"",SUMIFS(Movements!$H$2:$H$5001,Movements!$B$2:$B$5001,$A329,Movements!$D$2:$D$5001,D$1))</f>
        <v/>
      </c>
      <c r="E329" s="12" t="str">
        <f>IF(OR($A329="",E$1=""),"",SUMIFS(Movements!$H$2:$H$5001,Movements!$B$2:$B$5001,$A329,Movements!$D$2:$D$5001,E$1))</f>
        <v/>
      </c>
      <c r="F329" s="12" t="str">
        <f>IF(OR($A329="",F$1=""),"",SUMIFS(Movements!$H$2:$H$5001,Movements!$B$2:$B$5001,$A329,Movements!$D$2:$D$5001,F$1))</f>
        <v/>
      </c>
      <c r="G329" s="12" t="str">
        <f>IF(OR($A329="",G$1=""),"",SUMIFS(Movements!$H$2:$H$5001,Movements!$B$2:$B$5001,$A329,Movements!$D$2:$D$5001,G$1))</f>
        <v/>
      </c>
      <c r="H329" s="12" t="str">
        <f>IF($A329="","",Items!$L329)</f>
        <v/>
      </c>
      <c r="I329" s="13" t="str">
        <f>IF($A329="","",Items!$G329)</f>
        <v/>
      </c>
      <c r="J329" s="13" t="str">
        <f>IF($A329="","",H329*I329)</f>
        <v/>
      </c>
      <c r="K329" s="12" t="str">
        <f>IF($A329="","",Items!$O329)</f>
        <v/>
      </c>
    </row>
    <row r="330">
      <c r="A330" s="12" t="str">
        <f>IF(Items!$A330="","",Items!$A330)</f>
        <v/>
      </c>
      <c r="B330" s="12" t="str">
        <f>IF($A330="","",Items!$B330)</f>
        <v/>
      </c>
      <c r="C330" s="12" t="str">
        <f>IF(OR($A330="",C$1=""),"",SUMIFS(Movements!$H$2:$H$5001,Movements!$B$2:$B$5001,$A330,Movements!$D$2:$D$5001,C$1))</f>
        <v/>
      </c>
      <c r="D330" s="12" t="str">
        <f>IF(OR($A330="",D$1=""),"",SUMIFS(Movements!$H$2:$H$5001,Movements!$B$2:$B$5001,$A330,Movements!$D$2:$D$5001,D$1))</f>
        <v/>
      </c>
      <c r="E330" s="12" t="str">
        <f>IF(OR($A330="",E$1=""),"",SUMIFS(Movements!$H$2:$H$5001,Movements!$B$2:$B$5001,$A330,Movements!$D$2:$D$5001,E$1))</f>
        <v/>
      </c>
      <c r="F330" s="12" t="str">
        <f>IF(OR($A330="",F$1=""),"",SUMIFS(Movements!$H$2:$H$5001,Movements!$B$2:$B$5001,$A330,Movements!$D$2:$D$5001,F$1))</f>
        <v/>
      </c>
      <c r="G330" s="12" t="str">
        <f>IF(OR($A330="",G$1=""),"",SUMIFS(Movements!$H$2:$H$5001,Movements!$B$2:$B$5001,$A330,Movements!$D$2:$D$5001,G$1))</f>
        <v/>
      </c>
      <c r="H330" s="12" t="str">
        <f>IF($A330="","",Items!$L330)</f>
        <v/>
      </c>
      <c r="I330" s="13" t="str">
        <f>IF($A330="","",Items!$G330)</f>
        <v/>
      </c>
      <c r="J330" s="13" t="str">
        <f>IF($A330="","",H330*I330)</f>
        <v/>
      </c>
      <c r="K330" s="12" t="str">
        <f>IF($A330="","",Items!$O330)</f>
        <v/>
      </c>
    </row>
    <row r="331">
      <c r="A331" s="12" t="str">
        <f>IF(Items!$A331="","",Items!$A331)</f>
        <v/>
      </c>
      <c r="B331" s="12" t="str">
        <f>IF($A331="","",Items!$B331)</f>
        <v/>
      </c>
      <c r="C331" s="12" t="str">
        <f>IF(OR($A331="",C$1=""),"",SUMIFS(Movements!$H$2:$H$5001,Movements!$B$2:$B$5001,$A331,Movements!$D$2:$D$5001,C$1))</f>
        <v/>
      </c>
      <c r="D331" s="12" t="str">
        <f>IF(OR($A331="",D$1=""),"",SUMIFS(Movements!$H$2:$H$5001,Movements!$B$2:$B$5001,$A331,Movements!$D$2:$D$5001,D$1))</f>
        <v/>
      </c>
      <c r="E331" s="12" t="str">
        <f>IF(OR($A331="",E$1=""),"",SUMIFS(Movements!$H$2:$H$5001,Movements!$B$2:$B$5001,$A331,Movements!$D$2:$D$5001,E$1))</f>
        <v/>
      </c>
      <c r="F331" s="12" t="str">
        <f>IF(OR($A331="",F$1=""),"",SUMIFS(Movements!$H$2:$H$5001,Movements!$B$2:$B$5001,$A331,Movements!$D$2:$D$5001,F$1))</f>
        <v/>
      </c>
      <c r="G331" s="12" t="str">
        <f>IF(OR($A331="",G$1=""),"",SUMIFS(Movements!$H$2:$H$5001,Movements!$B$2:$B$5001,$A331,Movements!$D$2:$D$5001,G$1))</f>
        <v/>
      </c>
      <c r="H331" s="12" t="str">
        <f>IF($A331="","",Items!$L331)</f>
        <v/>
      </c>
      <c r="I331" s="13" t="str">
        <f>IF($A331="","",Items!$G331)</f>
        <v/>
      </c>
      <c r="J331" s="13" t="str">
        <f>IF($A331="","",H331*I331)</f>
        <v/>
      </c>
      <c r="K331" s="12" t="str">
        <f>IF($A331="","",Items!$O331)</f>
        <v/>
      </c>
    </row>
    <row r="332">
      <c r="A332" s="12" t="str">
        <f>IF(Items!$A332="","",Items!$A332)</f>
        <v/>
      </c>
      <c r="B332" s="12" t="str">
        <f>IF($A332="","",Items!$B332)</f>
        <v/>
      </c>
      <c r="C332" s="12" t="str">
        <f>IF(OR($A332="",C$1=""),"",SUMIFS(Movements!$H$2:$H$5001,Movements!$B$2:$B$5001,$A332,Movements!$D$2:$D$5001,C$1))</f>
        <v/>
      </c>
      <c r="D332" s="12" t="str">
        <f>IF(OR($A332="",D$1=""),"",SUMIFS(Movements!$H$2:$H$5001,Movements!$B$2:$B$5001,$A332,Movements!$D$2:$D$5001,D$1))</f>
        <v/>
      </c>
      <c r="E332" s="12" t="str">
        <f>IF(OR($A332="",E$1=""),"",SUMIFS(Movements!$H$2:$H$5001,Movements!$B$2:$B$5001,$A332,Movements!$D$2:$D$5001,E$1))</f>
        <v/>
      </c>
      <c r="F332" s="12" t="str">
        <f>IF(OR($A332="",F$1=""),"",SUMIFS(Movements!$H$2:$H$5001,Movements!$B$2:$B$5001,$A332,Movements!$D$2:$D$5001,F$1))</f>
        <v/>
      </c>
      <c r="G332" s="12" t="str">
        <f>IF(OR($A332="",G$1=""),"",SUMIFS(Movements!$H$2:$H$5001,Movements!$B$2:$B$5001,$A332,Movements!$D$2:$D$5001,G$1))</f>
        <v/>
      </c>
      <c r="H332" s="12" t="str">
        <f>IF($A332="","",Items!$L332)</f>
        <v/>
      </c>
      <c r="I332" s="13" t="str">
        <f>IF($A332="","",Items!$G332)</f>
        <v/>
      </c>
      <c r="J332" s="13" t="str">
        <f>IF($A332="","",H332*I332)</f>
        <v/>
      </c>
      <c r="K332" s="12" t="str">
        <f>IF($A332="","",Items!$O332)</f>
        <v/>
      </c>
    </row>
    <row r="333">
      <c r="A333" s="12" t="str">
        <f>IF(Items!$A333="","",Items!$A333)</f>
        <v/>
      </c>
      <c r="B333" s="12" t="str">
        <f>IF($A333="","",Items!$B333)</f>
        <v/>
      </c>
      <c r="C333" s="12" t="str">
        <f>IF(OR($A333="",C$1=""),"",SUMIFS(Movements!$H$2:$H$5001,Movements!$B$2:$B$5001,$A333,Movements!$D$2:$D$5001,C$1))</f>
        <v/>
      </c>
      <c r="D333" s="12" t="str">
        <f>IF(OR($A333="",D$1=""),"",SUMIFS(Movements!$H$2:$H$5001,Movements!$B$2:$B$5001,$A333,Movements!$D$2:$D$5001,D$1))</f>
        <v/>
      </c>
      <c r="E333" s="12" t="str">
        <f>IF(OR($A333="",E$1=""),"",SUMIFS(Movements!$H$2:$H$5001,Movements!$B$2:$B$5001,$A333,Movements!$D$2:$D$5001,E$1))</f>
        <v/>
      </c>
      <c r="F333" s="12" t="str">
        <f>IF(OR($A333="",F$1=""),"",SUMIFS(Movements!$H$2:$H$5001,Movements!$B$2:$B$5001,$A333,Movements!$D$2:$D$5001,F$1))</f>
        <v/>
      </c>
      <c r="G333" s="12" t="str">
        <f>IF(OR($A333="",G$1=""),"",SUMIFS(Movements!$H$2:$H$5001,Movements!$B$2:$B$5001,$A333,Movements!$D$2:$D$5001,G$1))</f>
        <v/>
      </c>
      <c r="H333" s="12" t="str">
        <f>IF($A333="","",Items!$L333)</f>
        <v/>
      </c>
      <c r="I333" s="13" t="str">
        <f>IF($A333="","",Items!$G333)</f>
        <v/>
      </c>
      <c r="J333" s="13" t="str">
        <f>IF($A333="","",H333*I333)</f>
        <v/>
      </c>
      <c r="K333" s="12" t="str">
        <f>IF($A333="","",Items!$O333)</f>
        <v/>
      </c>
    </row>
    <row r="334">
      <c r="A334" s="12" t="str">
        <f>IF(Items!$A334="","",Items!$A334)</f>
        <v/>
      </c>
      <c r="B334" s="12" t="str">
        <f>IF($A334="","",Items!$B334)</f>
        <v/>
      </c>
      <c r="C334" s="12" t="str">
        <f>IF(OR($A334="",C$1=""),"",SUMIFS(Movements!$H$2:$H$5001,Movements!$B$2:$B$5001,$A334,Movements!$D$2:$D$5001,C$1))</f>
        <v/>
      </c>
      <c r="D334" s="12" t="str">
        <f>IF(OR($A334="",D$1=""),"",SUMIFS(Movements!$H$2:$H$5001,Movements!$B$2:$B$5001,$A334,Movements!$D$2:$D$5001,D$1))</f>
        <v/>
      </c>
      <c r="E334" s="12" t="str">
        <f>IF(OR($A334="",E$1=""),"",SUMIFS(Movements!$H$2:$H$5001,Movements!$B$2:$B$5001,$A334,Movements!$D$2:$D$5001,E$1))</f>
        <v/>
      </c>
      <c r="F334" s="12" t="str">
        <f>IF(OR($A334="",F$1=""),"",SUMIFS(Movements!$H$2:$H$5001,Movements!$B$2:$B$5001,$A334,Movements!$D$2:$D$5001,F$1))</f>
        <v/>
      </c>
      <c r="G334" s="12" t="str">
        <f>IF(OR($A334="",G$1=""),"",SUMIFS(Movements!$H$2:$H$5001,Movements!$B$2:$B$5001,$A334,Movements!$D$2:$D$5001,G$1))</f>
        <v/>
      </c>
      <c r="H334" s="12" t="str">
        <f>IF($A334="","",Items!$L334)</f>
        <v/>
      </c>
      <c r="I334" s="13" t="str">
        <f>IF($A334="","",Items!$G334)</f>
        <v/>
      </c>
      <c r="J334" s="13" t="str">
        <f>IF($A334="","",H334*I334)</f>
        <v/>
      </c>
      <c r="K334" s="12" t="str">
        <f>IF($A334="","",Items!$O334)</f>
        <v/>
      </c>
    </row>
    <row r="335">
      <c r="A335" s="12" t="str">
        <f>IF(Items!$A335="","",Items!$A335)</f>
        <v/>
      </c>
      <c r="B335" s="12" t="str">
        <f>IF($A335="","",Items!$B335)</f>
        <v/>
      </c>
      <c r="C335" s="12" t="str">
        <f>IF(OR($A335="",C$1=""),"",SUMIFS(Movements!$H$2:$H$5001,Movements!$B$2:$B$5001,$A335,Movements!$D$2:$D$5001,C$1))</f>
        <v/>
      </c>
      <c r="D335" s="12" t="str">
        <f>IF(OR($A335="",D$1=""),"",SUMIFS(Movements!$H$2:$H$5001,Movements!$B$2:$B$5001,$A335,Movements!$D$2:$D$5001,D$1))</f>
        <v/>
      </c>
      <c r="E335" s="12" t="str">
        <f>IF(OR($A335="",E$1=""),"",SUMIFS(Movements!$H$2:$H$5001,Movements!$B$2:$B$5001,$A335,Movements!$D$2:$D$5001,E$1))</f>
        <v/>
      </c>
      <c r="F335" s="12" t="str">
        <f>IF(OR($A335="",F$1=""),"",SUMIFS(Movements!$H$2:$H$5001,Movements!$B$2:$B$5001,$A335,Movements!$D$2:$D$5001,F$1))</f>
        <v/>
      </c>
      <c r="G335" s="12" t="str">
        <f>IF(OR($A335="",G$1=""),"",SUMIFS(Movements!$H$2:$H$5001,Movements!$B$2:$B$5001,$A335,Movements!$D$2:$D$5001,G$1))</f>
        <v/>
      </c>
      <c r="H335" s="12" t="str">
        <f>IF($A335="","",Items!$L335)</f>
        <v/>
      </c>
      <c r="I335" s="13" t="str">
        <f>IF($A335="","",Items!$G335)</f>
        <v/>
      </c>
      <c r="J335" s="13" t="str">
        <f>IF($A335="","",H335*I335)</f>
        <v/>
      </c>
      <c r="K335" s="12" t="str">
        <f>IF($A335="","",Items!$O335)</f>
        <v/>
      </c>
    </row>
    <row r="336">
      <c r="A336" s="12" t="str">
        <f>IF(Items!$A336="","",Items!$A336)</f>
        <v/>
      </c>
      <c r="B336" s="12" t="str">
        <f>IF($A336="","",Items!$B336)</f>
        <v/>
      </c>
      <c r="C336" s="12" t="str">
        <f>IF(OR($A336="",C$1=""),"",SUMIFS(Movements!$H$2:$H$5001,Movements!$B$2:$B$5001,$A336,Movements!$D$2:$D$5001,C$1))</f>
        <v/>
      </c>
      <c r="D336" s="12" t="str">
        <f>IF(OR($A336="",D$1=""),"",SUMIFS(Movements!$H$2:$H$5001,Movements!$B$2:$B$5001,$A336,Movements!$D$2:$D$5001,D$1))</f>
        <v/>
      </c>
      <c r="E336" s="12" t="str">
        <f>IF(OR($A336="",E$1=""),"",SUMIFS(Movements!$H$2:$H$5001,Movements!$B$2:$B$5001,$A336,Movements!$D$2:$D$5001,E$1))</f>
        <v/>
      </c>
      <c r="F336" s="12" t="str">
        <f>IF(OR($A336="",F$1=""),"",SUMIFS(Movements!$H$2:$H$5001,Movements!$B$2:$B$5001,$A336,Movements!$D$2:$D$5001,F$1))</f>
        <v/>
      </c>
      <c r="G336" s="12" t="str">
        <f>IF(OR($A336="",G$1=""),"",SUMIFS(Movements!$H$2:$H$5001,Movements!$B$2:$B$5001,$A336,Movements!$D$2:$D$5001,G$1))</f>
        <v/>
      </c>
      <c r="H336" s="12" t="str">
        <f>IF($A336="","",Items!$L336)</f>
        <v/>
      </c>
      <c r="I336" s="13" t="str">
        <f>IF($A336="","",Items!$G336)</f>
        <v/>
      </c>
      <c r="J336" s="13" t="str">
        <f>IF($A336="","",H336*I336)</f>
        <v/>
      </c>
      <c r="K336" s="12" t="str">
        <f>IF($A336="","",Items!$O336)</f>
        <v/>
      </c>
    </row>
    <row r="337">
      <c r="A337" s="12" t="str">
        <f>IF(Items!$A337="","",Items!$A337)</f>
        <v/>
      </c>
      <c r="B337" s="12" t="str">
        <f>IF($A337="","",Items!$B337)</f>
        <v/>
      </c>
      <c r="C337" s="12" t="str">
        <f>IF(OR($A337="",C$1=""),"",SUMIFS(Movements!$H$2:$H$5001,Movements!$B$2:$B$5001,$A337,Movements!$D$2:$D$5001,C$1))</f>
        <v/>
      </c>
      <c r="D337" s="12" t="str">
        <f>IF(OR($A337="",D$1=""),"",SUMIFS(Movements!$H$2:$H$5001,Movements!$B$2:$B$5001,$A337,Movements!$D$2:$D$5001,D$1))</f>
        <v/>
      </c>
      <c r="E337" s="12" t="str">
        <f>IF(OR($A337="",E$1=""),"",SUMIFS(Movements!$H$2:$H$5001,Movements!$B$2:$B$5001,$A337,Movements!$D$2:$D$5001,E$1))</f>
        <v/>
      </c>
      <c r="F337" s="12" t="str">
        <f>IF(OR($A337="",F$1=""),"",SUMIFS(Movements!$H$2:$H$5001,Movements!$B$2:$B$5001,$A337,Movements!$D$2:$D$5001,F$1))</f>
        <v/>
      </c>
      <c r="G337" s="12" t="str">
        <f>IF(OR($A337="",G$1=""),"",SUMIFS(Movements!$H$2:$H$5001,Movements!$B$2:$B$5001,$A337,Movements!$D$2:$D$5001,G$1))</f>
        <v/>
      </c>
      <c r="H337" s="12" t="str">
        <f>IF($A337="","",Items!$L337)</f>
        <v/>
      </c>
      <c r="I337" s="13" t="str">
        <f>IF($A337="","",Items!$G337)</f>
        <v/>
      </c>
      <c r="J337" s="13" t="str">
        <f>IF($A337="","",H337*I337)</f>
        <v/>
      </c>
      <c r="K337" s="12" t="str">
        <f>IF($A337="","",Items!$O337)</f>
        <v/>
      </c>
    </row>
    <row r="338">
      <c r="A338" s="12" t="str">
        <f>IF(Items!$A338="","",Items!$A338)</f>
        <v/>
      </c>
      <c r="B338" s="12" t="str">
        <f>IF($A338="","",Items!$B338)</f>
        <v/>
      </c>
      <c r="C338" s="12" t="str">
        <f>IF(OR($A338="",C$1=""),"",SUMIFS(Movements!$H$2:$H$5001,Movements!$B$2:$B$5001,$A338,Movements!$D$2:$D$5001,C$1))</f>
        <v/>
      </c>
      <c r="D338" s="12" t="str">
        <f>IF(OR($A338="",D$1=""),"",SUMIFS(Movements!$H$2:$H$5001,Movements!$B$2:$B$5001,$A338,Movements!$D$2:$D$5001,D$1))</f>
        <v/>
      </c>
      <c r="E338" s="12" t="str">
        <f>IF(OR($A338="",E$1=""),"",SUMIFS(Movements!$H$2:$H$5001,Movements!$B$2:$B$5001,$A338,Movements!$D$2:$D$5001,E$1))</f>
        <v/>
      </c>
      <c r="F338" s="12" t="str">
        <f>IF(OR($A338="",F$1=""),"",SUMIFS(Movements!$H$2:$H$5001,Movements!$B$2:$B$5001,$A338,Movements!$D$2:$D$5001,F$1))</f>
        <v/>
      </c>
      <c r="G338" s="12" t="str">
        <f>IF(OR($A338="",G$1=""),"",SUMIFS(Movements!$H$2:$H$5001,Movements!$B$2:$B$5001,$A338,Movements!$D$2:$D$5001,G$1))</f>
        <v/>
      </c>
      <c r="H338" s="12" t="str">
        <f>IF($A338="","",Items!$L338)</f>
        <v/>
      </c>
      <c r="I338" s="13" t="str">
        <f>IF($A338="","",Items!$G338)</f>
        <v/>
      </c>
      <c r="J338" s="13" t="str">
        <f>IF($A338="","",H338*I338)</f>
        <v/>
      </c>
      <c r="K338" s="12" t="str">
        <f>IF($A338="","",Items!$O338)</f>
        <v/>
      </c>
    </row>
    <row r="339">
      <c r="A339" s="12" t="str">
        <f>IF(Items!$A339="","",Items!$A339)</f>
        <v/>
      </c>
      <c r="B339" s="12" t="str">
        <f>IF($A339="","",Items!$B339)</f>
        <v/>
      </c>
      <c r="C339" s="12" t="str">
        <f>IF(OR($A339="",C$1=""),"",SUMIFS(Movements!$H$2:$H$5001,Movements!$B$2:$B$5001,$A339,Movements!$D$2:$D$5001,C$1))</f>
        <v/>
      </c>
      <c r="D339" s="12" t="str">
        <f>IF(OR($A339="",D$1=""),"",SUMIFS(Movements!$H$2:$H$5001,Movements!$B$2:$B$5001,$A339,Movements!$D$2:$D$5001,D$1))</f>
        <v/>
      </c>
      <c r="E339" s="12" t="str">
        <f>IF(OR($A339="",E$1=""),"",SUMIFS(Movements!$H$2:$H$5001,Movements!$B$2:$B$5001,$A339,Movements!$D$2:$D$5001,E$1))</f>
        <v/>
      </c>
      <c r="F339" s="12" t="str">
        <f>IF(OR($A339="",F$1=""),"",SUMIFS(Movements!$H$2:$H$5001,Movements!$B$2:$B$5001,$A339,Movements!$D$2:$D$5001,F$1))</f>
        <v/>
      </c>
      <c r="G339" s="12" t="str">
        <f>IF(OR($A339="",G$1=""),"",SUMIFS(Movements!$H$2:$H$5001,Movements!$B$2:$B$5001,$A339,Movements!$D$2:$D$5001,G$1))</f>
        <v/>
      </c>
      <c r="H339" s="12" t="str">
        <f>IF($A339="","",Items!$L339)</f>
        <v/>
      </c>
      <c r="I339" s="13" t="str">
        <f>IF($A339="","",Items!$G339)</f>
        <v/>
      </c>
      <c r="J339" s="13" t="str">
        <f>IF($A339="","",H339*I339)</f>
        <v/>
      </c>
      <c r="K339" s="12" t="str">
        <f>IF($A339="","",Items!$O339)</f>
        <v/>
      </c>
    </row>
    <row r="340">
      <c r="A340" s="12" t="str">
        <f>IF(Items!$A340="","",Items!$A340)</f>
        <v/>
      </c>
      <c r="B340" s="12" t="str">
        <f>IF($A340="","",Items!$B340)</f>
        <v/>
      </c>
      <c r="C340" s="12" t="str">
        <f>IF(OR($A340="",C$1=""),"",SUMIFS(Movements!$H$2:$H$5001,Movements!$B$2:$B$5001,$A340,Movements!$D$2:$D$5001,C$1))</f>
        <v/>
      </c>
      <c r="D340" s="12" t="str">
        <f>IF(OR($A340="",D$1=""),"",SUMIFS(Movements!$H$2:$H$5001,Movements!$B$2:$B$5001,$A340,Movements!$D$2:$D$5001,D$1))</f>
        <v/>
      </c>
      <c r="E340" s="12" t="str">
        <f>IF(OR($A340="",E$1=""),"",SUMIFS(Movements!$H$2:$H$5001,Movements!$B$2:$B$5001,$A340,Movements!$D$2:$D$5001,E$1))</f>
        <v/>
      </c>
      <c r="F340" s="12" t="str">
        <f>IF(OR($A340="",F$1=""),"",SUMIFS(Movements!$H$2:$H$5001,Movements!$B$2:$B$5001,$A340,Movements!$D$2:$D$5001,F$1))</f>
        <v/>
      </c>
      <c r="G340" s="12" t="str">
        <f>IF(OR($A340="",G$1=""),"",SUMIFS(Movements!$H$2:$H$5001,Movements!$B$2:$B$5001,$A340,Movements!$D$2:$D$5001,G$1))</f>
        <v/>
      </c>
      <c r="H340" s="12" t="str">
        <f>IF($A340="","",Items!$L340)</f>
        <v/>
      </c>
      <c r="I340" s="13" t="str">
        <f>IF($A340="","",Items!$G340)</f>
        <v/>
      </c>
      <c r="J340" s="13" t="str">
        <f>IF($A340="","",H340*I340)</f>
        <v/>
      </c>
      <c r="K340" s="12" t="str">
        <f>IF($A340="","",Items!$O340)</f>
        <v/>
      </c>
    </row>
    <row r="341">
      <c r="A341" s="12" t="str">
        <f>IF(Items!$A341="","",Items!$A341)</f>
        <v/>
      </c>
      <c r="B341" s="12" t="str">
        <f>IF($A341="","",Items!$B341)</f>
        <v/>
      </c>
      <c r="C341" s="12" t="str">
        <f>IF(OR($A341="",C$1=""),"",SUMIFS(Movements!$H$2:$H$5001,Movements!$B$2:$B$5001,$A341,Movements!$D$2:$D$5001,C$1))</f>
        <v/>
      </c>
      <c r="D341" s="12" t="str">
        <f>IF(OR($A341="",D$1=""),"",SUMIFS(Movements!$H$2:$H$5001,Movements!$B$2:$B$5001,$A341,Movements!$D$2:$D$5001,D$1))</f>
        <v/>
      </c>
      <c r="E341" s="12" t="str">
        <f>IF(OR($A341="",E$1=""),"",SUMIFS(Movements!$H$2:$H$5001,Movements!$B$2:$B$5001,$A341,Movements!$D$2:$D$5001,E$1))</f>
        <v/>
      </c>
      <c r="F341" s="12" t="str">
        <f>IF(OR($A341="",F$1=""),"",SUMIFS(Movements!$H$2:$H$5001,Movements!$B$2:$B$5001,$A341,Movements!$D$2:$D$5001,F$1))</f>
        <v/>
      </c>
      <c r="G341" s="12" t="str">
        <f>IF(OR($A341="",G$1=""),"",SUMIFS(Movements!$H$2:$H$5001,Movements!$B$2:$B$5001,$A341,Movements!$D$2:$D$5001,G$1))</f>
        <v/>
      </c>
      <c r="H341" s="12" t="str">
        <f>IF($A341="","",Items!$L341)</f>
        <v/>
      </c>
      <c r="I341" s="13" t="str">
        <f>IF($A341="","",Items!$G341)</f>
        <v/>
      </c>
      <c r="J341" s="13" t="str">
        <f>IF($A341="","",H341*I341)</f>
        <v/>
      </c>
      <c r="K341" s="12" t="str">
        <f>IF($A341="","",Items!$O341)</f>
        <v/>
      </c>
    </row>
    <row r="342">
      <c r="A342" s="12" t="str">
        <f>IF(Items!$A342="","",Items!$A342)</f>
        <v/>
      </c>
      <c r="B342" s="12" t="str">
        <f>IF($A342="","",Items!$B342)</f>
        <v/>
      </c>
      <c r="C342" s="12" t="str">
        <f>IF(OR($A342="",C$1=""),"",SUMIFS(Movements!$H$2:$H$5001,Movements!$B$2:$B$5001,$A342,Movements!$D$2:$D$5001,C$1))</f>
        <v/>
      </c>
      <c r="D342" s="12" t="str">
        <f>IF(OR($A342="",D$1=""),"",SUMIFS(Movements!$H$2:$H$5001,Movements!$B$2:$B$5001,$A342,Movements!$D$2:$D$5001,D$1))</f>
        <v/>
      </c>
      <c r="E342" s="12" t="str">
        <f>IF(OR($A342="",E$1=""),"",SUMIFS(Movements!$H$2:$H$5001,Movements!$B$2:$B$5001,$A342,Movements!$D$2:$D$5001,E$1))</f>
        <v/>
      </c>
      <c r="F342" s="12" t="str">
        <f>IF(OR($A342="",F$1=""),"",SUMIFS(Movements!$H$2:$H$5001,Movements!$B$2:$B$5001,$A342,Movements!$D$2:$D$5001,F$1))</f>
        <v/>
      </c>
      <c r="G342" s="12" t="str">
        <f>IF(OR($A342="",G$1=""),"",SUMIFS(Movements!$H$2:$H$5001,Movements!$B$2:$B$5001,$A342,Movements!$D$2:$D$5001,G$1))</f>
        <v/>
      </c>
      <c r="H342" s="12" t="str">
        <f>IF($A342="","",Items!$L342)</f>
        <v/>
      </c>
      <c r="I342" s="13" t="str">
        <f>IF($A342="","",Items!$G342)</f>
        <v/>
      </c>
      <c r="J342" s="13" t="str">
        <f>IF($A342="","",H342*I342)</f>
        <v/>
      </c>
      <c r="K342" s="12" t="str">
        <f>IF($A342="","",Items!$O342)</f>
        <v/>
      </c>
    </row>
    <row r="343">
      <c r="A343" s="12" t="str">
        <f>IF(Items!$A343="","",Items!$A343)</f>
        <v/>
      </c>
      <c r="B343" s="12" t="str">
        <f>IF($A343="","",Items!$B343)</f>
        <v/>
      </c>
      <c r="C343" s="12" t="str">
        <f>IF(OR($A343="",C$1=""),"",SUMIFS(Movements!$H$2:$H$5001,Movements!$B$2:$B$5001,$A343,Movements!$D$2:$D$5001,C$1))</f>
        <v/>
      </c>
      <c r="D343" s="12" t="str">
        <f>IF(OR($A343="",D$1=""),"",SUMIFS(Movements!$H$2:$H$5001,Movements!$B$2:$B$5001,$A343,Movements!$D$2:$D$5001,D$1))</f>
        <v/>
      </c>
      <c r="E343" s="12" t="str">
        <f>IF(OR($A343="",E$1=""),"",SUMIFS(Movements!$H$2:$H$5001,Movements!$B$2:$B$5001,$A343,Movements!$D$2:$D$5001,E$1))</f>
        <v/>
      </c>
      <c r="F343" s="12" t="str">
        <f>IF(OR($A343="",F$1=""),"",SUMIFS(Movements!$H$2:$H$5001,Movements!$B$2:$B$5001,$A343,Movements!$D$2:$D$5001,F$1))</f>
        <v/>
      </c>
      <c r="G343" s="12" t="str">
        <f>IF(OR($A343="",G$1=""),"",SUMIFS(Movements!$H$2:$H$5001,Movements!$B$2:$B$5001,$A343,Movements!$D$2:$D$5001,G$1))</f>
        <v/>
      </c>
      <c r="H343" s="12" t="str">
        <f>IF($A343="","",Items!$L343)</f>
        <v/>
      </c>
      <c r="I343" s="13" t="str">
        <f>IF($A343="","",Items!$G343)</f>
        <v/>
      </c>
      <c r="J343" s="13" t="str">
        <f>IF($A343="","",H343*I343)</f>
        <v/>
      </c>
      <c r="K343" s="12" t="str">
        <f>IF($A343="","",Items!$O343)</f>
        <v/>
      </c>
    </row>
    <row r="344">
      <c r="A344" s="12" t="str">
        <f>IF(Items!$A344="","",Items!$A344)</f>
        <v/>
      </c>
      <c r="B344" s="12" t="str">
        <f>IF($A344="","",Items!$B344)</f>
        <v/>
      </c>
      <c r="C344" s="12" t="str">
        <f>IF(OR($A344="",C$1=""),"",SUMIFS(Movements!$H$2:$H$5001,Movements!$B$2:$B$5001,$A344,Movements!$D$2:$D$5001,C$1))</f>
        <v/>
      </c>
      <c r="D344" s="12" t="str">
        <f>IF(OR($A344="",D$1=""),"",SUMIFS(Movements!$H$2:$H$5001,Movements!$B$2:$B$5001,$A344,Movements!$D$2:$D$5001,D$1))</f>
        <v/>
      </c>
      <c r="E344" s="12" t="str">
        <f>IF(OR($A344="",E$1=""),"",SUMIFS(Movements!$H$2:$H$5001,Movements!$B$2:$B$5001,$A344,Movements!$D$2:$D$5001,E$1))</f>
        <v/>
      </c>
      <c r="F344" s="12" t="str">
        <f>IF(OR($A344="",F$1=""),"",SUMIFS(Movements!$H$2:$H$5001,Movements!$B$2:$B$5001,$A344,Movements!$D$2:$D$5001,F$1))</f>
        <v/>
      </c>
      <c r="G344" s="12" t="str">
        <f>IF(OR($A344="",G$1=""),"",SUMIFS(Movements!$H$2:$H$5001,Movements!$B$2:$B$5001,$A344,Movements!$D$2:$D$5001,G$1))</f>
        <v/>
      </c>
      <c r="H344" s="12" t="str">
        <f>IF($A344="","",Items!$L344)</f>
        <v/>
      </c>
      <c r="I344" s="13" t="str">
        <f>IF($A344="","",Items!$G344)</f>
        <v/>
      </c>
      <c r="J344" s="13" t="str">
        <f>IF($A344="","",H344*I344)</f>
        <v/>
      </c>
      <c r="K344" s="12" t="str">
        <f>IF($A344="","",Items!$O344)</f>
        <v/>
      </c>
    </row>
    <row r="345">
      <c r="A345" s="12" t="str">
        <f>IF(Items!$A345="","",Items!$A345)</f>
        <v/>
      </c>
      <c r="B345" s="12" t="str">
        <f>IF($A345="","",Items!$B345)</f>
        <v/>
      </c>
      <c r="C345" s="12" t="str">
        <f>IF(OR($A345="",C$1=""),"",SUMIFS(Movements!$H$2:$H$5001,Movements!$B$2:$B$5001,$A345,Movements!$D$2:$D$5001,C$1))</f>
        <v/>
      </c>
      <c r="D345" s="12" t="str">
        <f>IF(OR($A345="",D$1=""),"",SUMIFS(Movements!$H$2:$H$5001,Movements!$B$2:$B$5001,$A345,Movements!$D$2:$D$5001,D$1))</f>
        <v/>
      </c>
      <c r="E345" s="12" t="str">
        <f>IF(OR($A345="",E$1=""),"",SUMIFS(Movements!$H$2:$H$5001,Movements!$B$2:$B$5001,$A345,Movements!$D$2:$D$5001,E$1))</f>
        <v/>
      </c>
      <c r="F345" s="12" t="str">
        <f>IF(OR($A345="",F$1=""),"",SUMIFS(Movements!$H$2:$H$5001,Movements!$B$2:$B$5001,$A345,Movements!$D$2:$D$5001,F$1))</f>
        <v/>
      </c>
      <c r="G345" s="12" t="str">
        <f>IF(OR($A345="",G$1=""),"",SUMIFS(Movements!$H$2:$H$5001,Movements!$B$2:$B$5001,$A345,Movements!$D$2:$D$5001,G$1))</f>
        <v/>
      </c>
      <c r="H345" s="12" t="str">
        <f>IF($A345="","",Items!$L345)</f>
        <v/>
      </c>
      <c r="I345" s="13" t="str">
        <f>IF($A345="","",Items!$G345)</f>
        <v/>
      </c>
      <c r="J345" s="13" t="str">
        <f>IF($A345="","",H345*I345)</f>
        <v/>
      </c>
      <c r="K345" s="12" t="str">
        <f>IF($A345="","",Items!$O345)</f>
        <v/>
      </c>
    </row>
    <row r="346">
      <c r="A346" s="12" t="str">
        <f>IF(Items!$A346="","",Items!$A346)</f>
        <v/>
      </c>
      <c r="B346" s="12" t="str">
        <f>IF($A346="","",Items!$B346)</f>
        <v/>
      </c>
      <c r="C346" s="12" t="str">
        <f>IF(OR($A346="",C$1=""),"",SUMIFS(Movements!$H$2:$H$5001,Movements!$B$2:$B$5001,$A346,Movements!$D$2:$D$5001,C$1))</f>
        <v/>
      </c>
      <c r="D346" s="12" t="str">
        <f>IF(OR($A346="",D$1=""),"",SUMIFS(Movements!$H$2:$H$5001,Movements!$B$2:$B$5001,$A346,Movements!$D$2:$D$5001,D$1))</f>
        <v/>
      </c>
      <c r="E346" s="12" t="str">
        <f>IF(OR($A346="",E$1=""),"",SUMIFS(Movements!$H$2:$H$5001,Movements!$B$2:$B$5001,$A346,Movements!$D$2:$D$5001,E$1))</f>
        <v/>
      </c>
      <c r="F346" s="12" t="str">
        <f>IF(OR($A346="",F$1=""),"",SUMIFS(Movements!$H$2:$H$5001,Movements!$B$2:$B$5001,$A346,Movements!$D$2:$D$5001,F$1))</f>
        <v/>
      </c>
      <c r="G346" s="12" t="str">
        <f>IF(OR($A346="",G$1=""),"",SUMIFS(Movements!$H$2:$H$5001,Movements!$B$2:$B$5001,$A346,Movements!$D$2:$D$5001,G$1))</f>
        <v/>
      </c>
      <c r="H346" s="12" t="str">
        <f>IF($A346="","",Items!$L346)</f>
        <v/>
      </c>
      <c r="I346" s="13" t="str">
        <f>IF($A346="","",Items!$G346)</f>
        <v/>
      </c>
      <c r="J346" s="13" t="str">
        <f>IF($A346="","",H346*I346)</f>
        <v/>
      </c>
      <c r="K346" s="12" t="str">
        <f>IF($A346="","",Items!$O346)</f>
        <v/>
      </c>
    </row>
    <row r="347">
      <c r="A347" s="12" t="str">
        <f>IF(Items!$A347="","",Items!$A347)</f>
        <v/>
      </c>
      <c r="B347" s="12" t="str">
        <f>IF($A347="","",Items!$B347)</f>
        <v/>
      </c>
      <c r="C347" s="12" t="str">
        <f>IF(OR($A347="",C$1=""),"",SUMIFS(Movements!$H$2:$H$5001,Movements!$B$2:$B$5001,$A347,Movements!$D$2:$D$5001,C$1))</f>
        <v/>
      </c>
      <c r="D347" s="12" t="str">
        <f>IF(OR($A347="",D$1=""),"",SUMIFS(Movements!$H$2:$H$5001,Movements!$B$2:$B$5001,$A347,Movements!$D$2:$D$5001,D$1))</f>
        <v/>
      </c>
      <c r="E347" s="12" t="str">
        <f>IF(OR($A347="",E$1=""),"",SUMIFS(Movements!$H$2:$H$5001,Movements!$B$2:$B$5001,$A347,Movements!$D$2:$D$5001,E$1))</f>
        <v/>
      </c>
      <c r="F347" s="12" t="str">
        <f>IF(OR($A347="",F$1=""),"",SUMIFS(Movements!$H$2:$H$5001,Movements!$B$2:$B$5001,$A347,Movements!$D$2:$D$5001,F$1))</f>
        <v/>
      </c>
      <c r="G347" s="12" t="str">
        <f>IF(OR($A347="",G$1=""),"",SUMIFS(Movements!$H$2:$H$5001,Movements!$B$2:$B$5001,$A347,Movements!$D$2:$D$5001,G$1))</f>
        <v/>
      </c>
      <c r="H347" s="12" t="str">
        <f>IF($A347="","",Items!$L347)</f>
        <v/>
      </c>
      <c r="I347" s="13" t="str">
        <f>IF($A347="","",Items!$G347)</f>
        <v/>
      </c>
      <c r="J347" s="13" t="str">
        <f>IF($A347="","",H347*I347)</f>
        <v/>
      </c>
      <c r="K347" s="12" t="str">
        <f>IF($A347="","",Items!$O347)</f>
        <v/>
      </c>
    </row>
    <row r="348">
      <c r="A348" s="12" t="str">
        <f>IF(Items!$A348="","",Items!$A348)</f>
        <v/>
      </c>
      <c r="B348" s="12" t="str">
        <f>IF($A348="","",Items!$B348)</f>
        <v/>
      </c>
      <c r="C348" s="12" t="str">
        <f>IF(OR($A348="",C$1=""),"",SUMIFS(Movements!$H$2:$H$5001,Movements!$B$2:$B$5001,$A348,Movements!$D$2:$D$5001,C$1))</f>
        <v/>
      </c>
      <c r="D348" s="12" t="str">
        <f>IF(OR($A348="",D$1=""),"",SUMIFS(Movements!$H$2:$H$5001,Movements!$B$2:$B$5001,$A348,Movements!$D$2:$D$5001,D$1))</f>
        <v/>
      </c>
      <c r="E348" s="12" t="str">
        <f>IF(OR($A348="",E$1=""),"",SUMIFS(Movements!$H$2:$H$5001,Movements!$B$2:$B$5001,$A348,Movements!$D$2:$D$5001,E$1))</f>
        <v/>
      </c>
      <c r="F348" s="12" t="str">
        <f>IF(OR($A348="",F$1=""),"",SUMIFS(Movements!$H$2:$H$5001,Movements!$B$2:$B$5001,$A348,Movements!$D$2:$D$5001,F$1))</f>
        <v/>
      </c>
      <c r="G348" s="12" t="str">
        <f>IF(OR($A348="",G$1=""),"",SUMIFS(Movements!$H$2:$H$5001,Movements!$B$2:$B$5001,$A348,Movements!$D$2:$D$5001,G$1))</f>
        <v/>
      </c>
      <c r="H348" s="12" t="str">
        <f>IF($A348="","",Items!$L348)</f>
        <v/>
      </c>
      <c r="I348" s="13" t="str">
        <f>IF($A348="","",Items!$G348)</f>
        <v/>
      </c>
      <c r="J348" s="13" t="str">
        <f>IF($A348="","",H348*I348)</f>
        <v/>
      </c>
      <c r="K348" s="12" t="str">
        <f>IF($A348="","",Items!$O348)</f>
        <v/>
      </c>
    </row>
    <row r="349">
      <c r="A349" s="12" t="str">
        <f>IF(Items!$A349="","",Items!$A349)</f>
        <v/>
      </c>
      <c r="B349" s="12" t="str">
        <f>IF($A349="","",Items!$B349)</f>
        <v/>
      </c>
      <c r="C349" s="12" t="str">
        <f>IF(OR($A349="",C$1=""),"",SUMIFS(Movements!$H$2:$H$5001,Movements!$B$2:$B$5001,$A349,Movements!$D$2:$D$5001,C$1))</f>
        <v/>
      </c>
      <c r="D349" s="12" t="str">
        <f>IF(OR($A349="",D$1=""),"",SUMIFS(Movements!$H$2:$H$5001,Movements!$B$2:$B$5001,$A349,Movements!$D$2:$D$5001,D$1))</f>
        <v/>
      </c>
      <c r="E349" s="12" t="str">
        <f>IF(OR($A349="",E$1=""),"",SUMIFS(Movements!$H$2:$H$5001,Movements!$B$2:$B$5001,$A349,Movements!$D$2:$D$5001,E$1))</f>
        <v/>
      </c>
      <c r="F349" s="12" t="str">
        <f>IF(OR($A349="",F$1=""),"",SUMIFS(Movements!$H$2:$H$5001,Movements!$B$2:$B$5001,$A349,Movements!$D$2:$D$5001,F$1))</f>
        <v/>
      </c>
      <c r="G349" s="12" t="str">
        <f>IF(OR($A349="",G$1=""),"",SUMIFS(Movements!$H$2:$H$5001,Movements!$B$2:$B$5001,$A349,Movements!$D$2:$D$5001,G$1))</f>
        <v/>
      </c>
      <c r="H349" s="12" t="str">
        <f>IF($A349="","",Items!$L349)</f>
        <v/>
      </c>
      <c r="I349" s="13" t="str">
        <f>IF($A349="","",Items!$G349)</f>
        <v/>
      </c>
      <c r="J349" s="13" t="str">
        <f>IF($A349="","",H349*I349)</f>
        <v/>
      </c>
      <c r="K349" s="12" t="str">
        <f>IF($A349="","",Items!$O349)</f>
        <v/>
      </c>
    </row>
    <row r="350">
      <c r="A350" s="12" t="str">
        <f>IF(Items!$A350="","",Items!$A350)</f>
        <v/>
      </c>
      <c r="B350" s="12" t="str">
        <f>IF($A350="","",Items!$B350)</f>
        <v/>
      </c>
      <c r="C350" s="12" t="str">
        <f>IF(OR($A350="",C$1=""),"",SUMIFS(Movements!$H$2:$H$5001,Movements!$B$2:$B$5001,$A350,Movements!$D$2:$D$5001,C$1))</f>
        <v/>
      </c>
      <c r="D350" s="12" t="str">
        <f>IF(OR($A350="",D$1=""),"",SUMIFS(Movements!$H$2:$H$5001,Movements!$B$2:$B$5001,$A350,Movements!$D$2:$D$5001,D$1))</f>
        <v/>
      </c>
      <c r="E350" s="12" t="str">
        <f>IF(OR($A350="",E$1=""),"",SUMIFS(Movements!$H$2:$H$5001,Movements!$B$2:$B$5001,$A350,Movements!$D$2:$D$5001,E$1))</f>
        <v/>
      </c>
      <c r="F350" s="12" t="str">
        <f>IF(OR($A350="",F$1=""),"",SUMIFS(Movements!$H$2:$H$5001,Movements!$B$2:$B$5001,$A350,Movements!$D$2:$D$5001,F$1))</f>
        <v/>
      </c>
      <c r="G350" s="12" t="str">
        <f>IF(OR($A350="",G$1=""),"",SUMIFS(Movements!$H$2:$H$5001,Movements!$B$2:$B$5001,$A350,Movements!$D$2:$D$5001,G$1))</f>
        <v/>
      </c>
      <c r="H350" s="12" t="str">
        <f>IF($A350="","",Items!$L350)</f>
        <v/>
      </c>
      <c r="I350" s="13" t="str">
        <f>IF($A350="","",Items!$G350)</f>
        <v/>
      </c>
      <c r="J350" s="13" t="str">
        <f>IF($A350="","",H350*I350)</f>
        <v/>
      </c>
      <c r="K350" s="12" t="str">
        <f>IF($A350="","",Items!$O350)</f>
        <v/>
      </c>
    </row>
    <row r="351">
      <c r="A351" s="12" t="str">
        <f>IF(Items!$A351="","",Items!$A351)</f>
        <v/>
      </c>
      <c r="B351" s="12" t="str">
        <f>IF($A351="","",Items!$B351)</f>
        <v/>
      </c>
      <c r="C351" s="12" t="str">
        <f>IF(OR($A351="",C$1=""),"",SUMIFS(Movements!$H$2:$H$5001,Movements!$B$2:$B$5001,$A351,Movements!$D$2:$D$5001,C$1))</f>
        <v/>
      </c>
      <c r="D351" s="12" t="str">
        <f>IF(OR($A351="",D$1=""),"",SUMIFS(Movements!$H$2:$H$5001,Movements!$B$2:$B$5001,$A351,Movements!$D$2:$D$5001,D$1))</f>
        <v/>
      </c>
      <c r="E351" s="12" t="str">
        <f>IF(OR($A351="",E$1=""),"",SUMIFS(Movements!$H$2:$H$5001,Movements!$B$2:$B$5001,$A351,Movements!$D$2:$D$5001,E$1))</f>
        <v/>
      </c>
      <c r="F351" s="12" t="str">
        <f>IF(OR($A351="",F$1=""),"",SUMIFS(Movements!$H$2:$H$5001,Movements!$B$2:$B$5001,$A351,Movements!$D$2:$D$5001,F$1))</f>
        <v/>
      </c>
      <c r="G351" s="12" t="str">
        <f>IF(OR($A351="",G$1=""),"",SUMIFS(Movements!$H$2:$H$5001,Movements!$B$2:$B$5001,$A351,Movements!$D$2:$D$5001,G$1))</f>
        <v/>
      </c>
      <c r="H351" s="12" t="str">
        <f>IF($A351="","",Items!$L351)</f>
        <v/>
      </c>
      <c r="I351" s="13" t="str">
        <f>IF($A351="","",Items!$G351)</f>
        <v/>
      </c>
      <c r="J351" s="13" t="str">
        <f>IF($A351="","",H351*I351)</f>
        <v/>
      </c>
      <c r="K351" s="12" t="str">
        <f>IF($A351="","",Items!$O351)</f>
        <v/>
      </c>
    </row>
    <row r="352">
      <c r="A352" s="12" t="str">
        <f>IF(Items!$A352="","",Items!$A352)</f>
        <v/>
      </c>
      <c r="B352" s="12" t="str">
        <f>IF($A352="","",Items!$B352)</f>
        <v/>
      </c>
      <c r="C352" s="12" t="str">
        <f>IF(OR($A352="",C$1=""),"",SUMIFS(Movements!$H$2:$H$5001,Movements!$B$2:$B$5001,$A352,Movements!$D$2:$D$5001,C$1))</f>
        <v/>
      </c>
      <c r="D352" s="12" t="str">
        <f>IF(OR($A352="",D$1=""),"",SUMIFS(Movements!$H$2:$H$5001,Movements!$B$2:$B$5001,$A352,Movements!$D$2:$D$5001,D$1))</f>
        <v/>
      </c>
      <c r="E352" s="12" t="str">
        <f>IF(OR($A352="",E$1=""),"",SUMIFS(Movements!$H$2:$H$5001,Movements!$B$2:$B$5001,$A352,Movements!$D$2:$D$5001,E$1))</f>
        <v/>
      </c>
      <c r="F352" s="12" t="str">
        <f>IF(OR($A352="",F$1=""),"",SUMIFS(Movements!$H$2:$H$5001,Movements!$B$2:$B$5001,$A352,Movements!$D$2:$D$5001,F$1))</f>
        <v/>
      </c>
      <c r="G352" s="12" t="str">
        <f>IF(OR($A352="",G$1=""),"",SUMIFS(Movements!$H$2:$H$5001,Movements!$B$2:$B$5001,$A352,Movements!$D$2:$D$5001,G$1))</f>
        <v/>
      </c>
      <c r="H352" s="12" t="str">
        <f>IF($A352="","",Items!$L352)</f>
        <v/>
      </c>
      <c r="I352" s="13" t="str">
        <f>IF($A352="","",Items!$G352)</f>
        <v/>
      </c>
      <c r="J352" s="13" t="str">
        <f>IF($A352="","",H352*I352)</f>
        <v/>
      </c>
      <c r="K352" s="12" t="str">
        <f>IF($A352="","",Items!$O352)</f>
        <v/>
      </c>
    </row>
    <row r="353">
      <c r="A353" s="12" t="str">
        <f>IF(Items!$A353="","",Items!$A353)</f>
        <v/>
      </c>
      <c r="B353" s="12" t="str">
        <f>IF($A353="","",Items!$B353)</f>
        <v/>
      </c>
      <c r="C353" s="12" t="str">
        <f>IF(OR($A353="",C$1=""),"",SUMIFS(Movements!$H$2:$H$5001,Movements!$B$2:$B$5001,$A353,Movements!$D$2:$D$5001,C$1))</f>
        <v/>
      </c>
      <c r="D353" s="12" t="str">
        <f>IF(OR($A353="",D$1=""),"",SUMIFS(Movements!$H$2:$H$5001,Movements!$B$2:$B$5001,$A353,Movements!$D$2:$D$5001,D$1))</f>
        <v/>
      </c>
      <c r="E353" s="12" t="str">
        <f>IF(OR($A353="",E$1=""),"",SUMIFS(Movements!$H$2:$H$5001,Movements!$B$2:$B$5001,$A353,Movements!$D$2:$D$5001,E$1))</f>
        <v/>
      </c>
      <c r="F353" s="12" t="str">
        <f>IF(OR($A353="",F$1=""),"",SUMIFS(Movements!$H$2:$H$5001,Movements!$B$2:$B$5001,$A353,Movements!$D$2:$D$5001,F$1))</f>
        <v/>
      </c>
      <c r="G353" s="12" t="str">
        <f>IF(OR($A353="",G$1=""),"",SUMIFS(Movements!$H$2:$H$5001,Movements!$B$2:$B$5001,$A353,Movements!$D$2:$D$5001,G$1))</f>
        <v/>
      </c>
      <c r="H353" s="12" t="str">
        <f>IF($A353="","",Items!$L353)</f>
        <v/>
      </c>
      <c r="I353" s="13" t="str">
        <f>IF($A353="","",Items!$G353)</f>
        <v/>
      </c>
      <c r="J353" s="13" t="str">
        <f>IF($A353="","",H353*I353)</f>
        <v/>
      </c>
      <c r="K353" s="12" t="str">
        <f>IF($A353="","",Items!$O353)</f>
        <v/>
      </c>
    </row>
    <row r="354">
      <c r="A354" s="12" t="str">
        <f>IF(Items!$A354="","",Items!$A354)</f>
        <v/>
      </c>
      <c r="B354" s="12" t="str">
        <f>IF($A354="","",Items!$B354)</f>
        <v/>
      </c>
      <c r="C354" s="12" t="str">
        <f>IF(OR($A354="",C$1=""),"",SUMIFS(Movements!$H$2:$H$5001,Movements!$B$2:$B$5001,$A354,Movements!$D$2:$D$5001,C$1))</f>
        <v/>
      </c>
      <c r="D354" s="12" t="str">
        <f>IF(OR($A354="",D$1=""),"",SUMIFS(Movements!$H$2:$H$5001,Movements!$B$2:$B$5001,$A354,Movements!$D$2:$D$5001,D$1))</f>
        <v/>
      </c>
      <c r="E354" s="12" t="str">
        <f>IF(OR($A354="",E$1=""),"",SUMIFS(Movements!$H$2:$H$5001,Movements!$B$2:$B$5001,$A354,Movements!$D$2:$D$5001,E$1))</f>
        <v/>
      </c>
      <c r="F354" s="12" t="str">
        <f>IF(OR($A354="",F$1=""),"",SUMIFS(Movements!$H$2:$H$5001,Movements!$B$2:$B$5001,$A354,Movements!$D$2:$D$5001,F$1))</f>
        <v/>
      </c>
      <c r="G354" s="12" t="str">
        <f>IF(OR($A354="",G$1=""),"",SUMIFS(Movements!$H$2:$H$5001,Movements!$B$2:$B$5001,$A354,Movements!$D$2:$D$5001,G$1))</f>
        <v/>
      </c>
      <c r="H354" s="12" t="str">
        <f>IF($A354="","",Items!$L354)</f>
        <v/>
      </c>
      <c r="I354" s="13" t="str">
        <f>IF($A354="","",Items!$G354)</f>
        <v/>
      </c>
      <c r="J354" s="13" t="str">
        <f>IF($A354="","",H354*I354)</f>
        <v/>
      </c>
      <c r="K354" s="12" t="str">
        <f>IF($A354="","",Items!$O354)</f>
        <v/>
      </c>
    </row>
    <row r="355">
      <c r="A355" s="12" t="str">
        <f>IF(Items!$A355="","",Items!$A355)</f>
        <v/>
      </c>
      <c r="B355" s="12" t="str">
        <f>IF($A355="","",Items!$B355)</f>
        <v/>
      </c>
      <c r="C355" s="12" t="str">
        <f>IF(OR($A355="",C$1=""),"",SUMIFS(Movements!$H$2:$H$5001,Movements!$B$2:$B$5001,$A355,Movements!$D$2:$D$5001,C$1))</f>
        <v/>
      </c>
      <c r="D355" s="12" t="str">
        <f>IF(OR($A355="",D$1=""),"",SUMIFS(Movements!$H$2:$H$5001,Movements!$B$2:$B$5001,$A355,Movements!$D$2:$D$5001,D$1))</f>
        <v/>
      </c>
      <c r="E355" s="12" t="str">
        <f>IF(OR($A355="",E$1=""),"",SUMIFS(Movements!$H$2:$H$5001,Movements!$B$2:$B$5001,$A355,Movements!$D$2:$D$5001,E$1))</f>
        <v/>
      </c>
      <c r="F355" s="12" t="str">
        <f>IF(OR($A355="",F$1=""),"",SUMIFS(Movements!$H$2:$H$5001,Movements!$B$2:$B$5001,$A355,Movements!$D$2:$D$5001,F$1))</f>
        <v/>
      </c>
      <c r="G355" s="12" t="str">
        <f>IF(OR($A355="",G$1=""),"",SUMIFS(Movements!$H$2:$H$5001,Movements!$B$2:$B$5001,$A355,Movements!$D$2:$D$5001,G$1))</f>
        <v/>
      </c>
      <c r="H355" s="12" t="str">
        <f>IF($A355="","",Items!$L355)</f>
        <v/>
      </c>
      <c r="I355" s="13" t="str">
        <f>IF($A355="","",Items!$G355)</f>
        <v/>
      </c>
      <c r="J355" s="13" t="str">
        <f>IF($A355="","",H355*I355)</f>
        <v/>
      </c>
      <c r="K355" s="12" t="str">
        <f>IF($A355="","",Items!$O355)</f>
        <v/>
      </c>
    </row>
    <row r="356">
      <c r="A356" s="12" t="str">
        <f>IF(Items!$A356="","",Items!$A356)</f>
        <v/>
      </c>
      <c r="B356" s="12" t="str">
        <f>IF($A356="","",Items!$B356)</f>
        <v/>
      </c>
      <c r="C356" s="12" t="str">
        <f>IF(OR($A356="",C$1=""),"",SUMIFS(Movements!$H$2:$H$5001,Movements!$B$2:$B$5001,$A356,Movements!$D$2:$D$5001,C$1))</f>
        <v/>
      </c>
      <c r="D356" s="12" t="str">
        <f>IF(OR($A356="",D$1=""),"",SUMIFS(Movements!$H$2:$H$5001,Movements!$B$2:$B$5001,$A356,Movements!$D$2:$D$5001,D$1))</f>
        <v/>
      </c>
      <c r="E356" s="12" t="str">
        <f>IF(OR($A356="",E$1=""),"",SUMIFS(Movements!$H$2:$H$5001,Movements!$B$2:$B$5001,$A356,Movements!$D$2:$D$5001,E$1))</f>
        <v/>
      </c>
      <c r="F356" s="12" t="str">
        <f>IF(OR($A356="",F$1=""),"",SUMIFS(Movements!$H$2:$H$5001,Movements!$B$2:$B$5001,$A356,Movements!$D$2:$D$5001,F$1))</f>
        <v/>
      </c>
      <c r="G356" s="12" t="str">
        <f>IF(OR($A356="",G$1=""),"",SUMIFS(Movements!$H$2:$H$5001,Movements!$B$2:$B$5001,$A356,Movements!$D$2:$D$5001,G$1))</f>
        <v/>
      </c>
      <c r="H356" s="12" t="str">
        <f>IF($A356="","",Items!$L356)</f>
        <v/>
      </c>
      <c r="I356" s="13" t="str">
        <f>IF($A356="","",Items!$G356)</f>
        <v/>
      </c>
      <c r="J356" s="13" t="str">
        <f>IF($A356="","",H356*I356)</f>
        <v/>
      </c>
      <c r="K356" s="12" t="str">
        <f>IF($A356="","",Items!$O356)</f>
        <v/>
      </c>
    </row>
    <row r="357">
      <c r="A357" s="12" t="str">
        <f>IF(Items!$A357="","",Items!$A357)</f>
        <v/>
      </c>
      <c r="B357" s="12" t="str">
        <f>IF($A357="","",Items!$B357)</f>
        <v/>
      </c>
      <c r="C357" s="12" t="str">
        <f>IF(OR($A357="",C$1=""),"",SUMIFS(Movements!$H$2:$H$5001,Movements!$B$2:$B$5001,$A357,Movements!$D$2:$D$5001,C$1))</f>
        <v/>
      </c>
      <c r="D357" s="12" t="str">
        <f>IF(OR($A357="",D$1=""),"",SUMIFS(Movements!$H$2:$H$5001,Movements!$B$2:$B$5001,$A357,Movements!$D$2:$D$5001,D$1))</f>
        <v/>
      </c>
      <c r="E357" s="12" t="str">
        <f>IF(OR($A357="",E$1=""),"",SUMIFS(Movements!$H$2:$H$5001,Movements!$B$2:$B$5001,$A357,Movements!$D$2:$D$5001,E$1))</f>
        <v/>
      </c>
      <c r="F357" s="12" t="str">
        <f>IF(OR($A357="",F$1=""),"",SUMIFS(Movements!$H$2:$H$5001,Movements!$B$2:$B$5001,$A357,Movements!$D$2:$D$5001,F$1))</f>
        <v/>
      </c>
      <c r="G357" s="12" t="str">
        <f>IF(OR($A357="",G$1=""),"",SUMIFS(Movements!$H$2:$H$5001,Movements!$B$2:$B$5001,$A357,Movements!$D$2:$D$5001,G$1))</f>
        <v/>
      </c>
      <c r="H357" s="12" t="str">
        <f>IF($A357="","",Items!$L357)</f>
        <v/>
      </c>
      <c r="I357" s="13" t="str">
        <f>IF($A357="","",Items!$G357)</f>
        <v/>
      </c>
      <c r="J357" s="13" t="str">
        <f>IF($A357="","",H357*I357)</f>
        <v/>
      </c>
      <c r="K357" s="12" t="str">
        <f>IF($A357="","",Items!$O357)</f>
        <v/>
      </c>
    </row>
    <row r="358">
      <c r="A358" s="12" t="str">
        <f>IF(Items!$A358="","",Items!$A358)</f>
        <v/>
      </c>
      <c r="B358" s="12" t="str">
        <f>IF($A358="","",Items!$B358)</f>
        <v/>
      </c>
      <c r="C358" s="12" t="str">
        <f>IF(OR($A358="",C$1=""),"",SUMIFS(Movements!$H$2:$H$5001,Movements!$B$2:$B$5001,$A358,Movements!$D$2:$D$5001,C$1))</f>
        <v/>
      </c>
      <c r="D358" s="12" t="str">
        <f>IF(OR($A358="",D$1=""),"",SUMIFS(Movements!$H$2:$H$5001,Movements!$B$2:$B$5001,$A358,Movements!$D$2:$D$5001,D$1))</f>
        <v/>
      </c>
      <c r="E358" s="12" t="str">
        <f>IF(OR($A358="",E$1=""),"",SUMIFS(Movements!$H$2:$H$5001,Movements!$B$2:$B$5001,$A358,Movements!$D$2:$D$5001,E$1))</f>
        <v/>
      </c>
      <c r="F358" s="12" t="str">
        <f>IF(OR($A358="",F$1=""),"",SUMIFS(Movements!$H$2:$H$5001,Movements!$B$2:$B$5001,$A358,Movements!$D$2:$D$5001,F$1))</f>
        <v/>
      </c>
      <c r="G358" s="12" t="str">
        <f>IF(OR($A358="",G$1=""),"",SUMIFS(Movements!$H$2:$H$5001,Movements!$B$2:$B$5001,$A358,Movements!$D$2:$D$5001,G$1))</f>
        <v/>
      </c>
      <c r="H358" s="12" t="str">
        <f>IF($A358="","",Items!$L358)</f>
        <v/>
      </c>
      <c r="I358" s="13" t="str">
        <f>IF($A358="","",Items!$G358)</f>
        <v/>
      </c>
      <c r="J358" s="13" t="str">
        <f>IF($A358="","",H358*I358)</f>
        <v/>
      </c>
      <c r="K358" s="12" t="str">
        <f>IF($A358="","",Items!$O358)</f>
        <v/>
      </c>
    </row>
    <row r="359">
      <c r="A359" s="12" t="str">
        <f>IF(Items!$A359="","",Items!$A359)</f>
        <v/>
      </c>
      <c r="B359" s="12" t="str">
        <f>IF($A359="","",Items!$B359)</f>
        <v/>
      </c>
      <c r="C359" s="12" t="str">
        <f>IF(OR($A359="",C$1=""),"",SUMIFS(Movements!$H$2:$H$5001,Movements!$B$2:$B$5001,$A359,Movements!$D$2:$D$5001,C$1))</f>
        <v/>
      </c>
      <c r="D359" s="12" t="str">
        <f>IF(OR($A359="",D$1=""),"",SUMIFS(Movements!$H$2:$H$5001,Movements!$B$2:$B$5001,$A359,Movements!$D$2:$D$5001,D$1))</f>
        <v/>
      </c>
      <c r="E359" s="12" t="str">
        <f>IF(OR($A359="",E$1=""),"",SUMIFS(Movements!$H$2:$H$5001,Movements!$B$2:$B$5001,$A359,Movements!$D$2:$D$5001,E$1))</f>
        <v/>
      </c>
      <c r="F359" s="12" t="str">
        <f>IF(OR($A359="",F$1=""),"",SUMIFS(Movements!$H$2:$H$5001,Movements!$B$2:$B$5001,$A359,Movements!$D$2:$D$5001,F$1))</f>
        <v/>
      </c>
      <c r="G359" s="12" t="str">
        <f>IF(OR($A359="",G$1=""),"",SUMIFS(Movements!$H$2:$H$5001,Movements!$B$2:$B$5001,$A359,Movements!$D$2:$D$5001,G$1))</f>
        <v/>
      </c>
      <c r="H359" s="12" t="str">
        <f>IF($A359="","",Items!$L359)</f>
        <v/>
      </c>
      <c r="I359" s="13" t="str">
        <f>IF($A359="","",Items!$G359)</f>
        <v/>
      </c>
      <c r="J359" s="13" t="str">
        <f>IF($A359="","",H359*I359)</f>
        <v/>
      </c>
      <c r="K359" s="12" t="str">
        <f>IF($A359="","",Items!$O359)</f>
        <v/>
      </c>
    </row>
    <row r="360">
      <c r="A360" s="12" t="str">
        <f>IF(Items!$A360="","",Items!$A360)</f>
        <v/>
      </c>
      <c r="B360" s="12" t="str">
        <f>IF($A360="","",Items!$B360)</f>
        <v/>
      </c>
      <c r="C360" s="12" t="str">
        <f>IF(OR($A360="",C$1=""),"",SUMIFS(Movements!$H$2:$H$5001,Movements!$B$2:$B$5001,$A360,Movements!$D$2:$D$5001,C$1))</f>
        <v/>
      </c>
      <c r="D360" s="12" t="str">
        <f>IF(OR($A360="",D$1=""),"",SUMIFS(Movements!$H$2:$H$5001,Movements!$B$2:$B$5001,$A360,Movements!$D$2:$D$5001,D$1))</f>
        <v/>
      </c>
      <c r="E360" s="12" t="str">
        <f>IF(OR($A360="",E$1=""),"",SUMIFS(Movements!$H$2:$H$5001,Movements!$B$2:$B$5001,$A360,Movements!$D$2:$D$5001,E$1))</f>
        <v/>
      </c>
      <c r="F360" s="12" t="str">
        <f>IF(OR($A360="",F$1=""),"",SUMIFS(Movements!$H$2:$H$5001,Movements!$B$2:$B$5001,$A360,Movements!$D$2:$D$5001,F$1))</f>
        <v/>
      </c>
      <c r="G360" s="12" t="str">
        <f>IF(OR($A360="",G$1=""),"",SUMIFS(Movements!$H$2:$H$5001,Movements!$B$2:$B$5001,$A360,Movements!$D$2:$D$5001,G$1))</f>
        <v/>
      </c>
      <c r="H360" s="12" t="str">
        <f>IF($A360="","",Items!$L360)</f>
        <v/>
      </c>
      <c r="I360" s="13" t="str">
        <f>IF($A360="","",Items!$G360)</f>
        <v/>
      </c>
      <c r="J360" s="13" t="str">
        <f>IF($A360="","",H360*I360)</f>
        <v/>
      </c>
      <c r="K360" s="12" t="str">
        <f>IF($A360="","",Items!$O360)</f>
        <v/>
      </c>
    </row>
    <row r="361">
      <c r="A361" s="12" t="str">
        <f>IF(Items!$A361="","",Items!$A361)</f>
        <v/>
      </c>
      <c r="B361" s="12" t="str">
        <f>IF($A361="","",Items!$B361)</f>
        <v/>
      </c>
      <c r="C361" s="12" t="str">
        <f>IF(OR($A361="",C$1=""),"",SUMIFS(Movements!$H$2:$H$5001,Movements!$B$2:$B$5001,$A361,Movements!$D$2:$D$5001,C$1))</f>
        <v/>
      </c>
      <c r="D361" s="12" t="str">
        <f>IF(OR($A361="",D$1=""),"",SUMIFS(Movements!$H$2:$H$5001,Movements!$B$2:$B$5001,$A361,Movements!$D$2:$D$5001,D$1))</f>
        <v/>
      </c>
      <c r="E361" s="12" t="str">
        <f>IF(OR($A361="",E$1=""),"",SUMIFS(Movements!$H$2:$H$5001,Movements!$B$2:$B$5001,$A361,Movements!$D$2:$D$5001,E$1))</f>
        <v/>
      </c>
      <c r="F361" s="12" t="str">
        <f>IF(OR($A361="",F$1=""),"",SUMIFS(Movements!$H$2:$H$5001,Movements!$B$2:$B$5001,$A361,Movements!$D$2:$D$5001,F$1))</f>
        <v/>
      </c>
      <c r="G361" s="12" t="str">
        <f>IF(OR($A361="",G$1=""),"",SUMIFS(Movements!$H$2:$H$5001,Movements!$B$2:$B$5001,$A361,Movements!$D$2:$D$5001,G$1))</f>
        <v/>
      </c>
      <c r="H361" s="12" t="str">
        <f>IF($A361="","",Items!$L361)</f>
        <v/>
      </c>
      <c r="I361" s="13" t="str">
        <f>IF($A361="","",Items!$G361)</f>
        <v/>
      </c>
      <c r="J361" s="13" t="str">
        <f>IF($A361="","",H361*I361)</f>
        <v/>
      </c>
      <c r="K361" s="12" t="str">
        <f>IF($A361="","",Items!$O361)</f>
        <v/>
      </c>
    </row>
    <row r="362">
      <c r="A362" s="12" t="str">
        <f>IF(Items!$A362="","",Items!$A362)</f>
        <v/>
      </c>
      <c r="B362" s="12" t="str">
        <f>IF($A362="","",Items!$B362)</f>
        <v/>
      </c>
      <c r="C362" s="12" t="str">
        <f>IF(OR($A362="",C$1=""),"",SUMIFS(Movements!$H$2:$H$5001,Movements!$B$2:$B$5001,$A362,Movements!$D$2:$D$5001,C$1))</f>
        <v/>
      </c>
      <c r="D362" s="12" t="str">
        <f>IF(OR($A362="",D$1=""),"",SUMIFS(Movements!$H$2:$H$5001,Movements!$B$2:$B$5001,$A362,Movements!$D$2:$D$5001,D$1))</f>
        <v/>
      </c>
      <c r="E362" s="12" t="str">
        <f>IF(OR($A362="",E$1=""),"",SUMIFS(Movements!$H$2:$H$5001,Movements!$B$2:$B$5001,$A362,Movements!$D$2:$D$5001,E$1))</f>
        <v/>
      </c>
      <c r="F362" s="12" t="str">
        <f>IF(OR($A362="",F$1=""),"",SUMIFS(Movements!$H$2:$H$5001,Movements!$B$2:$B$5001,$A362,Movements!$D$2:$D$5001,F$1))</f>
        <v/>
      </c>
      <c r="G362" s="12" t="str">
        <f>IF(OR($A362="",G$1=""),"",SUMIFS(Movements!$H$2:$H$5001,Movements!$B$2:$B$5001,$A362,Movements!$D$2:$D$5001,G$1))</f>
        <v/>
      </c>
      <c r="H362" s="12" t="str">
        <f>IF($A362="","",Items!$L362)</f>
        <v/>
      </c>
      <c r="I362" s="13" t="str">
        <f>IF($A362="","",Items!$G362)</f>
        <v/>
      </c>
      <c r="J362" s="13" t="str">
        <f>IF($A362="","",H362*I362)</f>
        <v/>
      </c>
      <c r="K362" s="12" t="str">
        <f>IF($A362="","",Items!$O362)</f>
        <v/>
      </c>
    </row>
    <row r="363">
      <c r="A363" s="12" t="str">
        <f>IF(Items!$A363="","",Items!$A363)</f>
        <v/>
      </c>
      <c r="B363" s="12" t="str">
        <f>IF($A363="","",Items!$B363)</f>
        <v/>
      </c>
      <c r="C363" s="12" t="str">
        <f>IF(OR($A363="",C$1=""),"",SUMIFS(Movements!$H$2:$H$5001,Movements!$B$2:$B$5001,$A363,Movements!$D$2:$D$5001,C$1))</f>
        <v/>
      </c>
      <c r="D363" s="12" t="str">
        <f>IF(OR($A363="",D$1=""),"",SUMIFS(Movements!$H$2:$H$5001,Movements!$B$2:$B$5001,$A363,Movements!$D$2:$D$5001,D$1))</f>
        <v/>
      </c>
      <c r="E363" s="12" t="str">
        <f>IF(OR($A363="",E$1=""),"",SUMIFS(Movements!$H$2:$H$5001,Movements!$B$2:$B$5001,$A363,Movements!$D$2:$D$5001,E$1))</f>
        <v/>
      </c>
      <c r="F363" s="12" t="str">
        <f>IF(OR($A363="",F$1=""),"",SUMIFS(Movements!$H$2:$H$5001,Movements!$B$2:$B$5001,$A363,Movements!$D$2:$D$5001,F$1))</f>
        <v/>
      </c>
      <c r="G363" s="12" t="str">
        <f>IF(OR($A363="",G$1=""),"",SUMIFS(Movements!$H$2:$H$5001,Movements!$B$2:$B$5001,$A363,Movements!$D$2:$D$5001,G$1))</f>
        <v/>
      </c>
      <c r="H363" s="12" t="str">
        <f>IF($A363="","",Items!$L363)</f>
        <v/>
      </c>
      <c r="I363" s="13" t="str">
        <f>IF($A363="","",Items!$G363)</f>
        <v/>
      </c>
      <c r="J363" s="13" t="str">
        <f>IF($A363="","",H363*I363)</f>
        <v/>
      </c>
      <c r="K363" s="12" t="str">
        <f>IF($A363="","",Items!$O363)</f>
        <v/>
      </c>
    </row>
    <row r="364">
      <c r="A364" s="12" t="str">
        <f>IF(Items!$A364="","",Items!$A364)</f>
        <v/>
      </c>
      <c r="B364" s="12" t="str">
        <f>IF($A364="","",Items!$B364)</f>
        <v/>
      </c>
      <c r="C364" s="12" t="str">
        <f>IF(OR($A364="",C$1=""),"",SUMIFS(Movements!$H$2:$H$5001,Movements!$B$2:$B$5001,$A364,Movements!$D$2:$D$5001,C$1))</f>
        <v/>
      </c>
      <c r="D364" s="12" t="str">
        <f>IF(OR($A364="",D$1=""),"",SUMIFS(Movements!$H$2:$H$5001,Movements!$B$2:$B$5001,$A364,Movements!$D$2:$D$5001,D$1))</f>
        <v/>
      </c>
      <c r="E364" s="12" t="str">
        <f>IF(OR($A364="",E$1=""),"",SUMIFS(Movements!$H$2:$H$5001,Movements!$B$2:$B$5001,$A364,Movements!$D$2:$D$5001,E$1))</f>
        <v/>
      </c>
      <c r="F364" s="12" t="str">
        <f>IF(OR($A364="",F$1=""),"",SUMIFS(Movements!$H$2:$H$5001,Movements!$B$2:$B$5001,$A364,Movements!$D$2:$D$5001,F$1))</f>
        <v/>
      </c>
      <c r="G364" s="12" t="str">
        <f>IF(OR($A364="",G$1=""),"",SUMIFS(Movements!$H$2:$H$5001,Movements!$B$2:$B$5001,$A364,Movements!$D$2:$D$5001,G$1))</f>
        <v/>
      </c>
      <c r="H364" s="12" t="str">
        <f>IF($A364="","",Items!$L364)</f>
        <v/>
      </c>
      <c r="I364" s="13" t="str">
        <f>IF($A364="","",Items!$G364)</f>
        <v/>
      </c>
      <c r="J364" s="13" t="str">
        <f>IF($A364="","",H364*I364)</f>
        <v/>
      </c>
      <c r="K364" s="12" t="str">
        <f>IF($A364="","",Items!$O364)</f>
        <v/>
      </c>
    </row>
    <row r="365">
      <c r="A365" s="12" t="str">
        <f>IF(Items!$A365="","",Items!$A365)</f>
        <v/>
      </c>
      <c r="B365" s="12" t="str">
        <f>IF($A365="","",Items!$B365)</f>
        <v/>
      </c>
      <c r="C365" s="12" t="str">
        <f>IF(OR($A365="",C$1=""),"",SUMIFS(Movements!$H$2:$H$5001,Movements!$B$2:$B$5001,$A365,Movements!$D$2:$D$5001,C$1))</f>
        <v/>
      </c>
      <c r="D365" s="12" t="str">
        <f>IF(OR($A365="",D$1=""),"",SUMIFS(Movements!$H$2:$H$5001,Movements!$B$2:$B$5001,$A365,Movements!$D$2:$D$5001,D$1))</f>
        <v/>
      </c>
      <c r="E365" s="12" t="str">
        <f>IF(OR($A365="",E$1=""),"",SUMIFS(Movements!$H$2:$H$5001,Movements!$B$2:$B$5001,$A365,Movements!$D$2:$D$5001,E$1))</f>
        <v/>
      </c>
      <c r="F365" s="12" t="str">
        <f>IF(OR($A365="",F$1=""),"",SUMIFS(Movements!$H$2:$H$5001,Movements!$B$2:$B$5001,$A365,Movements!$D$2:$D$5001,F$1))</f>
        <v/>
      </c>
      <c r="G365" s="12" t="str">
        <f>IF(OR($A365="",G$1=""),"",SUMIFS(Movements!$H$2:$H$5001,Movements!$B$2:$B$5001,$A365,Movements!$D$2:$D$5001,G$1))</f>
        <v/>
      </c>
      <c r="H365" s="12" t="str">
        <f>IF($A365="","",Items!$L365)</f>
        <v/>
      </c>
      <c r="I365" s="13" t="str">
        <f>IF($A365="","",Items!$G365)</f>
        <v/>
      </c>
      <c r="J365" s="13" t="str">
        <f>IF($A365="","",H365*I365)</f>
        <v/>
      </c>
      <c r="K365" s="12" t="str">
        <f>IF($A365="","",Items!$O365)</f>
        <v/>
      </c>
    </row>
    <row r="366">
      <c r="A366" s="12" t="str">
        <f>IF(Items!$A366="","",Items!$A366)</f>
        <v/>
      </c>
      <c r="B366" s="12" t="str">
        <f>IF($A366="","",Items!$B366)</f>
        <v/>
      </c>
      <c r="C366" s="12" t="str">
        <f>IF(OR($A366="",C$1=""),"",SUMIFS(Movements!$H$2:$H$5001,Movements!$B$2:$B$5001,$A366,Movements!$D$2:$D$5001,C$1))</f>
        <v/>
      </c>
      <c r="D366" s="12" t="str">
        <f>IF(OR($A366="",D$1=""),"",SUMIFS(Movements!$H$2:$H$5001,Movements!$B$2:$B$5001,$A366,Movements!$D$2:$D$5001,D$1))</f>
        <v/>
      </c>
      <c r="E366" s="12" t="str">
        <f>IF(OR($A366="",E$1=""),"",SUMIFS(Movements!$H$2:$H$5001,Movements!$B$2:$B$5001,$A366,Movements!$D$2:$D$5001,E$1))</f>
        <v/>
      </c>
      <c r="F366" s="12" t="str">
        <f>IF(OR($A366="",F$1=""),"",SUMIFS(Movements!$H$2:$H$5001,Movements!$B$2:$B$5001,$A366,Movements!$D$2:$D$5001,F$1))</f>
        <v/>
      </c>
      <c r="G366" s="12" t="str">
        <f>IF(OR($A366="",G$1=""),"",SUMIFS(Movements!$H$2:$H$5001,Movements!$B$2:$B$5001,$A366,Movements!$D$2:$D$5001,G$1))</f>
        <v/>
      </c>
      <c r="H366" s="12" t="str">
        <f>IF($A366="","",Items!$L366)</f>
        <v/>
      </c>
      <c r="I366" s="13" t="str">
        <f>IF($A366="","",Items!$G366)</f>
        <v/>
      </c>
      <c r="J366" s="13" t="str">
        <f>IF($A366="","",H366*I366)</f>
        <v/>
      </c>
      <c r="K366" s="12" t="str">
        <f>IF($A366="","",Items!$O366)</f>
        <v/>
      </c>
    </row>
    <row r="367">
      <c r="A367" s="12" t="str">
        <f>IF(Items!$A367="","",Items!$A367)</f>
        <v/>
      </c>
      <c r="B367" s="12" t="str">
        <f>IF($A367="","",Items!$B367)</f>
        <v/>
      </c>
      <c r="C367" s="12" t="str">
        <f>IF(OR($A367="",C$1=""),"",SUMIFS(Movements!$H$2:$H$5001,Movements!$B$2:$B$5001,$A367,Movements!$D$2:$D$5001,C$1))</f>
        <v/>
      </c>
      <c r="D367" s="12" t="str">
        <f>IF(OR($A367="",D$1=""),"",SUMIFS(Movements!$H$2:$H$5001,Movements!$B$2:$B$5001,$A367,Movements!$D$2:$D$5001,D$1))</f>
        <v/>
      </c>
      <c r="E367" s="12" t="str">
        <f>IF(OR($A367="",E$1=""),"",SUMIFS(Movements!$H$2:$H$5001,Movements!$B$2:$B$5001,$A367,Movements!$D$2:$D$5001,E$1))</f>
        <v/>
      </c>
      <c r="F367" s="12" t="str">
        <f>IF(OR($A367="",F$1=""),"",SUMIFS(Movements!$H$2:$H$5001,Movements!$B$2:$B$5001,$A367,Movements!$D$2:$D$5001,F$1))</f>
        <v/>
      </c>
      <c r="G367" s="12" t="str">
        <f>IF(OR($A367="",G$1=""),"",SUMIFS(Movements!$H$2:$H$5001,Movements!$B$2:$B$5001,$A367,Movements!$D$2:$D$5001,G$1))</f>
        <v/>
      </c>
      <c r="H367" s="12" t="str">
        <f>IF($A367="","",Items!$L367)</f>
        <v/>
      </c>
      <c r="I367" s="13" t="str">
        <f>IF($A367="","",Items!$G367)</f>
        <v/>
      </c>
      <c r="J367" s="13" t="str">
        <f>IF($A367="","",H367*I367)</f>
        <v/>
      </c>
      <c r="K367" s="12" t="str">
        <f>IF($A367="","",Items!$O367)</f>
        <v/>
      </c>
    </row>
    <row r="368">
      <c r="A368" s="12" t="str">
        <f>IF(Items!$A368="","",Items!$A368)</f>
        <v/>
      </c>
      <c r="B368" s="12" t="str">
        <f>IF($A368="","",Items!$B368)</f>
        <v/>
      </c>
      <c r="C368" s="12" t="str">
        <f>IF(OR($A368="",C$1=""),"",SUMIFS(Movements!$H$2:$H$5001,Movements!$B$2:$B$5001,$A368,Movements!$D$2:$D$5001,C$1))</f>
        <v/>
      </c>
      <c r="D368" s="12" t="str">
        <f>IF(OR($A368="",D$1=""),"",SUMIFS(Movements!$H$2:$H$5001,Movements!$B$2:$B$5001,$A368,Movements!$D$2:$D$5001,D$1))</f>
        <v/>
      </c>
      <c r="E368" s="12" t="str">
        <f>IF(OR($A368="",E$1=""),"",SUMIFS(Movements!$H$2:$H$5001,Movements!$B$2:$B$5001,$A368,Movements!$D$2:$D$5001,E$1))</f>
        <v/>
      </c>
      <c r="F368" s="12" t="str">
        <f>IF(OR($A368="",F$1=""),"",SUMIFS(Movements!$H$2:$H$5001,Movements!$B$2:$B$5001,$A368,Movements!$D$2:$D$5001,F$1))</f>
        <v/>
      </c>
      <c r="G368" s="12" t="str">
        <f>IF(OR($A368="",G$1=""),"",SUMIFS(Movements!$H$2:$H$5001,Movements!$B$2:$B$5001,$A368,Movements!$D$2:$D$5001,G$1))</f>
        <v/>
      </c>
      <c r="H368" s="12" t="str">
        <f>IF($A368="","",Items!$L368)</f>
        <v/>
      </c>
      <c r="I368" s="13" t="str">
        <f>IF($A368="","",Items!$G368)</f>
        <v/>
      </c>
      <c r="J368" s="13" t="str">
        <f>IF($A368="","",H368*I368)</f>
        <v/>
      </c>
      <c r="K368" s="12" t="str">
        <f>IF($A368="","",Items!$O368)</f>
        <v/>
      </c>
    </row>
    <row r="369">
      <c r="A369" s="12" t="str">
        <f>IF(Items!$A369="","",Items!$A369)</f>
        <v/>
      </c>
      <c r="B369" s="12" t="str">
        <f>IF($A369="","",Items!$B369)</f>
        <v/>
      </c>
      <c r="C369" s="12" t="str">
        <f>IF(OR($A369="",C$1=""),"",SUMIFS(Movements!$H$2:$H$5001,Movements!$B$2:$B$5001,$A369,Movements!$D$2:$D$5001,C$1))</f>
        <v/>
      </c>
      <c r="D369" s="12" t="str">
        <f>IF(OR($A369="",D$1=""),"",SUMIFS(Movements!$H$2:$H$5001,Movements!$B$2:$B$5001,$A369,Movements!$D$2:$D$5001,D$1))</f>
        <v/>
      </c>
      <c r="E369" s="12" t="str">
        <f>IF(OR($A369="",E$1=""),"",SUMIFS(Movements!$H$2:$H$5001,Movements!$B$2:$B$5001,$A369,Movements!$D$2:$D$5001,E$1))</f>
        <v/>
      </c>
      <c r="F369" s="12" t="str">
        <f>IF(OR($A369="",F$1=""),"",SUMIFS(Movements!$H$2:$H$5001,Movements!$B$2:$B$5001,$A369,Movements!$D$2:$D$5001,F$1))</f>
        <v/>
      </c>
      <c r="G369" s="12" t="str">
        <f>IF(OR($A369="",G$1=""),"",SUMIFS(Movements!$H$2:$H$5001,Movements!$B$2:$B$5001,$A369,Movements!$D$2:$D$5001,G$1))</f>
        <v/>
      </c>
      <c r="H369" s="12" t="str">
        <f>IF($A369="","",Items!$L369)</f>
        <v/>
      </c>
      <c r="I369" s="13" t="str">
        <f>IF($A369="","",Items!$G369)</f>
        <v/>
      </c>
      <c r="J369" s="13" t="str">
        <f>IF($A369="","",H369*I369)</f>
        <v/>
      </c>
      <c r="K369" s="12" t="str">
        <f>IF($A369="","",Items!$O369)</f>
        <v/>
      </c>
    </row>
    <row r="370">
      <c r="A370" s="12" t="str">
        <f>IF(Items!$A370="","",Items!$A370)</f>
        <v/>
      </c>
      <c r="B370" s="12" t="str">
        <f>IF($A370="","",Items!$B370)</f>
        <v/>
      </c>
      <c r="C370" s="12" t="str">
        <f>IF(OR($A370="",C$1=""),"",SUMIFS(Movements!$H$2:$H$5001,Movements!$B$2:$B$5001,$A370,Movements!$D$2:$D$5001,C$1))</f>
        <v/>
      </c>
      <c r="D370" s="12" t="str">
        <f>IF(OR($A370="",D$1=""),"",SUMIFS(Movements!$H$2:$H$5001,Movements!$B$2:$B$5001,$A370,Movements!$D$2:$D$5001,D$1))</f>
        <v/>
      </c>
      <c r="E370" s="12" t="str">
        <f>IF(OR($A370="",E$1=""),"",SUMIFS(Movements!$H$2:$H$5001,Movements!$B$2:$B$5001,$A370,Movements!$D$2:$D$5001,E$1))</f>
        <v/>
      </c>
      <c r="F370" s="12" t="str">
        <f>IF(OR($A370="",F$1=""),"",SUMIFS(Movements!$H$2:$H$5001,Movements!$B$2:$B$5001,$A370,Movements!$D$2:$D$5001,F$1))</f>
        <v/>
      </c>
      <c r="G370" s="12" t="str">
        <f>IF(OR($A370="",G$1=""),"",SUMIFS(Movements!$H$2:$H$5001,Movements!$B$2:$B$5001,$A370,Movements!$D$2:$D$5001,G$1))</f>
        <v/>
      </c>
      <c r="H370" s="12" t="str">
        <f>IF($A370="","",Items!$L370)</f>
        <v/>
      </c>
      <c r="I370" s="13" t="str">
        <f>IF($A370="","",Items!$G370)</f>
        <v/>
      </c>
      <c r="J370" s="13" t="str">
        <f>IF($A370="","",H370*I370)</f>
        <v/>
      </c>
      <c r="K370" s="12" t="str">
        <f>IF($A370="","",Items!$O370)</f>
        <v/>
      </c>
    </row>
    <row r="371">
      <c r="A371" s="12" t="str">
        <f>IF(Items!$A371="","",Items!$A371)</f>
        <v/>
      </c>
      <c r="B371" s="12" t="str">
        <f>IF($A371="","",Items!$B371)</f>
        <v/>
      </c>
      <c r="C371" s="12" t="str">
        <f>IF(OR($A371="",C$1=""),"",SUMIFS(Movements!$H$2:$H$5001,Movements!$B$2:$B$5001,$A371,Movements!$D$2:$D$5001,C$1))</f>
        <v/>
      </c>
      <c r="D371" s="12" t="str">
        <f>IF(OR($A371="",D$1=""),"",SUMIFS(Movements!$H$2:$H$5001,Movements!$B$2:$B$5001,$A371,Movements!$D$2:$D$5001,D$1))</f>
        <v/>
      </c>
      <c r="E371" s="12" t="str">
        <f>IF(OR($A371="",E$1=""),"",SUMIFS(Movements!$H$2:$H$5001,Movements!$B$2:$B$5001,$A371,Movements!$D$2:$D$5001,E$1))</f>
        <v/>
      </c>
      <c r="F371" s="12" t="str">
        <f>IF(OR($A371="",F$1=""),"",SUMIFS(Movements!$H$2:$H$5001,Movements!$B$2:$B$5001,$A371,Movements!$D$2:$D$5001,F$1))</f>
        <v/>
      </c>
      <c r="G371" s="12" t="str">
        <f>IF(OR($A371="",G$1=""),"",SUMIFS(Movements!$H$2:$H$5001,Movements!$B$2:$B$5001,$A371,Movements!$D$2:$D$5001,G$1))</f>
        <v/>
      </c>
      <c r="H371" s="12" t="str">
        <f>IF($A371="","",Items!$L371)</f>
        <v/>
      </c>
      <c r="I371" s="13" t="str">
        <f>IF($A371="","",Items!$G371)</f>
        <v/>
      </c>
      <c r="J371" s="13" t="str">
        <f>IF($A371="","",H371*I371)</f>
        <v/>
      </c>
      <c r="K371" s="12" t="str">
        <f>IF($A371="","",Items!$O371)</f>
        <v/>
      </c>
    </row>
    <row r="372">
      <c r="A372" s="12" t="str">
        <f>IF(Items!$A372="","",Items!$A372)</f>
        <v/>
      </c>
      <c r="B372" s="12" t="str">
        <f>IF($A372="","",Items!$B372)</f>
        <v/>
      </c>
      <c r="C372" s="12" t="str">
        <f>IF(OR($A372="",C$1=""),"",SUMIFS(Movements!$H$2:$H$5001,Movements!$B$2:$B$5001,$A372,Movements!$D$2:$D$5001,C$1))</f>
        <v/>
      </c>
      <c r="D372" s="12" t="str">
        <f>IF(OR($A372="",D$1=""),"",SUMIFS(Movements!$H$2:$H$5001,Movements!$B$2:$B$5001,$A372,Movements!$D$2:$D$5001,D$1))</f>
        <v/>
      </c>
      <c r="E372" s="12" t="str">
        <f>IF(OR($A372="",E$1=""),"",SUMIFS(Movements!$H$2:$H$5001,Movements!$B$2:$B$5001,$A372,Movements!$D$2:$D$5001,E$1))</f>
        <v/>
      </c>
      <c r="F372" s="12" t="str">
        <f>IF(OR($A372="",F$1=""),"",SUMIFS(Movements!$H$2:$H$5001,Movements!$B$2:$B$5001,$A372,Movements!$D$2:$D$5001,F$1))</f>
        <v/>
      </c>
      <c r="G372" s="12" t="str">
        <f>IF(OR($A372="",G$1=""),"",SUMIFS(Movements!$H$2:$H$5001,Movements!$B$2:$B$5001,$A372,Movements!$D$2:$D$5001,G$1))</f>
        <v/>
      </c>
      <c r="H372" s="12" t="str">
        <f>IF($A372="","",Items!$L372)</f>
        <v/>
      </c>
      <c r="I372" s="13" t="str">
        <f>IF($A372="","",Items!$G372)</f>
        <v/>
      </c>
      <c r="J372" s="13" t="str">
        <f>IF($A372="","",H372*I372)</f>
        <v/>
      </c>
      <c r="K372" s="12" t="str">
        <f>IF($A372="","",Items!$O372)</f>
        <v/>
      </c>
    </row>
    <row r="373">
      <c r="A373" s="12" t="str">
        <f>IF(Items!$A373="","",Items!$A373)</f>
        <v/>
      </c>
      <c r="B373" s="12" t="str">
        <f>IF($A373="","",Items!$B373)</f>
        <v/>
      </c>
      <c r="C373" s="12" t="str">
        <f>IF(OR($A373="",C$1=""),"",SUMIFS(Movements!$H$2:$H$5001,Movements!$B$2:$B$5001,$A373,Movements!$D$2:$D$5001,C$1))</f>
        <v/>
      </c>
      <c r="D373" s="12" t="str">
        <f>IF(OR($A373="",D$1=""),"",SUMIFS(Movements!$H$2:$H$5001,Movements!$B$2:$B$5001,$A373,Movements!$D$2:$D$5001,D$1))</f>
        <v/>
      </c>
      <c r="E373" s="12" t="str">
        <f>IF(OR($A373="",E$1=""),"",SUMIFS(Movements!$H$2:$H$5001,Movements!$B$2:$B$5001,$A373,Movements!$D$2:$D$5001,E$1))</f>
        <v/>
      </c>
      <c r="F373" s="12" t="str">
        <f>IF(OR($A373="",F$1=""),"",SUMIFS(Movements!$H$2:$H$5001,Movements!$B$2:$B$5001,$A373,Movements!$D$2:$D$5001,F$1))</f>
        <v/>
      </c>
      <c r="G373" s="12" t="str">
        <f>IF(OR($A373="",G$1=""),"",SUMIFS(Movements!$H$2:$H$5001,Movements!$B$2:$B$5001,$A373,Movements!$D$2:$D$5001,G$1))</f>
        <v/>
      </c>
      <c r="H373" s="12" t="str">
        <f>IF($A373="","",Items!$L373)</f>
        <v/>
      </c>
      <c r="I373" s="13" t="str">
        <f>IF($A373="","",Items!$G373)</f>
        <v/>
      </c>
      <c r="J373" s="13" t="str">
        <f>IF($A373="","",H373*I373)</f>
        <v/>
      </c>
      <c r="K373" s="12" t="str">
        <f>IF($A373="","",Items!$O373)</f>
        <v/>
      </c>
    </row>
    <row r="374">
      <c r="A374" s="12" t="str">
        <f>IF(Items!$A374="","",Items!$A374)</f>
        <v/>
      </c>
      <c r="B374" s="12" t="str">
        <f>IF($A374="","",Items!$B374)</f>
        <v/>
      </c>
      <c r="C374" s="12" t="str">
        <f>IF(OR($A374="",C$1=""),"",SUMIFS(Movements!$H$2:$H$5001,Movements!$B$2:$B$5001,$A374,Movements!$D$2:$D$5001,C$1))</f>
        <v/>
      </c>
      <c r="D374" s="12" t="str">
        <f>IF(OR($A374="",D$1=""),"",SUMIFS(Movements!$H$2:$H$5001,Movements!$B$2:$B$5001,$A374,Movements!$D$2:$D$5001,D$1))</f>
        <v/>
      </c>
      <c r="E374" s="12" t="str">
        <f>IF(OR($A374="",E$1=""),"",SUMIFS(Movements!$H$2:$H$5001,Movements!$B$2:$B$5001,$A374,Movements!$D$2:$D$5001,E$1))</f>
        <v/>
      </c>
      <c r="F374" s="12" t="str">
        <f>IF(OR($A374="",F$1=""),"",SUMIFS(Movements!$H$2:$H$5001,Movements!$B$2:$B$5001,$A374,Movements!$D$2:$D$5001,F$1))</f>
        <v/>
      </c>
      <c r="G374" s="12" t="str">
        <f>IF(OR($A374="",G$1=""),"",SUMIFS(Movements!$H$2:$H$5001,Movements!$B$2:$B$5001,$A374,Movements!$D$2:$D$5001,G$1))</f>
        <v/>
      </c>
      <c r="H374" s="12" t="str">
        <f>IF($A374="","",Items!$L374)</f>
        <v/>
      </c>
      <c r="I374" s="13" t="str">
        <f>IF($A374="","",Items!$G374)</f>
        <v/>
      </c>
      <c r="J374" s="13" t="str">
        <f>IF($A374="","",H374*I374)</f>
        <v/>
      </c>
      <c r="K374" s="12" t="str">
        <f>IF($A374="","",Items!$O374)</f>
        <v/>
      </c>
    </row>
    <row r="375">
      <c r="A375" s="12" t="str">
        <f>IF(Items!$A375="","",Items!$A375)</f>
        <v/>
      </c>
      <c r="B375" s="12" t="str">
        <f>IF($A375="","",Items!$B375)</f>
        <v/>
      </c>
      <c r="C375" s="12" t="str">
        <f>IF(OR($A375="",C$1=""),"",SUMIFS(Movements!$H$2:$H$5001,Movements!$B$2:$B$5001,$A375,Movements!$D$2:$D$5001,C$1))</f>
        <v/>
      </c>
      <c r="D375" s="12" t="str">
        <f>IF(OR($A375="",D$1=""),"",SUMIFS(Movements!$H$2:$H$5001,Movements!$B$2:$B$5001,$A375,Movements!$D$2:$D$5001,D$1))</f>
        <v/>
      </c>
      <c r="E375" s="12" t="str">
        <f>IF(OR($A375="",E$1=""),"",SUMIFS(Movements!$H$2:$H$5001,Movements!$B$2:$B$5001,$A375,Movements!$D$2:$D$5001,E$1))</f>
        <v/>
      </c>
      <c r="F375" s="12" t="str">
        <f>IF(OR($A375="",F$1=""),"",SUMIFS(Movements!$H$2:$H$5001,Movements!$B$2:$B$5001,$A375,Movements!$D$2:$D$5001,F$1))</f>
        <v/>
      </c>
      <c r="G375" s="12" t="str">
        <f>IF(OR($A375="",G$1=""),"",SUMIFS(Movements!$H$2:$H$5001,Movements!$B$2:$B$5001,$A375,Movements!$D$2:$D$5001,G$1))</f>
        <v/>
      </c>
      <c r="H375" s="12" t="str">
        <f>IF($A375="","",Items!$L375)</f>
        <v/>
      </c>
      <c r="I375" s="13" t="str">
        <f>IF($A375="","",Items!$G375)</f>
        <v/>
      </c>
      <c r="J375" s="13" t="str">
        <f>IF($A375="","",H375*I375)</f>
        <v/>
      </c>
      <c r="K375" s="12" t="str">
        <f>IF($A375="","",Items!$O375)</f>
        <v/>
      </c>
    </row>
    <row r="376">
      <c r="A376" s="12" t="str">
        <f>IF(Items!$A376="","",Items!$A376)</f>
        <v/>
      </c>
      <c r="B376" s="12" t="str">
        <f>IF($A376="","",Items!$B376)</f>
        <v/>
      </c>
      <c r="C376" s="12" t="str">
        <f>IF(OR($A376="",C$1=""),"",SUMIFS(Movements!$H$2:$H$5001,Movements!$B$2:$B$5001,$A376,Movements!$D$2:$D$5001,C$1))</f>
        <v/>
      </c>
      <c r="D376" s="12" t="str">
        <f>IF(OR($A376="",D$1=""),"",SUMIFS(Movements!$H$2:$H$5001,Movements!$B$2:$B$5001,$A376,Movements!$D$2:$D$5001,D$1))</f>
        <v/>
      </c>
      <c r="E376" s="12" t="str">
        <f>IF(OR($A376="",E$1=""),"",SUMIFS(Movements!$H$2:$H$5001,Movements!$B$2:$B$5001,$A376,Movements!$D$2:$D$5001,E$1))</f>
        <v/>
      </c>
      <c r="F376" s="12" t="str">
        <f>IF(OR($A376="",F$1=""),"",SUMIFS(Movements!$H$2:$H$5001,Movements!$B$2:$B$5001,$A376,Movements!$D$2:$D$5001,F$1))</f>
        <v/>
      </c>
      <c r="G376" s="12" t="str">
        <f>IF(OR($A376="",G$1=""),"",SUMIFS(Movements!$H$2:$H$5001,Movements!$B$2:$B$5001,$A376,Movements!$D$2:$D$5001,G$1))</f>
        <v/>
      </c>
      <c r="H376" s="12" t="str">
        <f>IF($A376="","",Items!$L376)</f>
        <v/>
      </c>
      <c r="I376" s="13" t="str">
        <f>IF($A376="","",Items!$G376)</f>
        <v/>
      </c>
      <c r="J376" s="13" t="str">
        <f>IF($A376="","",H376*I376)</f>
        <v/>
      </c>
      <c r="K376" s="12" t="str">
        <f>IF($A376="","",Items!$O376)</f>
        <v/>
      </c>
    </row>
    <row r="377">
      <c r="A377" s="12" t="str">
        <f>IF(Items!$A377="","",Items!$A377)</f>
        <v/>
      </c>
      <c r="B377" s="12" t="str">
        <f>IF($A377="","",Items!$B377)</f>
        <v/>
      </c>
      <c r="C377" s="12" t="str">
        <f>IF(OR($A377="",C$1=""),"",SUMIFS(Movements!$H$2:$H$5001,Movements!$B$2:$B$5001,$A377,Movements!$D$2:$D$5001,C$1))</f>
        <v/>
      </c>
      <c r="D377" s="12" t="str">
        <f>IF(OR($A377="",D$1=""),"",SUMIFS(Movements!$H$2:$H$5001,Movements!$B$2:$B$5001,$A377,Movements!$D$2:$D$5001,D$1))</f>
        <v/>
      </c>
      <c r="E377" s="12" t="str">
        <f>IF(OR($A377="",E$1=""),"",SUMIFS(Movements!$H$2:$H$5001,Movements!$B$2:$B$5001,$A377,Movements!$D$2:$D$5001,E$1))</f>
        <v/>
      </c>
      <c r="F377" s="12" t="str">
        <f>IF(OR($A377="",F$1=""),"",SUMIFS(Movements!$H$2:$H$5001,Movements!$B$2:$B$5001,$A377,Movements!$D$2:$D$5001,F$1))</f>
        <v/>
      </c>
      <c r="G377" s="12" t="str">
        <f>IF(OR($A377="",G$1=""),"",SUMIFS(Movements!$H$2:$H$5001,Movements!$B$2:$B$5001,$A377,Movements!$D$2:$D$5001,G$1))</f>
        <v/>
      </c>
      <c r="H377" s="12" t="str">
        <f>IF($A377="","",Items!$L377)</f>
        <v/>
      </c>
      <c r="I377" s="13" t="str">
        <f>IF($A377="","",Items!$G377)</f>
        <v/>
      </c>
      <c r="J377" s="13" t="str">
        <f>IF($A377="","",H377*I377)</f>
        <v/>
      </c>
      <c r="K377" s="12" t="str">
        <f>IF($A377="","",Items!$O377)</f>
        <v/>
      </c>
    </row>
    <row r="378">
      <c r="A378" s="12" t="str">
        <f>IF(Items!$A378="","",Items!$A378)</f>
        <v/>
      </c>
      <c r="B378" s="12" t="str">
        <f>IF($A378="","",Items!$B378)</f>
        <v/>
      </c>
      <c r="C378" s="12" t="str">
        <f>IF(OR($A378="",C$1=""),"",SUMIFS(Movements!$H$2:$H$5001,Movements!$B$2:$B$5001,$A378,Movements!$D$2:$D$5001,C$1))</f>
        <v/>
      </c>
      <c r="D378" s="12" t="str">
        <f>IF(OR($A378="",D$1=""),"",SUMIFS(Movements!$H$2:$H$5001,Movements!$B$2:$B$5001,$A378,Movements!$D$2:$D$5001,D$1))</f>
        <v/>
      </c>
      <c r="E378" s="12" t="str">
        <f>IF(OR($A378="",E$1=""),"",SUMIFS(Movements!$H$2:$H$5001,Movements!$B$2:$B$5001,$A378,Movements!$D$2:$D$5001,E$1))</f>
        <v/>
      </c>
      <c r="F378" s="12" t="str">
        <f>IF(OR($A378="",F$1=""),"",SUMIFS(Movements!$H$2:$H$5001,Movements!$B$2:$B$5001,$A378,Movements!$D$2:$D$5001,F$1))</f>
        <v/>
      </c>
      <c r="G378" s="12" t="str">
        <f>IF(OR($A378="",G$1=""),"",SUMIFS(Movements!$H$2:$H$5001,Movements!$B$2:$B$5001,$A378,Movements!$D$2:$D$5001,G$1))</f>
        <v/>
      </c>
      <c r="H378" s="12" t="str">
        <f>IF($A378="","",Items!$L378)</f>
        <v/>
      </c>
      <c r="I378" s="13" t="str">
        <f>IF($A378="","",Items!$G378)</f>
        <v/>
      </c>
      <c r="J378" s="13" t="str">
        <f>IF($A378="","",H378*I378)</f>
        <v/>
      </c>
      <c r="K378" s="12" t="str">
        <f>IF($A378="","",Items!$O378)</f>
        <v/>
      </c>
    </row>
    <row r="379">
      <c r="A379" s="12" t="str">
        <f>IF(Items!$A379="","",Items!$A379)</f>
        <v/>
      </c>
      <c r="B379" s="12" t="str">
        <f>IF($A379="","",Items!$B379)</f>
        <v/>
      </c>
      <c r="C379" s="12" t="str">
        <f>IF(OR($A379="",C$1=""),"",SUMIFS(Movements!$H$2:$H$5001,Movements!$B$2:$B$5001,$A379,Movements!$D$2:$D$5001,C$1))</f>
        <v/>
      </c>
      <c r="D379" s="12" t="str">
        <f>IF(OR($A379="",D$1=""),"",SUMIFS(Movements!$H$2:$H$5001,Movements!$B$2:$B$5001,$A379,Movements!$D$2:$D$5001,D$1))</f>
        <v/>
      </c>
      <c r="E379" s="12" t="str">
        <f>IF(OR($A379="",E$1=""),"",SUMIFS(Movements!$H$2:$H$5001,Movements!$B$2:$B$5001,$A379,Movements!$D$2:$D$5001,E$1))</f>
        <v/>
      </c>
      <c r="F379" s="12" t="str">
        <f>IF(OR($A379="",F$1=""),"",SUMIFS(Movements!$H$2:$H$5001,Movements!$B$2:$B$5001,$A379,Movements!$D$2:$D$5001,F$1))</f>
        <v/>
      </c>
      <c r="G379" s="12" t="str">
        <f>IF(OR($A379="",G$1=""),"",SUMIFS(Movements!$H$2:$H$5001,Movements!$B$2:$B$5001,$A379,Movements!$D$2:$D$5001,G$1))</f>
        <v/>
      </c>
      <c r="H379" s="12" t="str">
        <f>IF($A379="","",Items!$L379)</f>
        <v/>
      </c>
      <c r="I379" s="13" t="str">
        <f>IF($A379="","",Items!$G379)</f>
        <v/>
      </c>
      <c r="J379" s="13" t="str">
        <f>IF($A379="","",H379*I379)</f>
        <v/>
      </c>
      <c r="K379" s="12" t="str">
        <f>IF($A379="","",Items!$O379)</f>
        <v/>
      </c>
    </row>
    <row r="380">
      <c r="A380" s="12" t="str">
        <f>IF(Items!$A380="","",Items!$A380)</f>
        <v/>
      </c>
      <c r="B380" s="12" t="str">
        <f>IF($A380="","",Items!$B380)</f>
        <v/>
      </c>
      <c r="C380" s="12" t="str">
        <f>IF(OR($A380="",C$1=""),"",SUMIFS(Movements!$H$2:$H$5001,Movements!$B$2:$B$5001,$A380,Movements!$D$2:$D$5001,C$1))</f>
        <v/>
      </c>
      <c r="D380" s="12" t="str">
        <f>IF(OR($A380="",D$1=""),"",SUMIFS(Movements!$H$2:$H$5001,Movements!$B$2:$B$5001,$A380,Movements!$D$2:$D$5001,D$1))</f>
        <v/>
      </c>
      <c r="E380" s="12" t="str">
        <f>IF(OR($A380="",E$1=""),"",SUMIFS(Movements!$H$2:$H$5001,Movements!$B$2:$B$5001,$A380,Movements!$D$2:$D$5001,E$1))</f>
        <v/>
      </c>
      <c r="F380" s="12" t="str">
        <f>IF(OR($A380="",F$1=""),"",SUMIFS(Movements!$H$2:$H$5001,Movements!$B$2:$B$5001,$A380,Movements!$D$2:$D$5001,F$1))</f>
        <v/>
      </c>
      <c r="G380" s="12" t="str">
        <f>IF(OR($A380="",G$1=""),"",SUMIFS(Movements!$H$2:$H$5001,Movements!$B$2:$B$5001,$A380,Movements!$D$2:$D$5001,G$1))</f>
        <v/>
      </c>
      <c r="H380" s="12" t="str">
        <f>IF($A380="","",Items!$L380)</f>
        <v/>
      </c>
      <c r="I380" s="13" t="str">
        <f>IF($A380="","",Items!$G380)</f>
        <v/>
      </c>
      <c r="J380" s="13" t="str">
        <f>IF($A380="","",H380*I380)</f>
        <v/>
      </c>
      <c r="K380" s="12" t="str">
        <f>IF($A380="","",Items!$O380)</f>
        <v/>
      </c>
    </row>
    <row r="381">
      <c r="A381" s="12" t="str">
        <f>IF(Items!$A381="","",Items!$A381)</f>
        <v/>
      </c>
      <c r="B381" s="12" t="str">
        <f>IF($A381="","",Items!$B381)</f>
        <v/>
      </c>
      <c r="C381" s="12" t="str">
        <f>IF(OR($A381="",C$1=""),"",SUMIFS(Movements!$H$2:$H$5001,Movements!$B$2:$B$5001,$A381,Movements!$D$2:$D$5001,C$1))</f>
        <v/>
      </c>
      <c r="D381" s="12" t="str">
        <f>IF(OR($A381="",D$1=""),"",SUMIFS(Movements!$H$2:$H$5001,Movements!$B$2:$B$5001,$A381,Movements!$D$2:$D$5001,D$1))</f>
        <v/>
      </c>
      <c r="E381" s="12" t="str">
        <f>IF(OR($A381="",E$1=""),"",SUMIFS(Movements!$H$2:$H$5001,Movements!$B$2:$B$5001,$A381,Movements!$D$2:$D$5001,E$1))</f>
        <v/>
      </c>
      <c r="F381" s="12" t="str">
        <f>IF(OR($A381="",F$1=""),"",SUMIFS(Movements!$H$2:$H$5001,Movements!$B$2:$B$5001,$A381,Movements!$D$2:$D$5001,F$1))</f>
        <v/>
      </c>
      <c r="G381" s="12" t="str">
        <f>IF(OR($A381="",G$1=""),"",SUMIFS(Movements!$H$2:$H$5001,Movements!$B$2:$B$5001,$A381,Movements!$D$2:$D$5001,G$1))</f>
        <v/>
      </c>
      <c r="H381" s="12" t="str">
        <f>IF($A381="","",Items!$L381)</f>
        <v/>
      </c>
      <c r="I381" s="13" t="str">
        <f>IF($A381="","",Items!$G381)</f>
        <v/>
      </c>
      <c r="J381" s="13" t="str">
        <f>IF($A381="","",H381*I381)</f>
        <v/>
      </c>
      <c r="K381" s="12" t="str">
        <f>IF($A381="","",Items!$O381)</f>
        <v/>
      </c>
    </row>
    <row r="382">
      <c r="A382" s="12" t="str">
        <f>IF(Items!$A382="","",Items!$A382)</f>
        <v/>
      </c>
      <c r="B382" s="12" t="str">
        <f>IF($A382="","",Items!$B382)</f>
        <v/>
      </c>
      <c r="C382" s="12" t="str">
        <f>IF(OR($A382="",C$1=""),"",SUMIFS(Movements!$H$2:$H$5001,Movements!$B$2:$B$5001,$A382,Movements!$D$2:$D$5001,C$1))</f>
        <v/>
      </c>
      <c r="D382" s="12" t="str">
        <f>IF(OR($A382="",D$1=""),"",SUMIFS(Movements!$H$2:$H$5001,Movements!$B$2:$B$5001,$A382,Movements!$D$2:$D$5001,D$1))</f>
        <v/>
      </c>
      <c r="E382" s="12" t="str">
        <f>IF(OR($A382="",E$1=""),"",SUMIFS(Movements!$H$2:$H$5001,Movements!$B$2:$B$5001,$A382,Movements!$D$2:$D$5001,E$1))</f>
        <v/>
      </c>
      <c r="F382" s="12" t="str">
        <f>IF(OR($A382="",F$1=""),"",SUMIFS(Movements!$H$2:$H$5001,Movements!$B$2:$B$5001,$A382,Movements!$D$2:$D$5001,F$1))</f>
        <v/>
      </c>
      <c r="G382" s="12" t="str">
        <f>IF(OR($A382="",G$1=""),"",SUMIFS(Movements!$H$2:$H$5001,Movements!$B$2:$B$5001,$A382,Movements!$D$2:$D$5001,G$1))</f>
        <v/>
      </c>
      <c r="H382" s="12" t="str">
        <f>IF($A382="","",Items!$L382)</f>
        <v/>
      </c>
      <c r="I382" s="13" t="str">
        <f>IF($A382="","",Items!$G382)</f>
        <v/>
      </c>
      <c r="J382" s="13" t="str">
        <f>IF($A382="","",H382*I382)</f>
        <v/>
      </c>
      <c r="K382" s="12" t="str">
        <f>IF($A382="","",Items!$O382)</f>
        <v/>
      </c>
    </row>
    <row r="383">
      <c r="A383" s="12" t="str">
        <f>IF(Items!$A383="","",Items!$A383)</f>
        <v/>
      </c>
      <c r="B383" s="12" t="str">
        <f>IF($A383="","",Items!$B383)</f>
        <v/>
      </c>
      <c r="C383" s="12" t="str">
        <f>IF(OR($A383="",C$1=""),"",SUMIFS(Movements!$H$2:$H$5001,Movements!$B$2:$B$5001,$A383,Movements!$D$2:$D$5001,C$1))</f>
        <v/>
      </c>
      <c r="D383" s="12" t="str">
        <f>IF(OR($A383="",D$1=""),"",SUMIFS(Movements!$H$2:$H$5001,Movements!$B$2:$B$5001,$A383,Movements!$D$2:$D$5001,D$1))</f>
        <v/>
      </c>
      <c r="E383" s="12" t="str">
        <f>IF(OR($A383="",E$1=""),"",SUMIFS(Movements!$H$2:$H$5001,Movements!$B$2:$B$5001,$A383,Movements!$D$2:$D$5001,E$1))</f>
        <v/>
      </c>
      <c r="F383" s="12" t="str">
        <f>IF(OR($A383="",F$1=""),"",SUMIFS(Movements!$H$2:$H$5001,Movements!$B$2:$B$5001,$A383,Movements!$D$2:$D$5001,F$1))</f>
        <v/>
      </c>
      <c r="G383" s="12" t="str">
        <f>IF(OR($A383="",G$1=""),"",SUMIFS(Movements!$H$2:$H$5001,Movements!$B$2:$B$5001,$A383,Movements!$D$2:$D$5001,G$1))</f>
        <v/>
      </c>
      <c r="H383" s="12" t="str">
        <f>IF($A383="","",Items!$L383)</f>
        <v/>
      </c>
      <c r="I383" s="13" t="str">
        <f>IF($A383="","",Items!$G383)</f>
        <v/>
      </c>
      <c r="J383" s="13" t="str">
        <f>IF($A383="","",H383*I383)</f>
        <v/>
      </c>
      <c r="K383" s="12" t="str">
        <f>IF($A383="","",Items!$O383)</f>
        <v/>
      </c>
    </row>
    <row r="384">
      <c r="A384" s="12" t="str">
        <f>IF(Items!$A384="","",Items!$A384)</f>
        <v/>
      </c>
      <c r="B384" s="12" t="str">
        <f>IF($A384="","",Items!$B384)</f>
        <v/>
      </c>
      <c r="C384" s="12" t="str">
        <f>IF(OR($A384="",C$1=""),"",SUMIFS(Movements!$H$2:$H$5001,Movements!$B$2:$B$5001,$A384,Movements!$D$2:$D$5001,C$1))</f>
        <v/>
      </c>
      <c r="D384" s="12" t="str">
        <f>IF(OR($A384="",D$1=""),"",SUMIFS(Movements!$H$2:$H$5001,Movements!$B$2:$B$5001,$A384,Movements!$D$2:$D$5001,D$1))</f>
        <v/>
      </c>
      <c r="E384" s="12" t="str">
        <f>IF(OR($A384="",E$1=""),"",SUMIFS(Movements!$H$2:$H$5001,Movements!$B$2:$B$5001,$A384,Movements!$D$2:$D$5001,E$1))</f>
        <v/>
      </c>
      <c r="F384" s="12" t="str">
        <f>IF(OR($A384="",F$1=""),"",SUMIFS(Movements!$H$2:$H$5001,Movements!$B$2:$B$5001,$A384,Movements!$D$2:$D$5001,F$1))</f>
        <v/>
      </c>
      <c r="G384" s="12" t="str">
        <f>IF(OR($A384="",G$1=""),"",SUMIFS(Movements!$H$2:$H$5001,Movements!$B$2:$B$5001,$A384,Movements!$D$2:$D$5001,G$1))</f>
        <v/>
      </c>
      <c r="H384" s="12" t="str">
        <f>IF($A384="","",Items!$L384)</f>
        <v/>
      </c>
      <c r="I384" s="13" t="str">
        <f>IF($A384="","",Items!$G384)</f>
        <v/>
      </c>
      <c r="J384" s="13" t="str">
        <f>IF($A384="","",H384*I384)</f>
        <v/>
      </c>
      <c r="K384" s="12" t="str">
        <f>IF($A384="","",Items!$O384)</f>
        <v/>
      </c>
    </row>
    <row r="385">
      <c r="A385" s="12" t="str">
        <f>IF(Items!$A385="","",Items!$A385)</f>
        <v/>
      </c>
      <c r="B385" s="12" t="str">
        <f>IF($A385="","",Items!$B385)</f>
        <v/>
      </c>
      <c r="C385" s="12" t="str">
        <f>IF(OR($A385="",C$1=""),"",SUMIFS(Movements!$H$2:$H$5001,Movements!$B$2:$B$5001,$A385,Movements!$D$2:$D$5001,C$1))</f>
        <v/>
      </c>
      <c r="D385" s="12" t="str">
        <f>IF(OR($A385="",D$1=""),"",SUMIFS(Movements!$H$2:$H$5001,Movements!$B$2:$B$5001,$A385,Movements!$D$2:$D$5001,D$1))</f>
        <v/>
      </c>
      <c r="E385" s="12" t="str">
        <f>IF(OR($A385="",E$1=""),"",SUMIFS(Movements!$H$2:$H$5001,Movements!$B$2:$B$5001,$A385,Movements!$D$2:$D$5001,E$1))</f>
        <v/>
      </c>
      <c r="F385" s="12" t="str">
        <f>IF(OR($A385="",F$1=""),"",SUMIFS(Movements!$H$2:$H$5001,Movements!$B$2:$B$5001,$A385,Movements!$D$2:$D$5001,F$1))</f>
        <v/>
      </c>
      <c r="G385" s="12" t="str">
        <f>IF(OR($A385="",G$1=""),"",SUMIFS(Movements!$H$2:$H$5001,Movements!$B$2:$B$5001,$A385,Movements!$D$2:$D$5001,G$1))</f>
        <v/>
      </c>
      <c r="H385" s="12" t="str">
        <f>IF($A385="","",Items!$L385)</f>
        <v/>
      </c>
      <c r="I385" s="13" t="str">
        <f>IF($A385="","",Items!$G385)</f>
        <v/>
      </c>
      <c r="J385" s="13" t="str">
        <f>IF($A385="","",H385*I385)</f>
        <v/>
      </c>
      <c r="K385" s="12" t="str">
        <f>IF($A385="","",Items!$O385)</f>
        <v/>
      </c>
    </row>
    <row r="386">
      <c r="A386" s="12" t="str">
        <f>IF(Items!$A386="","",Items!$A386)</f>
        <v/>
      </c>
      <c r="B386" s="12" t="str">
        <f>IF($A386="","",Items!$B386)</f>
        <v/>
      </c>
      <c r="C386" s="12" t="str">
        <f>IF(OR($A386="",C$1=""),"",SUMIFS(Movements!$H$2:$H$5001,Movements!$B$2:$B$5001,$A386,Movements!$D$2:$D$5001,C$1))</f>
        <v/>
      </c>
      <c r="D386" s="12" t="str">
        <f>IF(OR($A386="",D$1=""),"",SUMIFS(Movements!$H$2:$H$5001,Movements!$B$2:$B$5001,$A386,Movements!$D$2:$D$5001,D$1))</f>
        <v/>
      </c>
      <c r="E386" s="12" t="str">
        <f>IF(OR($A386="",E$1=""),"",SUMIFS(Movements!$H$2:$H$5001,Movements!$B$2:$B$5001,$A386,Movements!$D$2:$D$5001,E$1))</f>
        <v/>
      </c>
      <c r="F386" s="12" t="str">
        <f>IF(OR($A386="",F$1=""),"",SUMIFS(Movements!$H$2:$H$5001,Movements!$B$2:$B$5001,$A386,Movements!$D$2:$D$5001,F$1))</f>
        <v/>
      </c>
      <c r="G386" s="12" t="str">
        <f>IF(OR($A386="",G$1=""),"",SUMIFS(Movements!$H$2:$H$5001,Movements!$B$2:$B$5001,$A386,Movements!$D$2:$D$5001,G$1))</f>
        <v/>
      </c>
      <c r="H386" s="12" t="str">
        <f>IF($A386="","",Items!$L386)</f>
        <v/>
      </c>
      <c r="I386" s="13" t="str">
        <f>IF($A386="","",Items!$G386)</f>
        <v/>
      </c>
      <c r="J386" s="13" t="str">
        <f>IF($A386="","",H386*I386)</f>
        <v/>
      </c>
      <c r="K386" s="12" t="str">
        <f>IF($A386="","",Items!$O386)</f>
        <v/>
      </c>
    </row>
    <row r="387">
      <c r="A387" s="12" t="str">
        <f>IF(Items!$A387="","",Items!$A387)</f>
        <v/>
      </c>
      <c r="B387" s="12" t="str">
        <f>IF($A387="","",Items!$B387)</f>
        <v/>
      </c>
      <c r="C387" s="12" t="str">
        <f>IF(OR($A387="",C$1=""),"",SUMIFS(Movements!$H$2:$H$5001,Movements!$B$2:$B$5001,$A387,Movements!$D$2:$D$5001,C$1))</f>
        <v/>
      </c>
      <c r="D387" s="12" t="str">
        <f>IF(OR($A387="",D$1=""),"",SUMIFS(Movements!$H$2:$H$5001,Movements!$B$2:$B$5001,$A387,Movements!$D$2:$D$5001,D$1))</f>
        <v/>
      </c>
      <c r="E387" s="12" t="str">
        <f>IF(OR($A387="",E$1=""),"",SUMIFS(Movements!$H$2:$H$5001,Movements!$B$2:$B$5001,$A387,Movements!$D$2:$D$5001,E$1))</f>
        <v/>
      </c>
      <c r="F387" s="12" t="str">
        <f>IF(OR($A387="",F$1=""),"",SUMIFS(Movements!$H$2:$H$5001,Movements!$B$2:$B$5001,$A387,Movements!$D$2:$D$5001,F$1))</f>
        <v/>
      </c>
      <c r="G387" s="12" t="str">
        <f>IF(OR($A387="",G$1=""),"",SUMIFS(Movements!$H$2:$H$5001,Movements!$B$2:$B$5001,$A387,Movements!$D$2:$D$5001,G$1))</f>
        <v/>
      </c>
      <c r="H387" s="12" t="str">
        <f>IF($A387="","",Items!$L387)</f>
        <v/>
      </c>
      <c r="I387" s="13" t="str">
        <f>IF($A387="","",Items!$G387)</f>
        <v/>
      </c>
      <c r="J387" s="13" t="str">
        <f>IF($A387="","",H387*I387)</f>
        <v/>
      </c>
      <c r="K387" s="12" t="str">
        <f>IF($A387="","",Items!$O387)</f>
        <v/>
      </c>
    </row>
    <row r="388">
      <c r="A388" s="12" t="str">
        <f>IF(Items!$A388="","",Items!$A388)</f>
        <v/>
      </c>
      <c r="B388" s="12" t="str">
        <f>IF($A388="","",Items!$B388)</f>
        <v/>
      </c>
      <c r="C388" s="12" t="str">
        <f>IF(OR($A388="",C$1=""),"",SUMIFS(Movements!$H$2:$H$5001,Movements!$B$2:$B$5001,$A388,Movements!$D$2:$D$5001,C$1))</f>
        <v/>
      </c>
      <c r="D388" s="12" t="str">
        <f>IF(OR($A388="",D$1=""),"",SUMIFS(Movements!$H$2:$H$5001,Movements!$B$2:$B$5001,$A388,Movements!$D$2:$D$5001,D$1))</f>
        <v/>
      </c>
      <c r="E388" s="12" t="str">
        <f>IF(OR($A388="",E$1=""),"",SUMIFS(Movements!$H$2:$H$5001,Movements!$B$2:$B$5001,$A388,Movements!$D$2:$D$5001,E$1))</f>
        <v/>
      </c>
      <c r="F388" s="12" t="str">
        <f>IF(OR($A388="",F$1=""),"",SUMIFS(Movements!$H$2:$H$5001,Movements!$B$2:$B$5001,$A388,Movements!$D$2:$D$5001,F$1))</f>
        <v/>
      </c>
      <c r="G388" s="12" t="str">
        <f>IF(OR($A388="",G$1=""),"",SUMIFS(Movements!$H$2:$H$5001,Movements!$B$2:$B$5001,$A388,Movements!$D$2:$D$5001,G$1))</f>
        <v/>
      </c>
      <c r="H388" s="12" t="str">
        <f>IF($A388="","",Items!$L388)</f>
        <v/>
      </c>
      <c r="I388" s="13" t="str">
        <f>IF($A388="","",Items!$G388)</f>
        <v/>
      </c>
      <c r="J388" s="13" t="str">
        <f>IF($A388="","",H388*I388)</f>
        <v/>
      </c>
      <c r="K388" s="12" t="str">
        <f>IF($A388="","",Items!$O388)</f>
        <v/>
      </c>
    </row>
    <row r="389">
      <c r="A389" s="12" t="str">
        <f>IF(Items!$A389="","",Items!$A389)</f>
        <v/>
      </c>
      <c r="B389" s="12" t="str">
        <f>IF($A389="","",Items!$B389)</f>
        <v/>
      </c>
      <c r="C389" s="12" t="str">
        <f>IF(OR($A389="",C$1=""),"",SUMIFS(Movements!$H$2:$H$5001,Movements!$B$2:$B$5001,$A389,Movements!$D$2:$D$5001,C$1))</f>
        <v/>
      </c>
      <c r="D389" s="12" t="str">
        <f>IF(OR($A389="",D$1=""),"",SUMIFS(Movements!$H$2:$H$5001,Movements!$B$2:$B$5001,$A389,Movements!$D$2:$D$5001,D$1))</f>
        <v/>
      </c>
      <c r="E389" s="12" t="str">
        <f>IF(OR($A389="",E$1=""),"",SUMIFS(Movements!$H$2:$H$5001,Movements!$B$2:$B$5001,$A389,Movements!$D$2:$D$5001,E$1))</f>
        <v/>
      </c>
      <c r="F389" s="12" t="str">
        <f>IF(OR($A389="",F$1=""),"",SUMIFS(Movements!$H$2:$H$5001,Movements!$B$2:$B$5001,$A389,Movements!$D$2:$D$5001,F$1))</f>
        <v/>
      </c>
      <c r="G389" s="12" t="str">
        <f>IF(OR($A389="",G$1=""),"",SUMIFS(Movements!$H$2:$H$5001,Movements!$B$2:$B$5001,$A389,Movements!$D$2:$D$5001,G$1))</f>
        <v/>
      </c>
      <c r="H389" s="12" t="str">
        <f>IF($A389="","",Items!$L389)</f>
        <v/>
      </c>
      <c r="I389" s="13" t="str">
        <f>IF($A389="","",Items!$G389)</f>
        <v/>
      </c>
      <c r="J389" s="13" t="str">
        <f>IF($A389="","",H389*I389)</f>
        <v/>
      </c>
      <c r="K389" s="12" t="str">
        <f>IF($A389="","",Items!$O389)</f>
        <v/>
      </c>
    </row>
    <row r="390">
      <c r="A390" s="12" t="str">
        <f>IF(Items!$A390="","",Items!$A390)</f>
        <v/>
      </c>
      <c r="B390" s="12" t="str">
        <f>IF($A390="","",Items!$B390)</f>
        <v/>
      </c>
      <c r="C390" s="12" t="str">
        <f>IF(OR($A390="",C$1=""),"",SUMIFS(Movements!$H$2:$H$5001,Movements!$B$2:$B$5001,$A390,Movements!$D$2:$D$5001,C$1))</f>
        <v/>
      </c>
      <c r="D390" s="12" t="str">
        <f>IF(OR($A390="",D$1=""),"",SUMIFS(Movements!$H$2:$H$5001,Movements!$B$2:$B$5001,$A390,Movements!$D$2:$D$5001,D$1))</f>
        <v/>
      </c>
      <c r="E390" s="12" t="str">
        <f>IF(OR($A390="",E$1=""),"",SUMIFS(Movements!$H$2:$H$5001,Movements!$B$2:$B$5001,$A390,Movements!$D$2:$D$5001,E$1))</f>
        <v/>
      </c>
      <c r="F390" s="12" t="str">
        <f>IF(OR($A390="",F$1=""),"",SUMIFS(Movements!$H$2:$H$5001,Movements!$B$2:$B$5001,$A390,Movements!$D$2:$D$5001,F$1))</f>
        <v/>
      </c>
      <c r="G390" s="12" t="str">
        <f>IF(OR($A390="",G$1=""),"",SUMIFS(Movements!$H$2:$H$5001,Movements!$B$2:$B$5001,$A390,Movements!$D$2:$D$5001,G$1))</f>
        <v/>
      </c>
      <c r="H390" s="12" t="str">
        <f>IF($A390="","",Items!$L390)</f>
        <v/>
      </c>
      <c r="I390" s="13" t="str">
        <f>IF($A390="","",Items!$G390)</f>
        <v/>
      </c>
      <c r="J390" s="13" t="str">
        <f>IF($A390="","",H390*I390)</f>
        <v/>
      </c>
      <c r="K390" s="12" t="str">
        <f>IF($A390="","",Items!$O390)</f>
        <v/>
      </c>
    </row>
    <row r="391">
      <c r="A391" s="12" t="str">
        <f>IF(Items!$A391="","",Items!$A391)</f>
        <v/>
      </c>
      <c r="B391" s="12" t="str">
        <f>IF($A391="","",Items!$B391)</f>
        <v/>
      </c>
      <c r="C391" s="12" t="str">
        <f>IF(OR($A391="",C$1=""),"",SUMIFS(Movements!$H$2:$H$5001,Movements!$B$2:$B$5001,$A391,Movements!$D$2:$D$5001,C$1))</f>
        <v/>
      </c>
      <c r="D391" s="12" t="str">
        <f>IF(OR($A391="",D$1=""),"",SUMIFS(Movements!$H$2:$H$5001,Movements!$B$2:$B$5001,$A391,Movements!$D$2:$D$5001,D$1))</f>
        <v/>
      </c>
      <c r="E391" s="12" t="str">
        <f>IF(OR($A391="",E$1=""),"",SUMIFS(Movements!$H$2:$H$5001,Movements!$B$2:$B$5001,$A391,Movements!$D$2:$D$5001,E$1))</f>
        <v/>
      </c>
      <c r="F391" s="12" t="str">
        <f>IF(OR($A391="",F$1=""),"",SUMIFS(Movements!$H$2:$H$5001,Movements!$B$2:$B$5001,$A391,Movements!$D$2:$D$5001,F$1))</f>
        <v/>
      </c>
      <c r="G391" s="12" t="str">
        <f>IF(OR($A391="",G$1=""),"",SUMIFS(Movements!$H$2:$H$5001,Movements!$B$2:$B$5001,$A391,Movements!$D$2:$D$5001,G$1))</f>
        <v/>
      </c>
      <c r="H391" s="12" t="str">
        <f>IF($A391="","",Items!$L391)</f>
        <v/>
      </c>
      <c r="I391" s="13" t="str">
        <f>IF($A391="","",Items!$G391)</f>
        <v/>
      </c>
      <c r="J391" s="13" t="str">
        <f>IF($A391="","",H391*I391)</f>
        <v/>
      </c>
      <c r="K391" s="12" t="str">
        <f>IF($A391="","",Items!$O391)</f>
        <v/>
      </c>
    </row>
    <row r="392">
      <c r="A392" s="12" t="str">
        <f>IF(Items!$A392="","",Items!$A392)</f>
        <v/>
      </c>
      <c r="B392" s="12" t="str">
        <f>IF($A392="","",Items!$B392)</f>
        <v/>
      </c>
      <c r="C392" s="12" t="str">
        <f>IF(OR($A392="",C$1=""),"",SUMIFS(Movements!$H$2:$H$5001,Movements!$B$2:$B$5001,$A392,Movements!$D$2:$D$5001,C$1))</f>
        <v/>
      </c>
      <c r="D392" s="12" t="str">
        <f>IF(OR($A392="",D$1=""),"",SUMIFS(Movements!$H$2:$H$5001,Movements!$B$2:$B$5001,$A392,Movements!$D$2:$D$5001,D$1))</f>
        <v/>
      </c>
      <c r="E392" s="12" t="str">
        <f>IF(OR($A392="",E$1=""),"",SUMIFS(Movements!$H$2:$H$5001,Movements!$B$2:$B$5001,$A392,Movements!$D$2:$D$5001,E$1))</f>
        <v/>
      </c>
      <c r="F392" s="12" t="str">
        <f>IF(OR($A392="",F$1=""),"",SUMIFS(Movements!$H$2:$H$5001,Movements!$B$2:$B$5001,$A392,Movements!$D$2:$D$5001,F$1))</f>
        <v/>
      </c>
      <c r="G392" s="12" t="str">
        <f>IF(OR($A392="",G$1=""),"",SUMIFS(Movements!$H$2:$H$5001,Movements!$B$2:$B$5001,$A392,Movements!$D$2:$D$5001,G$1))</f>
        <v/>
      </c>
      <c r="H392" s="12" t="str">
        <f>IF($A392="","",Items!$L392)</f>
        <v/>
      </c>
      <c r="I392" s="13" t="str">
        <f>IF($A392="","",Items!$G392)</f>
        <v/>
      </c>
      <c r="J392" s="13" t="str">
        <f>IF($A392="","",H392*I392)</f>
        <v/>
      </c>
      <c r="K392" s="12" t="str">
        <f>IF($A392="","",Items!$O392)</f>
        <v/>
      </c>
    </row>
    <row r="393">
      <c r="A393" s="12" t="str">
        <f>IF(Items!$A393="","",Items!$A393)</f>
        <v/>
      </c>
      <c r="B393" s="12" t="str">
        <f>IF($A393="","",Items!$B393)</f>
        <v/>
      </c>
      <c r="C393" s="12" t="str">
        <f>IF(OR($A393="",C$1=""),"",SUMIFS(Movements!$H$2:$H$5001,Movements!$B$2:$B$5001,$A393,Movements!$D$2:$D$5001,C$1))</f>
        <v/>
      </c>
      <c r="D393" s="12" t="str">
        <f>IF(OR($A393="",D$1=""),"",SUMIFS(Movements!$H$2:$H$5001,Movements!$B$2:$B$5001,$A393,Movements!$D$2:$D$5001,D$1))</f>
        <v/>
      </c>
      <c r="E393" s="12" t="str">
        <f>IF(OR($A393="",E$1=""),"",SUMIFS(Movements!$H$2:$H$5001,Movements!$B$2:$B$5001,$A393,Movements!$D$2:$D$5001,E$1))</f>
        <v/>
      </c>
      <c r="F393" s="12" t="str">
        <f>IF(OR($A393="",F$1=""),"",SUMIFS(Movements!$H$2:$H$5001,Movements!$B$2:$B$5001,$A393,Movements!$D$2:$D$5001,F$1))</f>
        <v/>
      </c>
      <c r="G393" s="12" t="str">
        <f>IF(OR($A393="",G$1=""),"",SUMIFS(Movements!$H$2:$H$5001,Movements!$B$2:$B$5001,$A393,Movements!$D$2:$D$5001,G$1))</f>
        <v/>
      </c>
      <c r="H393" s="12" t="str">
        <f>IF($A393="","",Items!$L393)</f>
        <v/>
      </c>
      <c r="I393" s="13" t="str">
        <f>IF($A393="","",Items!$G393)</f>
        <v/>
      </c>
      <c r="J393" s="13" t="str">
        <f>IF($A393="","",H393*I393)</f>
        <v/>
      </c>
      <c r="K393" s="12" t="str">
        <f>IF($A393="","",Items!$O393)</f>
        <v/>
      </c>
    </row>
    <row r="394">
      <c r="A394" s="12" t="str">
        <f>IF(Items!$A394="","",Items!$A394)</f>
        <v/>
      </c>
      <c r="B394" s="12" t="str">
        <f>IF($A394="","",Items!$B394)</f>
        <v/>
      </c>
      <c r="C394" s="12" t="str">
        <f>IF(OR($A394="",C$1=""),"",SUMIFS(Movements!$H$2:$H$5001,Movements!$B$2:$B$5001,$A394,Movements!$D$2:$D$5001,C$1))</f>
        <v/>
      </c>
      <c r="D394" s="12" t="str">
        <f>IF(OR($A394="",D$1=""),"",SUMIFS(Movements!$H$2:$H$5001,Movements!$B$2:$B$5001,$A394,Movements!$D$2:$D$5001,D$1))</f>
        <v/>
      </c>
      <c r="E394" s="12" t="str">
        <f>IF(OR($A394="",E$1=""),"",SUMIFS(Movements!$H$2:$H$5001,Movements!$B$2:$B$5001,$A394,Movements!$D$2:$D$5001,E$1))</f>
        <v/>
      </c>
      <c r="F394" s="12" t="str">
        <f>IF(OR($A394="",F$1=""),"",SUMIFS(Movements!$H$2:$H$5001,Movements!$B$2:$B$5001,$A394,Movements!$D$2:$D$5001,F$1))</f>
        <v/>
      </c>
      <c r="G394" s="12" t="str">
        <f>IF(OR($A394="",G$1=""),"",SUMIFS(Movements!$H$2:$H$5001,Movements!$B$2:$B$5001,$A394,Movements!$D$2:$D$5001,G$1))</f>
        <v/>
      </c>
      <c r="H394" s="12" t="str">
        <f>IF($A394="","",Items!$L394)</f>
        <v/>
      </c>
      <c r="I394" s="13" t="str">
        <f>IF($A394="","",Items!$G394)</f>
        <v/>
      </c>
      <c r="J394" s="13" t="str">
        <f>IF($A394="","",H394*I394)</f>
        <v/>
      </c>
      <c r="K394" s="12" t="str">
        <f>IF($A394="","",Items!$O394)</f>
        <v/>
      </c>
    </row>
    <row r="395">
      <c r="A395" s="12" t="str">
        <f>IF(Items!$A395="","",Items!$A395)</f>
        <v/>
      </c>
      <c r="B395" s="12" t="str">
        <f>IF($A395="","",Items!$B395)</f>
        <v/>
      </c>
      <c r="C395" s="12" t="str">
        <f>IF(OR($A395="",C$1=""),"",SUMIFS(Movements!$H$2:$H$5001,Movements!$B$2:$B$5001,$A395,Movements!$D$2:$D$5001,C$1))</f>
        <v/>
      </c>
      <c r="D395" s="12" t="str">
        <f>IF(OR($A395="",D$1=""),"",SUMIFS(Movements!$H$2:$H$5001,Movements!$B$2:$B$5001,$A395,Movements!$D$2:$D$5001,D$1))</f>
        <v/>
      </c>
      <c r="E395" s="12" t="str">
        <f>IF(OR($A395="",E$1=""),"",SUMIFS(Movements!$H$2:$H$5001,Movements!$B$2:$B$5001,$A395,Movements!$D$2:$D$5001,E$1))</f>
        <v/>
      </c>
      <c r="F395" s="12" t="str">
        <f>IF(OR($A395="",F$1=""),"",SUMIFS(Movements!$H$2:$H$5001,Movements!$B$2:$B$5001,$A395,Movements!$D$2:$D$5001,F$1))</f>
        <v/>
      </c>
      <c r="G395" s="12" t="str">
        <f>IF(OR($A395="",G$1=""),"",SUMIFS(Movements!$H$2:$H$5001,Movements!$B$2:$B$5001,$A395,Movements!$D$2:$D$5001,G$1))</f>
        <v/>
      </c>
      <c r="H395" s="12" t="str">
        <f>IF($A395="","",Items!$L395)</f>
        <v/>
      </c>
      <c r="I395" s="13" t="str">
        <f>IF($A395="","",Items!$G395)</f>
        <v/>
      </c>
      <c r="J395" s="13" t="str">
        <f>IF($A395="","",H395*I395)</f>
        <v/>
      </c>
      <c r="K395" s="12" t="str">
        <f>IF($A395="","",Items!$O395)</f>
        <v/>
      </c>
    </row>
    <row r="396">
      <c r="A396" s="12" t="str">
        <f>IF(Items!$A396="","",Items!$A396)</f>
        <v/>
      </c>
      <c r="B396" s="12" t="str">
        <f>IF($A396="","",Items!$B396)</f>
        <v/>
      </c>
      <c r="C396" s="12" t="str">
        <f>IF(OR($A396="",C$1=""),"",SUMIFS(Movements!$H$2:$H$5001,Movements!$B$2:$B$5001,$A396,Movements!$D$2:$D$5001,C$1))</f>
        <v/>
      </c>
      <c r="D396" s="12" t="str">
        <f>IF(OR($A396="",D$1=""),"",SUMIFS(Movements!$H$2:$H$5001,Movements!$B$2:$B$5001,$A396,Movements!$D$2:$D$5001,D$1))</f>
        <v/>
      </c>
      <c r="E396" s="12" t="str">
        <f>IF(OR($A396="",E$1=""),"",SUMIFS(Movements!$H$2:$H$5001,Movements!$B$2:$B$5001,$A396,Movements!$D$2:$D$5001,E$1))</f>
        <v/>
      </c>
      <c r="F396" s="12" t="str">
        <f>IF(OR($A396="",F$1=""),"",SUMIFS(Movements!$H$2:$H$5001,Movements!$B$2:$B$5001,$A396,Movements!$D$2:$D$5001,F$1))</f>
        <v/>
      </c>
      <c r="G396" s="12" t="str">
        <f>IF(OR($A396="",G$1=""),"",SUMIFS(Movements!$H$2:$H$5001,Movements!$B$2:$B$5001,$A396,Movements!$D$2:$D$5001,G$1))</f>
        <v/>
      </c>
      <c r="H396" s="12" t="str">
        <f>IF($A396="","",Items!$L396)</f>
        <v/>
      </c>
      <c r="I396" s="13" t="str">
        <f>IF($A396="","",Items!$G396)</f>
        <v/>
      </c>
      <c r="J396" s="13" t="str">
        <f>IF($A396="","",H396*I396)</f>
        <v/>
      </c>
      <c r="K396" s="12" t="str">
        <f>IF($A396="","",Items!$O396)</f>
        <v/>
      </c>
    </row>
    <row r="397">
      <c r="A397" s="12" t="str">
        <f>IF(Items!$A397="","",Items!$A397)</f>
        <v/>
      </c>
      <c r="B397" s="12" t="str">
        <f>IF($A397="","",Items!$B397)</f>
        <v/>
      </c>
      <c r="C397" s="12" t="str">
        <f>IF(OR($A397="",C$1=""),"",SUMIFS(Movements!$H$2:$H$5001,Movements!$B$2:$B$5001,$A397,Movements!$D$2:$D$5001,C$1))</f>
        <v/>
      </c>
      <c r="D397" s="12" t="str">
        <f>IF(OR($A397="",D$1=""),"",SUMIFS(Movements!$H$2:$H$5001,Movements!$B$2:$B$5001,$A397,Movements!$D$2:$D$5001,D$1))</f>
        <v/>
      </c>
      <c r="E397" s="12" t="str">
        <f>IF(OR($A397="",E$1=""),"",SUMIFS(Movements!$H$2:$H$5001,Movements!$B$2:$B$5001,$A397,Movements!$D$2:$D$5001,E$1))</f>
        <v/>
      </c>
      <c r="F397" s="12" t="str">
        <f>IF(OR($A397="",F$1=""),"",SUMIFS(Movements!$H$2:$H$5001,Movements!$B$2:$B$5001,$A397,Movements!$D$2:$D$5001,F$1))</f>
        <v/>
      </c>
      <c r="G397" s="12" t="str">
        <f>IF(OR($A397="",G$1=""),"",SUMIFS(Movements!$H$2:$H$5001,Movements!$B$2:$B$5001,$A397,Movements!$D$2:$D$5001,G$1))</f>
        <v/>
      </c>
      <c r="H397" s="12" t="str">
        <f>IF($A397="","",Items!$L397)</f>
        <v/>
      </c>
      <c r="I397" s="13" t="str">
        <f>IF($A397="","",Items!$G397)</f>
        <v/>
      </c>
      <c r="J397" s="13" t="str">
        <f>IF($A397="","",H397*I397)</f>
        <v/>
      </c>
      <c r="K397" s="12" t="str">
        <f>IF($A397="","",Items!$O397)</f>
        <v/>
      </c>
    </row>
    <row r="398">
      <c r="A398" s="12" t="str">
        <f>IF(Items!$A398="","",Items!$A398)</f>
        <v/>
      </c>
      <c r="B398" s="12" t="str">
        <f>IF($A398="","",Items!$B398)</f>
        <v/>
      </c>
      <c r="C398" s="12" t="str">
        <f>IF(OR($A398="",C$1=""),"",SUMIFS(Movements!$H$2:$H$5001,Movements!$B$2:$B$5001,$A398,Movements!$D$2:$D$5001,C$1))</f>
        <v/>
      </c>
      <c r="D398" s="12" t="str">
        <f>IF(OR($A398="",D$1=""),"",SUMIFS(Movements!$H$2:$H$5001,Movements!$B$2:$B$5001,$A398,Movements!$D$2:$D$5001,D$1))</f>
        <v/>
      </c>
      <c r="E398" s="12" t="str">
        <f>IF(OR($A398="",E$1=""),"",SUMIFS(Movements!$H$2:$H$5001,Movements!$B$2:$B$5001,$A398,Movements!$D$2:$D$5001,E$1))</f>
        <v/>
      </c>
      <c r="F398" s="12" t="str">
        <f>IF(OR($A398="",F$1=""),"",SUMIFS(Movements!$H$2:$H$5001,Movements!$B$2:$B$5001,$A398,Movements!$D$2:$D$5001,F$1))</f>
        <v/>
      </c>
      <c r="G398" s="12" t="str">
        <f>IF(OR($A398="",G$1=""),"",SUMIFS(Movements!$H$2:$H$5001,Movements!$B$2:$B$5001,$A398,Movements!$D$2:$D$5001,G$1))</f>
        <v/>
      </c>
      <c r="H398" s="12" t="str">
        <f>IF($A398="","",Items!$L398)</f>
        <v/>
      </c>
      <c r="I398" s="13" t="str">
        <f>IF($A398="","",Items!$G398)</f>
        <v/>
      </c>
      <c r="J398" s="13" t="str">
        <f>IF($A398="","",H398*I398)</f>
        <v/>
      </c>
      <c r="K398" s="12" t="str">
        <f>IF($A398="","",Items!$O398)</f>
        <v/>
      </c>
    </row>
    <row r="399">
      <c r="A399" s="12" t="str">
        <f>IF(Items!$A399="","",Items!$A399)</f>
        <v/>
      </c>
      <c r="B399" s="12" t="str">
        <f>IF($A399="","",Items!$B399)</f>
        <v/>
      </c>
      <c r="C399" s="12" t="str">
        <f>IF(OR($A399="",C$1=""),"",SUMIFS(Movements!$H$2:$H$5001,Movements!$B$2:$B$5001,$A399,Movements!$D$2:$D$5001,C$1))</f>
        <v/>
      </c>
      <c r="D399" s="12" t="str">
        <f>IF(OR($A399="",D$1=""),"",SUMIFS(Movements!$H$2:$H$5001,Movements!$B$2:$B$5001,$A399,Movements!$D$2:$D$5001,D$1))</f>
        <v/>
      </c>
      <c r="E399" s="12" t="str">
        <f>IF(OR($A399="",E$1=""),"",SUMIFS(Movements!$H$2:$H$5001,Movements!$B$2:$B$5001,$A399,Movements!$D$2:$D$5001,E$1))</f>
        <v/>
      </c>
      <c r="F399" s="12" t="str">
        <f>IF(OR($A399="",F$1=""),"",SUMIFS(Movements!$H$2:$H$5001,Movements!$B$2:$B$5001,$A399,Movements!$D$2:$D$5001,F$1))</f>
        <v/>
      </c>
      <c r="G399" s="12" t="str">
        <f>IF(OR($A399="",G$1=""),"",SUMIFS(Movements!$H$2:$H$5001,Movements!$B$2:$B$5001,$A399,Movements!$D$2:$D$5001,G$1))</f>
        <v/>
      </c>
      <c r="H399" s="12" t="str">
        <f>IF($A399="","",Items!$L399)</f>
        <v/>
      </c>
      <c r="I399" s="13" t="str">
        <f>IF($A399="","",Items!$G399)</f>
        <v/>
      </c>
      <c r="J399" s="13" t="str">
        <f>IF($A399="","",H399*I399)</f>
        <v/>
      </c>
      <c r="K399" s="12" t="str">
        <f>IF($A399="","",Items!$O399)</f>
        <v/>
      </c>
    </row>
    <row r="400">
      <c r="A400" s="12" t="str">
        <f>IF(Items!$A400="","",Items!$A400)</f>
        <v/>
      </c>
      <c r="B400" s="12" t="str">
        <f>IF($A400="","",Items!$B400)</f>
        <v/>
      </c>
      <c r="C400" s="12" t="str">
        <f>IF(OR($A400="",C$1=""),"",SUMIFS(Movements!$H$2:$H$5001,Movements!$B$2:$B$5001,$A400,Movements!$D$2:$D$5001,C$1))</f>
        <v/>
      </c>
      <c r="D400" s="12" t="str">
        <f>IF(OR($A400="",D$1=""),"",SUMIFS(Movements!$H$2:$H$5001,Movements!$B$2:$B$5001,$A400,Movements!$D$2:$D$5001,D$1))</f>
        <v/>
      </c>
      <c r="E400" s="12" t="str">
        <f>IF(OR($A400="",E$1=""),"",SUMIFS(Movements!$H$2:$H$5001,Movements!$B$2:$B$5001,$A400,Movements!$D$2:$D$5001,E$1))</f>
        <v/>
      </c>
      <c r="F400" s="12" t="str">
        <f>IF(OR($A400="",F$1=""),"",SUMIFS(Movements!$H$2:$H$5001,Movements!$B$2:$B$5001,$A400,Movements!$D$2:$D$5001,F$1))</f>
        <v/>
      </c>
      <c r="G400" s="12" t="str">
        <f>IF(OR($A400="",G$1=""),"",SUMIFS(Movements!$H$2:$H$5001,Movements!$B$2:$B$5001,$A400,Movements!$D$2:$D$5001,G$1))</f>
        <v/>
      </c>
      <c r="H400" s="12" t="str">
        <f>IF($A400="","",Items!$L400)</f>
        <v/>
      </c>
      <c r="I400" s="13" t="str">
        <f>IF($A400="","",Items!$G400)</f>
        <v/>
      </c>
      <c r="J400" s="13" t="str">
        <f>IF($A400="","",H400*I400)</f>
        <v/>
      </c>
      <c r="K400" s="12" t="str">
        <f>IF($A400="","",Items!$O400)</f>
        <v/>
      </c>
    </row>
    <row r="401">
      <c r="A401" s="12" t="str">
        <f>IF(Items!$A401="","",Items!$A401)</f>
        <v/>
      </c>
      <c r="B401" s="12" t="str">
        <f>IF($A401="","",Items!$B401)</f>
        <v/>
      </c>
      <c r="C401" s="12" t="str">
        <f>IF(OR($A401="",C$1=""),"",SUMIFS(Movements!$H$2:$H$5001,Movements!$B$2:$B$5001,$A401,Movements!$D$2:$D$5001,C$1))</f>
        <v/>
      </c>
      <c r="D401" s="12" t="str">
        <f>IF(OR($A401="",D$1=""),"",SUMIFS(Movements!$H$2:$H$5001,Movements!$B$2:$B$5001,$A401,Movements!$D$2:$D$5001,D$1))</f>
        <v/>
      </c>
      <c r="E401" s="12" t="str">
        <f>IF(OR($A401="",E$1=""),"",SUMIFS(Movements!$H$2:$H$5001,Movements!$B$2:$B$5001,$A401,Movements!$D$2:$D$5001,E$1))</f>
        <v/>
      </c>
      <c r="F401" s="12" t="str">
        <f>IF(OR($A401="",F$1=""),"",SUMIFS(Movements!$H$2:$H$5001,Movements!$B$2:$B$5001,$A401,Movements!$D$2:$D$5001,F$1))</f>
        <v/>
      </c>
      <c r="G401" s="12" t="str">
        <f>IF(OR($A401="",G$1=""),"",SUMIFS(Movements!$H$2:$H$5001,Movements!$B$2:$B$5001,$A401,Movements!$D$2:$D$5001,G$1))</f>
        <v/>
      </c>
      <c r="H401" s="12" t="str">
        <f>IF($A401="","",Items!$L401)</f>
        <v/>
      </c>
      <c r="I401" s="13" t="str">
        <f>IF($A401="","",Items!$G401)</f>
        <v/>
      </c>
      <c r="J401" s="13" t="str">
        <f>IF($A401="","",H401*I401)</f>
        <v/>
      </c>
      <c r="K401" s="12" t="str">
        <f>IF($A401="","",Items!$O401)</f>
        <v/>
      </c>
    </row>
    <row r="402">
      <c r="A402" s="12" t="str">
        <f>IF(Items!$A402="","",Items!$A402)</f>
        <v/>
      </c>
      <c r="B402" s="12" t="str">
        <f>IF($A402="","",Items!$B402)</f>
        <v/>
      </c>
      <c r="C402" s="12" t="str">
        <f>IF(OR($A402="",C$1=""),"",SUMIFS(Movements!$H$2:$H$5001,Movements!$B$2:$B$5001,$A402,Movements!$D$2:$D$5001,C$1))</f>
        <v/>
      </c>
      <c r="D402" s="12" t="str">
        <f>IF(OR($A402="",D$1=""),"",SUMIFS(Movements!$H$2:$H$5001,Movements!$B$2:$B$5001,$A402,Movements!$D$2:$D$5001,D$1))</f>
        <v/>
      </c>
      <c r="E402" s="12" t="str">
        <f>IF(OR($A402="",E$1=""),"",SUMIFS(Movements!$H$2:$H$5001,Movements!$B$2:$B$5001,$A402,Movements!$D$2:$D$5001,E$1))</f>
        <v/>
      </c>
      <c r="F402" s="12" t="str">
        <f>IF(OR($A402="",F$1=""),"",SUMIFS(Movements!$H$2:$H$5001,Movements!$B$2:$B$5001,$A402,Movements!$D$2:$D$5001,F$1))</f>
        <v/>
      </c>
      <c r="G402" s="12" t="str">
        <f>IF(OR($A402="",G$1=""),"",SUMIFS(Movements!$H$2:$H$5001,Movements!$B$2:$B$5001,$A402,Movements!$D$2:$D$5001,G$1))</f>
        <v/>
      </c>
      <c r="H402" s="12" t="str">
        <f>IF($A402="","",Items!$L402)</f>
        <v/>
      </c>
      <c r="I402" s="13" t="str">
        <f>IF($A402="","",Items!$G402)</f>
        <v/>
      </c>
      <c r="J402" s="13" t="str">
        <f>IF($A402="","",H402*I402)</f>
        <v/>
      </c>
      <c r="K402" s="12" t="str">
        <f>IF($A402="","",Items!$O402)</f>
        <v/>
      </c>
    </row>
    <row r="403">
      <c r="A403" s="12" t="str">
        <f>IF(Items!$A403="","",Items!$A403)</f>
        <v/>
      </c>
      <c r="B403" s="12" t="str">
        <f>IF($A403="","",Items!$B403)</f>
        <v/>
      </c>
      <c r="C403" s="12" t="str">
        <f>IF(OR($A403="",C$1=""),"",SUMIFS(Movements!$H$2:$H$5001,Movements!$B$2:$B$5001,$A403,Movements!$D$2:$D$5001,C$1))</f>
        <v/>
      </c>
      <c r="D403" s="12" t="str">
        <f>IF(OR($A403="",D$1=""),"",SUMIFS(Movements!$H$2:$H$5001,Movements!$B$2:$B$5001,$A403,Movements!$D$2:$D$5001,D$1))</f>
        <v/>
      </c>
      <c r="E403" s="12" t="str">
        <f>IF(OR($A403="",E$1=""),"",SUMIFS(Movements!$H$2:$H$5001,Movements!$B$2:$B$5001,$A403,Movements!$D$2:$D$5001,E$1))</f>
        <v/>
      </c>
      <c r="F403" s="12" t="str">
        <f>IF(OR($A403="",F$1=""),"",SUMIFS(Movements!$H$2:$H$5001,Movements!$B$2:$B$5001,$A403,Movements!$D$2:$D$5001,F$1))</f>
        <v/>
      </c>
      <c r="G403" s="12" t="str">
        <f>IF(OR($A403="",G$1=""),"",SUMIFS(Movements!$H$2:$H$5001,Movements!$B$2:$B$5001,$A403,Movements!$D$2:$D$5001,G$1))</f>
        <v/>
      </c>
      <c r="H403" s="12" t="str">
        <f>IF($A403="","",Items!$L403)</f>
        <v/>
      </c>
      <c r="I403" s="13" t="str">
        <f>IF($A403="","",Items!$G403)</f>
        <v/>
      </c>
      <c r="J403" s="13" t="str">
        <f>IF($A403="","",H403*I403)</f>
        <v/>
      </c>
      <c r="K403" s="12" t="str">
        <f>IF($A403="","",Items!$O403)</f>
        <v/>
      </c>
    </row>
    <row r="404">
      <c r="A404" s="12" t="str">
        <f>IF(Items!$A404="","",Items!$A404)</f>
        <v/>
      </c>
      <c r="B404" s="12" t="str">
        <f>IF($A404="","",Items!$B404)</f>
        <v/>
      </c>
      <c r="C404" s="12" t="str">
        <f>IF(OR($A404="",C$1=""),"",SUMIFS(Movements!$H$2:$H$5001,Movements!$B$2:$B$5001,$A404,Movements!$D$2:$D$5001,C$1))</f>
        <v/>
      </c>
      <c r="D404" s="12" t="str">
        <f>IF(OR($A404="",D$1=""),"",SUMIFS(Movements!$H$2:$H$5001,Movements!$B$2:$B$5001,$A404,Movements!$D$2:$D$5001,D$1))</f>
        <v/>
      </c>
      <c r="E404" s="12" t="str">
        <f>IF(OR($A404="",E$1=""),"",SUMIFS(Movements!$H$2:$H$5001,Movements!$B$2:$B$5001,$A404,Movements!$D$2:$D$5001,E$1))</f>
        <v/>
      </c>
      <c r="F404" s="12" t="str">
        <f>IF(OR($A404="",F$1=""),"",SUMIFS(Movements!$H$2:$H$5001,Movements!$B$2:$B$5001,$A404,Movements!$D$2:$D$5001,F$1))</f>
        <v/>
      </c>
      <c r="G404" s="12" t="str">
        <f>IF(OR($A404="",G$1=""),"",SUMIFS(Movements!$H$2:$H$5001,Movements!$B$2:$B$5001,$A404,Movements!$D$2:$D$5001,G$1))</f>
        <v/>
      </c>
      <c r="H404" s="12" t="str">
        <f>IF($A404="","",Items!$L404)</f>
        <v/>
      </c>
      <c r="I404" s="13" t="str">
        <f>IF($A404="","",Items!$G404)</f>
        <v/>
      </c>
      <c r="J404" s="13" t="str">
        <f>IF($A404="","",H404*I404)</f>
        <v/>
      </c>
      <c r="K404" s="12" t="str">
        <f>IF($A404="","",Items!$O404)</f>
        <v/>
      </c>
    </row>
    <row r="405">
      <c r="A405" s="12" t="str">
        <f>IF(Items!$A405="","",Items!$A405)</f>
        <v/>
      </c>
      <c r="B405" s="12" t="str">
        <f>IF($A405="","",Items!$B405)</f>
        <v/>
      </c>
      <c r="C405" s="12" t="str">
        <f>IF(OR($A405="",C$1=""),"",SUMIFS(Movements!$H$2:$H$5001,Movements!$B$2:$B$5001,$A405,Movements!$D$2:$D$5001,C$1))</f>
        <v/>
      </c>
      <c r="D405" s="12" t="str">
        <f>IF(OR($A405="",D$1=""),"",SUMIFS(Movements!$H$2:$H$5001,Movements!$B$2:$B$5001,$A405,Movements!$D$2:$D$5001,D$1))</f>
        <v/>
      </c>
      <c r="E405" s="12" t="str">
        <f>IF(OR($A405="",E$1=""),"",SUMIFS(Movements!$H$2:$H$5001,Movements!$B$2:$B$5001,$A405,Movements!$D$2:$D$5001,E$1))</f>
        <v/>
      </c>
      <c r="F405" s="12" t="str">
        <f>IF(OR($A405="",F$1=""),"",SUMIFS(Movements!$H$2:$H$5001,Movements!$B$2:$B$5001,$A405,Movements!$D$2:$D$5001,F$1))</f>
        <v/>
      </c>
      <c r="G405" s="12" t="str">
        <f>IF(OR($A405="",G$1=""),"",SUMIFS(Movements!$H$2:$H$5001,Movements!$B$2:$B$5001,$A405,Movements!$D$2:$D$5001,G$1))</f>
        <v/>
      </c>
      <c r="H405" s="12" t="str">
        <f>IF($A405="","",Items!$L405)</f>
        <v/>
      </c>
      <c r="I405" s="13" t="str">
        <f>IF($A405="","",Items!$G405)</f>
        <v/>
      </c>
      <c r="J405" s="13" t="str">
        <f>IF($A405="","",H405*I405)</f>
        <v/>
      </c>
      <c r="K405" s="12" t="str">
        <f>IF($A405="","",Items!$O405)</f>
        <v/>
      </c>
    </row>
    <row r="406">
      <c r="A406" s="12" t="str">
        <f>IF(Items!$A406="","",Items!$A406)</f>
        <v/>
      </c>
      <c r="B406" s="12" t="str">
        <f>IF($A406="","",Items!$B406)</f>
        <v/>
      </c>
      <c r="C406" s="12" t="str">
        <f>IF(OR($A406="",C$1=""),"",SUMIFS(Movements!$H$2:$H$5001,Movements!$B$2:$B$5001,$A406,Movements!$D$2:$D$5001,C$1))</f>
        <v/>
      </c>
      <c r="D406" s="12" t="str">
        <f>IF(OR($A406="",D$1=""),"",SUMIFS(Movements!$H$2:$H$5001,Movements!$B$2:$B$5001,$A406,Movements!$D$2:$D$5001,D$1))</f>
        <v/>
      </c>
      <c r="E406" s="12" t="str">
        <f>IF(OR($A406="",E$1=""),"",SUMIFS(Movements!$H$2:$H$5001,Movements!$B$2:$B$5001,$A406,Movements!$D$2:$D$5001,E$1))</f>
        <v/>
      </c>
      <c r="F406" s="12" t="str">
        <f>IF(OR($A406="",F$1=""),"",SUMIFS(Movements!$H$2:$H$5001,Movements!$B$2:$B$5001,$A406,Movements!$D$2:$D$5001,F$1))</f>
        <v/>
      </c>
      <c r="G406" s="12" t="str">
        <f>IF(OR($A406="",G$1=""),"",SUMIFS(Movements!$H$2:$H$5001,Movements!$B$2:$B$5001,$A406,Movements!$D$2:$D$5001,G$1))</f>
        <v/>
      </c>
      <c r="H406" s="12" t="str">
        <f>IF($A406="","",Items!$L406)</f>
        <v/>
      </c>
      <c r="I406" s="13" t="str">
        <f>IF($A406="","",Items!$G406)</f>
        <v/>
      </c>
      <c r="J406" s="13" t="str">
        <f>IF($A406="","",H406*I406)</f>
        <v/>
      </c>
      <c r="K406" s="12" t="str">
        <f>IF($A406="","",Items!$O406)</f>
        <v/>
      </c>
    </row>
    <row r="407">
      <c r="A407" s="12" t="str">
        <f>IF(Items!$A407="","",Items!$A407)</f>
        <v/>
      </c>
      <c r="B407" s="12" t="str">
        <f>IF($A407="","",Items!$B407)</f>
        <v/>
      </c>
      <c r="C407" s="12" t="str">
        <f>IF(OR($A407="",C$1=""),"",SUMIFS(Movements!$H$2:$H$5001,Movements!$B$2:$B$5001,$A407,Movements!$D$2:$D$5001,C$1))</f>
        <v/>
      </c>
      <c r="D407" s="12" t="str">
        <f>IF(OR($A407="",D$1=""),"",SUMIFS(Movements!$H$2:$H$5001,Movements!$B$2:$B$5001,$A407,Movements!$D$2:$D$5001,D$1))</f>
        <v/>
      </c>
      <c r="E407" s="12" t="str">
        <f>IF(OR($A407="",E$1=""),"",SUMIFS(Movements!$H$2:$H$5001,Movements!$B$2:$B$5001,$A407,Movements!$D$2:$D$5001,E$1))</f>
        <v/>
      </c>
      <c r="F407" s="12" t="str">
        <f>IF(OR($A407="",F$1=""),"",SUMIFS(Movements!$H$2:$H$5001,Movements!$B$2:$B$5001,$A407,Movements!$D$2:$D$5001,F$1))</f>
        <v/>
      </c>
      <c r="G407" s="12" t="str">
        <f>IF(OR($A407="",G$1=""),"",SUMIFS(Movements!$H$2:$H$5001,Movements!$B$2:$B$5001,$A407,Movements!$D$2:$D$5001,G$1))</f>
        <v/>
      </c>
      <c r="H407" s="12" t="str">
        <f>IF($A407="","",Items!$L407)</f>
        <v/>
      </c>
      <c r="I407" s="13" t="str">
        <f>IF($A407="","",Items!$G407)</f>
        <v/>
      </c>
      <c r="J407" s="13" t="str">
        <f>IF($A407="","",H407*I407)</f>
        <v/>
      </c>
      <c r="K407" s="12" t="str">
        <f>IF($A407="","",Items!$O407)</f>
        <v/>
      </c>
    </row>
    <row r="408">
      <c r="A408" s="12" t="str">
        <f>IF(Items!$A408="","",Items!$A408)</f>
        <v/>
      </c>
      <c r="B408" s="12" t="str">
        <f>IF($A408="","",Items!$B408)</f>
        <v/>
      </c>
      <c r="C408" s="12" t="str">
        <f>IF(OR($A408="",C$1=""),"",SUMIFS(Movements!$H$2:$H$5001,Movements!$B$2:$B$5001,$A408,Movements!$D$2:$D$5001,C$1))</f>
        <v/>
      </c>
      <c r="D408" s="12" t="str">
        <f>IF(OR($A408="",D$1=""),"",SUMIFS(Movements!$H$2:$H$5001,Movements!$B$2:$B$5001,$A408,Movements!$D$2:$D$5001,D$1))</f>
        <v/>
      </c>
      <c r="E408" s="12" t="str">
        <f>IF(OR($A408="",E$1=""),"",SUMIFS(Movements!$H$2:$H$5001,Movements!$B$2:$B$5001,$A408,Movements!$D$2:$D$5001,E$1))</f>
        <v/>
      </c>
      <c r="F408" s="12" t="str">
        <f>IF(OR($A408="",F$1=""),"",SUMIFS(Movements!$H$2:$H$5001,Movements!$B$2:$B$5001,$A408,Movements!$D$2:$D$5001,F$1))</f>
        <v/>
      </c>
      <c r="G408" s="12" t="str">
        <f>IF(OR($A408="",G$1=""),"",SUMIFS(Movements!$H$2:$H$5001,Movements!$B$2:$B$5001,$A408,Movements!$D$2:$D$5001,G$1))</f>
        <v/>
      </c>
      <c r="H408" s="12" t="str">
        <f>IF($A408="","",Items!$L408)</f>
        <v/>
      </c>
      <c r="I408" s="13" t="str">
        <f>IF($A408="","",Items!$G408)</f>
        <v/>
      </c>
      <c r="J408" s="13" t="str">
        <f>IF($A408="","",H408*I408)</f>
        <v/>
      </c>
      <c r="K408" s="12" t="str">
        <f>IF($A408="","",Items!$O408)</f>
        <v/>
      </c>
    </row>
    <row r="409">
      <c r="A409" s="12" t="str">
        <f>IF(Items!$A409="","",Items!$A409)</f>
        <v/>
      </c>
      <c r="B409" s="12" t="str">
        <f>IF($A409="","",Items!$B409)</f>
        <v/>
      </c>
      <c r="C409" s="12" t="str">
        <f>IF(OR($A409="",C$1=""),"",SUMIFS(Movements!$H$2:$H$5001,Movements!$B$2:$B$5001,$A409,Movements!$D$2:$D$5001,C$1))</f>
        <v/>
      </c>
      <c r="D409" s="12" t="str">
        <f>IF(OR($A409="",D$1=""),"",SUMIFS(Movements!$H$2:$H$5001,Movements!$B$2:$B$5001,$A409,Movements!$D$2:$D$5001,D$1))</f>
        <v/>
      </c>
      <c r="E409" s="12" t="str">
        <f>IF(OR($A409="",E$1=""),"",SUMIFS(Movements!$H$2:$H$5001,Movements!$B$2:$B$5001,$A409,Movements!$D$2:$D$5001,E$1))</f>
        <v/>
      </c>
      <c r="F409" s="12" t="str">
        <f>IF(OR($A409="",F$1=""),"",SUMIFS(Movements!$H$2:$H$5001,Movements!$B$2:$B$5001,$A409,Movements!$D$2:$D$5001,F$1))</f>
        <v/>
      </c>
      <c r="G409" s="12" t="str">
        <f>IF(OR($A409="",G$1=""),"",SUMIFS(Movements!$H$2:$H$5001,Movements!$B$2:$B$5001,$A409,Movements!$D$2:$D$5001,G$1))</f>
        <v/>
      </c>
      <c r="H409" s="12" t="str">
        <f>IF($A409="","",Items!$L409)</f>
        <v/>
      </c>
      <c r="I409" s="13" t="str">
        <f>IF($A409="","",Items!$G409)</f>
        <v/>
      </c>
      <c r="J409" s="13" t="str">
        <f>IF($A409="","",H409*I409)</f>
        <v/>
      </c>
      <c r="K409" s="12" t="str">
        <f>IF($A409="","",Items!$O409)</f>
        <v/>
      </c>
    </row>
    <row r="410">
      <c r="A410" s="12" t="str">
        <f>IF(Items!$A410="","",Items!$A410)</f>
        <v/>
      </c>
      <c r="B410" s="12" t="str">
        <f>IF($A410="","",Items!$B410)</f>
        <v/>
      </c>
      <c r="C410" s="12" t="str">
        <f>IF(OR($A410="",C$1=""),"",SUMIFS(Movements!$H$2:$H$5001,Movements!$B$2:$B$5001,$A410,Movements!$D$2:$D$5001,C$1))</f>
        <v/>
      </c>
      <c r="D410" s="12" t="str">
        <f>IF(OR($A410="",D$1=""),"",SUMIFS(Movements!$H$2:$H$5001,Movements!$B$2:$B$5001,$A410,Movements!$D$2:$D$5001,D$1))</f>
        <v/>
      </c>
      <c r="E410" s="12" t="str">
        <f>IF(OR($A410="",E$1=""),"",SUMIFS(Movements!$H$2:$H$5001,Movements!$B$2:$B$5001,$A410,Movements!$D$2:$D$5001,E$1))</f>
        <v/>
      </c>
      <c r="F410" s="12" t="str">
        <f>IF(OR($A410="",F$1=""),"",SUMIFS(Movements!$H$2:$H$5001,Movements!$B$2:$B$5001,$A410,Movements!$D$2:$D$5001,F$1))</f>
        <v/>
      </c>
      <c r="G410" s="12" t="str">
        <f>IF(OR($A410="",G$1=""),"",SUMIFS(Movements!$H$2:$H$5001,Movements!$B$2:$B$5001,$A410,Movements!$D$2:$D$5001,G$1))</f>
        <v/>
      </c>
      <c r="H410" s="12" t="str">
        <f>IF($A410="","",Items!$L410)</f>
        <v/>
      </c>
      <c r="I410" s="13" t="str">
        <f>IF($A410="","",Items!$G410)</f>
        <v/>
      </c>
      <c r="J410" s="13" t="str">
        <f>IF($A410="","",H410*I410)</f>
        <v/>
      </c>
      <c r="K410" s="12" t="str">
        <f>IF($A410="","",Items!$O410)</f>
        <v/>
      </c>
    </row>
    <row r="411">
      <c r="A411" s="12" t="str">
        <f>IF(Items!$A411="","",Items!$A411)</f>
        <v/>
      </c>
      <c r="B411" s="12" t="str">
        <f>IF($A411="","",Items!$B411)</f>
        <v/>
      </c>
      <c r="C411" s="12" t="str">
        <f>IF(OR($A411="",C$1=""),"",SUMIFS(Movements!$H$2:$H$5001,Movements!$B$2:$B$5001,$A411,Movements!$D$2:$D$5001,C$1))</f>
        <v/>
      </c>
      <c r="D411" s="12" t="str">
        <f>IF(OR($A411="",D$1=""),"",SUMIFS(Movements!$H$2:$H$5001,Movements!$B$2:$B$5001,$A411,Movements!$D$2:$D$5001,D$1))</f>
        <v/>
      </c>
      <c r="E411" s="12" t="str">
        <f>IF(OR($A411="",E$1=""),"",SUMIFS(Movements!$H$2:$H$5001,Movements!$B$2:$B$5001,$A411,Movements!$D$2:$D$5001,E$1))</f>
        <v/>
      </c>
      <c r="F411" s="12" t="str">
        <f>IF(OR($A411="",F$1=""),"",SUMIFS(Movements!$H$2:$H$5001,Movements!$B$2:$B$5001,$A411,Movements!$D$2:$D$5001,F$1))</f>
        <v/>
      </c>
      <c r="G411" s="12" t="str">
        <f>IF(OR($A411="",G$1=""),"",SUMIFS(Movements!$H$2:$H$5001,Movements!$B$2:$B$5001,$A411,Movements!$D$2:$D$5001,G$1))</f>
        <v/>
      </c>
      <c r="H411" s="12" t="str">
        <f>IF($A411="","",Items!$L411)</f>
        <v/>
      </c>
      <c r="I411" s="13" t="str">
        <f>IF($A411="","",Items!$G411)</f>
        <v/>
      </c>
      <c r="J411" s="13" t="str">
        <f>IF($A411="","",H411*I411)</f>
        <v/>
      </c>
      <c r="K411" s="12" t="str">
        <f>IF($A411="","",Items!$O411)</f>
        <v/>
      </c>
    </row>
    <row r="412">
      <c r="A412" s="12" t="str">
        <f>IF(Items!$A412="","",Items!$A412)</f>
        <v/>
      </c>
      <c r="B412" s="12" t="str">
        <f>IF($A412="","",Items!$B412)</f>
        <v/>
      </c>
      <c r="C412" s="12" t="str">
        <f>IF(OR($A412="",C$1=""),"",SUMIFS(Movements!$H$2:$H$5001,Movements!$B$2:$B$5001,$A412,Movements!$D$2:$D$5001,C$1))</f>
        <v/>
      </c>
      <c r="D412" s="12" t="str">
        <f>IF(OR($A412="",D$1=""),"",SUMIFS(Movements!$H$2:$H$5001,Movements!$B$2:$B$5001,$A412,Movements!$D$2:$D$5001,D$1))</f>
        <v/>
      </c>
      <c r="E412" s="12" t="str">
        <f>IF(OR($A412="",E$1=""),"",SUMIFS(Movements!$H$2:$H$5001,Movements!$B$2:$B$5001,$A412,Movements!$D$2:$D$5001,E$1))</f>
        <v/>
      </c>
      <c r="F412" s="12" t="str">
        <f>IF(OR($A412="",F$1=""),"",SUMIFS(Movements!$H$2:$H$5001,Movements!$B$2:$B$5001,$A412,Movements!$D$2:$D$5001,F$1))</f>
        <v/>
      </c>
      <c r="G412" s="12" t="str">
        <f>IF(OR($A412="",G$1=""),"",SUMIFS(Movements!$H$2:$H$5001,Movements!$B$2:$B$5001,$A412,Movements!$D$2:$D$5001,G$1))</f>
        <v/>
      </c>
      <c r="H412" s="12" t="str">
        <f>IF($A412="","",Items!$L412)</f>
        <v/>
      </c>
      <c r="I412" s="13" t="str">
        <f>IF($A412="","",Items!$G412)</f>
        <v/>
      </c>
      <c r="J412" s="13" t="str">
        <f>IF($A412="","",H412*I412)</f>
        <v/>
      </c>
      <c r="K412" s="12" t="str">
        <f>IF($A412="","",Items!$O412)</f>
        <v/>
      </c>
    </row>
    <row r="413">
      <c r="A413" s="12" t="str">
        <f>IF(Items!$A413="","",Items!$A413)</f>
        <v/>
      </c>
      <c r="B413" s="12" t="str">
        <f>IF($A413="","",Items!$B413)</f>
        <v/>
      </c>
      <c r="C413" s="12" t="str">
        <f>IF(OR($A413="",C$1=""),"",SUMIFS(Movements!$H$2:$H$5001,Movements!$B$2:$B$5001,$A413,Movements!$D$2:$D$5001,C$1))</f>
        <v/>
      </c>
      <c r="D413" s="12" t="str">
        <f>IF(OR($A413="",D$1=""),"",SUMIFS(Movements!$H$2:$H$5001,Movements!$B$2:$B$5001,$A413,Movements!$D$2:$D$5001,D$1))</f>
        <v/>
      </c>
      <c r="E413" s="12" t="str">
        <f>IF(OR($A413="",E$1=""),"",SUMIFS(Movements!$H$2:$H$5001,Movements!$B$2:$B$5001,$A413,Movements!$D$2:$D$5001,E$1))</f>
        <v/>
      </c>
      <c r="F413" s="12" t="str">
        <f>IF(OR($A413="",F$1=""),"",SUMIFS(Movements!$H$2:$H$5001,Movements!$B$2:$B$5001,$A413,Movements!$D$2:$D$5001,F$1))</f>
        <v/>
      </c>
      <c r="G413" s="12" t="str">
        <f>IF(OR($A413="",G$1=""),"",SUMIFS(Movements!$H$2:$H$5001,Movements!$B$2:$B$5001,$A413,Movements!$D$2:$D$5001,G$1))</f>
        <v/>
      </c>
      <c r="H413" s="12" t="str">
        <f>IF($A413="","",Items!$L413)</f>
        <v/>
      </c>
      <c r="I413" s="13" t="str">
        <f>IF($A413="","",Items!$G413)</f>
        <v/>
      </c>
      <c r="J413" s="13" t="str">
        <f>IF($A413="","",H413*I413)</f>
        <v/>
      </c>
      <c r="K413" s="12" t="str">
        <f>IF($A413="","",Items!$O413)</f>
        <v/>
      </c>
    </row>
    <row r="414">
      <c r="A414" s="12" t="str">
        <f>IF(Items!$A414="","",Items!$A414)</f>
        <v/>
      </c>
      <c r="B414" s="12" t="str">
        <f>IF($A414="","",Items!$B414)</f>
        <v/>
      </c>
      <c r="C414" s="12" t="str">
        <f>IF(OR($A414="",C$1=""),"",SUMIFS(Movements!$H$2:$H$5001,Movements!$B$2:$B$5001,$A414,Movements!$D$2:$D$5001,C$1))</f>
        <v/>
      </c>
      <c r="D414" s="12" t="str">
        <f>IF(OR($A414="",D$1=""),"",SUMIFS(Movements!$H$2:$H$5001,Movements!$B$2:$B$5001,$A414,Movements!$D$2:$D$5001,D$1))</f>
        <v/>
      </c>
      <c r="E414" s="12" t="str">
        <f>IF(OR($A414="",E$1=""),"",SUMIFS(Movements!$H$2:$H$5001,Movements!$B$2:$B$5001,$A414,Movements!$D$2:$D$5001,E$1))</f>
        <v/>
      </c>
      <c r="F414" s="12" t="str">
        <f>IF(OR($A414="",F$1=""),"",SUMIFS(Movements!$H$2:$H$5001,Movements!$B$2:$B$5001,$A414,Movements!$D$2:$D$5001,F$1))</f>
        <v/>
      </c>
      <c r="G414" s="12" t="str">
        <f>IF(OR($A414="",G$1=""),"",SUMIFS(Movements!$H$2:$H$5001,Movements!$B$2:$B$5001,$A414,Movements!$D$2:$D$5001,G$1))</f>
        <v/>
      </c>
      <c r="H414" s="12" t="str">
        <f>IF($A414="","",Items!$L414)</f>
        <v/>
      </c>
      <c r="I414" s="13" t="str">
        <f>IF($A414="","",Items!$G414)</f>
        <v/>
      </c>
      <c r="J414" s="13" t="str">
        <f>IF($A414="","",H414*I414)</f>
        <v/>
      </c>
      <c r="K414" s="12" t="str">
        <f>IF($A414="","",Items!$O414)</f>
        <v/>
      </c>
    </row>
    <row r="415">
      <c r="A415" s="12" t="str">
        <f>IF(Items!$A415="","",Items!$A415)</f>
        <v/>
      </c>
      <c r="B415" s="12" t="str">
        <f>IF($A415="","",Items!$B415)</f>
        <v/>
      </c>
      <c r="C415" s="12" t="str">
        <f>IF(OR($A415="",C$1=""),"",SUMIFS(Movements!$H$2:$H$5001,Movements!$B$2:$B$5001,$A415,Movements!$D$2:$D$5001,C$1))</f>
        <v/>
      </c>
      <c r="D415" s="12" t="str">
        <f>IF(OR($A415="",D$1=""),"",SUMIFS(Movements!$H$2:$H$5001,Movements!$B$2:$B$5001,$A415,Movements!$D$2:$D$5001,D$1))</f>
        <v/>
      </c>
      <c r="E415" s="12" t="str">
        <f>IF(OR($A415="",E$1=""),"",SUMIFS(Movements!$H$2:$H$5001,Movements!$B$2:$B$5001,$A415,Movements!$D$2:$D$5001,E$1))</f>
        <v/>
      </c>
      <c r="F415" s="12" t="str">
        <f>IF(OR($A415="",F$1=""),"",SUMIFS(Movements!$H$2:$H$5001,Movements!$B$2:$B$5001,$A415,Movements!$D$2:$D$5001,F$1))</f>
        <v/>
      </c>
      <c r="G415" s="12" t="str">
        <f>IF(OR($A415="",G$1=""),"",SUMIFS(Movements!$H$2:$H$5001,Movements!$B$2:$B$5001,$A415,Movements!$D$2:$D$5001,G$1))</f>
        <v/>
      </c>
      <c r="H415" s="12" t="str">
        <f>IF($A415="","",Items!$L415)</f>
        <v/>
      </c>
      <c r="I415" s="13" t="str">
        <f>IF($A415="","",Items!$G415)</f>
        <v/>
      </c>
      <c r="J415" s="13" t="str">
        <f>IF($A415="","",H415*I415)</f>
        <v/>
      </c>
      <c r="K415" s="12" t="str">
        <f>IF($A415="","",Items!$O415)</f>
        <v/>
      </c>
    </row>
    <row r="416">
      <c r="A416" s="12" t="str">
        <f>IF(Items!$A416="","",Items!$A416)</f>
        <v/>
      </c>
      <c r="B416" s="12" t="str">
        <f>IF($A416="","",Items!$B416)</f>
        <v/>
      </c>
      <c r="C416" s="12" t="str">
        <f>IF(OR($A416="",C$1=""),"",SUMIFS(Movements!$H$2:$H$5001,Movements!$B$2:$B$5001,$A416,Movements!$D$2:$D$5001,C$1))</f>
        <v/>
      </c>
      <c r="D416" s="12" t="str">
        <f>IF(OR($A416="",D$1=""),"",SUMIFS(Movements!$H$2:$H$5001,Movements!$B$2:$B$5001,$A416,Movements!$D$2:$D$5001,D$1))</f>
        <v/>
      </c>
      <c r="E416" s="12" t="str">
        <f>IF(OR($A416="",E$1=""),"",SUMIFS(Movements!$H$2:$H$5001,Movements!$B$2:$B$5001,$A416,Movements!$D$2:$D$5001,E$1))</f>
        <v/>
      </c>
      <c r="F416" s="12" t="str">
        <f>IF(OR($A416="",F$1=""),"",SUMIFS(Movements!$H$2:$H$5001,Movements!$B$2:$B$5001,$A416,Movements!$D$2:$D$5001,F$1))</f>
        <v/>
      </c>
      <c r="G416" s="12" t="str">
        <f>IF(OR($A416="",G$1=""),"",SUMIFS(Movements!$H$2:$H$5001,Movements!$B$2:$B$5001,$A416,Movements!$D$2:$D$5001,G$1))</f>
        <v/>
      </c>
      <c r="H416" s="12" t="str">
        <f>IF($A416="","",Items!$L416)</f>
        <v/>
      </c>
      <c r="I416" s="13" t="str">
        <f>IF($A416="","",Items!$G416)</f>
        <v/>
      </c>
      <c r="J416" s="13" t="str">
        <f>IF($A416="","",H416*I416)</f>
        <v/>
      </c>
      <c r="K416" s="12" t="str">
        <f>IF($A416="","",Items!$O416)</f>
        <v/>
      </c>
    </row>
    <row r="417">
      <c r="A417" s="12" t="str">
        <f>IF(Items!$A417="","",Items!$A417)</f>
        <v/>
      </c>
      <c r="B417" s="12" t="str">
        <f>IF($A417="","",Items!$B417)</f>
        <v/>
      </c>
      <c r="C417" s="12" t="str">
        <f>IF(OR($A417="",C$1=""),"",SUMIFS(Movements!$H$2:$H$5001,Movements!$B$2:$B$5001,$A417,Movements!$D$2:$D$5001,C$1))</f>
        <v/>
      </c>
      <c r="D417" s="12" t="str">
        <f>IF(OR($A417="",D$1=""),"",SUMIFS(Movements!$H$2:$H$5001,Movements!$B$2:$B$5001,$A417,Movements!$D$2:$D$5001,D$1))</f>
        <v/>
      </c>
      <c r="E417" s="12" t="str">
        <f>IF(OR($A417="",E$1=""),"",SUMIFS(Movements!$H$2:$H$5001,Movements!$B$2:$B$5001,$A417,Movements!$D$2:$D$5001,E$1))</f>
        <v/>
      </c>
      <c r="F417" s="12" t="str">
        <f>IF(OR($A417="",F$1=""),"",SUMIFS(Movements!$H$2:$H$5001,Movements!$B$2:$B$5001,$A417,Movements!$D$2:$D$5001,F$1))</f>
        <v/>
      </c>
      <c r="G417" s="12" t="str">
        <f>IF(OR($A417="",G$1=""),"",SUMIFS(Movements!$H$2:$H$5001,Movements!$B$2:$B$5001,$A417,Movements!$D$2:$D$5001,G$1))</f>
        <v/>
      </c>
      <c r="H417" s="12" t="str">
        <f>IF($A417="","",Items!$L417)</f>
        <v/>
      </c>
      <c r="I417" s="13" t="str">
        <f>IF($A417="","",Items!$G417)</f>
        <v/>
      </c>
      <c r="J417" s="13" t="str">
        <f>IF($A417="","",H417*I417)</f>
        <v/>
      </c>
      <c r="K417" s="12" t="str">
        <f>IF($A417="","",Items!$O417)</f>
        <v/>
      </c>
    </row>
    <row r="418">
      <c r="A418" s="12" t="str">
        <f>IF(Items!$A418="","",Items!$A418)</f>
        <v/>
      </c>
      <c r="B418" s="12" t="str">
        <f>IF($A418="","",Items!$B418)</f>
        <v/>
      </c>
      <c r="C418" s="12" t="str">
        <f>IF(OR($A418="",C$1=""),"",SUMIFS(Movements!$H$2:$H$5001,Movements!$B$2:$B$5001,$A418,Movements!$D$2:$D$5001,C$1))</f>
        <v/>
      </c>
      <c r="D418" s="12" t="str">
        <f>IF(OR($A418="",D$1=""),"",SUMIFS(Movements!$H$2:$H$5001,Movements!$B$2:$B$5001,$A418,Movements!$D$2:$D$5001,D$1))</f>
        <v/>
      </c>
      <c r="E418" s="12" t="str">
        <f>IF(OR($A418="",E$1=""),"",SUMIFS(Movements!$H$2:$H$5001,Movements!$B$2:$B$5001,$A418,Movements!$D$2:$D$5001,E$1))</f>
        <v/>
      </c>
      <c r="F418" s="12" t="str">
        <f>IF(OR($A418="",F$1=""),"",SUMIFS(Movements!$H$2:$H$5001,Movements!$B$2:$B$5001,$A418,Movements!$D$2:$D$5001,F$1))</f>
        <v/>
      </c>
      <c r="G418" s="12" t="str">
        <f>IF(OR($A418="",G$1=""),"",SUMIFS(Movements!$H$2:$H$5001,Movements!$B$2:$B$5001,$A418,Movements!$D$2:$D$5001,G$1))</f>
        <v/>
      </c>
      <c r="H418" s="12" t="str">
        <f>IF($A418="","",Items!$L418)</f>
        <v/>
      </c>
      <c r="I418" s="13" t="str">
        <f>IF($A418="","",Items!$G418)</f>
        <v/>
      </c>
      <c r="J418" s="13" t="str">
        <f>IF($A418="","",H418*I418)</f>
        <v/>
      </c>
      <c r="K418" s="12" t="str">
        <f>IF($A418="","",Items!$O418)</f>
        <v/>
      </c>
    </row>
    <row r="419">
      <c r="A419" s="12" t="str">
        <f>IF(Items!$A419="","",Items!$A419)</f>
        <v/>
      </c>
      <c r="B419" s="12" t="str">
        <f>IF($A419="","",Items!$B419)</f>
        <v/>
      </c>
      <c r="C419" s="12" t="str">
        <f>IF(OR($A419="",C$1=""),"",SUMIFS(Movements!$H$2:$H$5001,Movements!$B$2:$B$5001,$A419,Movements!$D$2:$D$5001,C$1))</f>
        <v/>
      </c>
      <c r="D419" s="12" t="str">
        <f>IF(OR($A419="",D$1=""),"",SUMIFS(Movements!$H$2:$H$5001,Movements!$B$2:$B$5001,$A419,Movements!$D$2:$D$5001,D$1))</f>
        <v/>
      </c>
      <c r="E419" s="12" t="str">
        <f>IF(OR($A419="",E$1=""),"",SUMIFS(Movements!$H$2:$H$5001,Movements!$B$2:$B$5001,$A419,Movements!$D$2:$D$5001,E$1))</f>
        <v/>
      </c>
      <c r="F419" s="12" t="str">
        <f>IF(OR($A419="",F$1=""),"",SUMIFS(Movements!$H$2:$H$5001,Movements!$B$2:$B$5001,$A419,Movements!$D$2:$D$5001,F$1))</f>
        <v/>
      </c>
      <c r="G419" s="12" t="str">
        <f>IF(OR($A419="",G$1=""),"",SUMIFS(Movements!$H$2:$H$5001,Movements!$B$2:$B$5001,$A419,Movements!$D$2:$D$5001,G$1))</f>
        <v/>
      </c>
      <c r="H419" s="12" t="str">
        <f>IF($A419="","",Items!$L419)</f>
        <v/>
      </c>
      <c r="I419" s="13" t="str">
        <f>IF($A419="","",Items!$G419)</f>
        <v/>
      </c>
      <c r="J419" s="13" t="str">
        <f>IF($A419="","",H419*I419)</f>
        <v/>
      </c>
      <c r="K419" s="12" t="str">
        <f>IF($A419="","",Items!$O419)</f>
        <v/>
      </c>
    </row>
    <row r="420">
      <c r="A420" s="12" t="str">
        <f>IF(Items!$A420="","",Items!$A420)</f>
        <v/>
      </c>
      <c r="B420" s="12" t="str">
        <f>IF($A420="","",Items!$B420)</f>
        <v/>
      </c>
      <c r="C420" s="12" t="str">
        <f>IF(OR($A420="",C$1=""),"",SUMIFS(Movements!$H$2:$H$5001,Movements!$B$2:$B$5001,$A420,Movements!$D$2:$D$5001,C$1))</f>
        <v/>
      </c>
      <c r="D420" s="12" t="str">
        <f>IF(OR($A420="",D$1=""),"",SUMIFS(Movements!$H$2:$H$5001,Movements!$B$2:$B$5001,$A420,Movements!$D$2:$D$5001,D$1))</f>
        <v/>
      </c>
      <c r="E420" s="12" t="str">
        <f>IF(OR($A420="",E$1=""),"",SUMIFS(Movements!$H$2:$H$5001,Movements!$B$2:$B$5001,$A420,Movements!$D$2:$D$5001,E$1))</f>
        <v/>
      </c>
      <c r="F420" s="12" t="str">
        <f>IF(OR($A420="",F$1=""),"",SUMIFS(Movements!$H$2:$H$5001,Movements!$B$2:$B$5001,$A420,Movements!$D$2:$D$5001,F$1))</f>
        <v/>
      </c>
      <c r="G420" s="12" t="str">
        <f>IF(OR($A420="",G$1=""),"",SUMIFS(Movements!$H$2:$H$5001,Movements!$B$2:$B$5001,$A420,Movements!$D$2:$D$5001,G$1))</f>
        <v/>
      </c>
      <c r="H420" s="12" t="str">
        <f>IF($A420="","",Items!$L420)</f>
        <v/>
      </c>
      <c r="I420" s="13" t="str">
        <f>IF($A420="","",Items!$G420)</f>
        <v/>
      </c>
      <c r="J420" s="13" t="str">
        <f>IF($A420="","",H420*I420)</f>
        <v/>
      </c>
      <c r="K420" s="12" t="str">
        <f>IF($A420="","",Items!$O420)</f>
        <v/>
      </c>
    </row>
    <row r="421">
      <c r="A421" s="12" t="str">
        <f>IF(Items!$A421="","",Items!$A421)</f>
        <v/>
      </c>
      <c r="B421" s="12" t="str">
        <f>IF($A421="","",Items!$B421)</f>
        <v/>
      </c>
      <c r="C421" s="12" t="str">
        <f>IF(OR($A421="",C$1=""),"",SUMIFS(Movements!$H$2:$H$5001,Movements!$B$2:$B$5001,$A421,Movements!$D$2:$D$5001,C$1))</f>
        <v/>
      </c>
      <c r="D421" s="12" t="str">
        <f>IF(OR($A421="",D$1=""),"",SUMIFS(Movements!$H$2:$H$5001,Movements!$B$2:$B$5001,$A421,Movements!$D$2:$D$5001,D$1))</f>
        <v/>
      </c>
      <c r="E421" s="12" t="str">
        <f>IF(OR($A421="",E$1=""),"",SUMIFS(Movements!$H$2:$H$5001,Movements!$B$2:$B$5001,$A421,Movements!$D$2:$D$5001,E$1))</f>
        <v/>
      </c>
      <c r="F421" s="12" t="str">
        <f>IF(OR($A421="",F$1=""),"",SUMIFS(Movements!$H$2:$H$5001,Movements!$B$2:$B$5001,$A421,Movements!$D$2:$D$5001,F$1))</f>
        <v/>
      </c>
      <c r="G421" s="12" t="str">
        <f>IF(OR($A421="",G$1=""),"",SUMIFS(Movements!$H$2:$H$5001,Movements!$B$2:$B$5001,$A421,Movements!$D$2:$D$5001,G$1))</f>
        <v/>
      </c>
      <c r="H421" s="12" t="str">
        <f>IF($A421="","",Items!$L421)</f>
        <v/>
      </c>
      <c r="I421" s="13" t="str">
        <f>IF($A421="","",Items!$G421)</f>
        <v/>
      </c>
      <c r="J421" s="13" t="str">
        <f>IF($A421="","",H421*I421)</f>
        <v/>
      </c>
      <c r="K421" s="12" t="str">
        <f>IF($A421="","",Items!$O421)</f>
        <v/>
      </c>
    </row>
    <row r="422">
      <c r="A422" s="12" t="str">
        <f>IF(Items!$A422="","",Items!$A422)</f>
        <v/>
      </c>
      <c r="B422" s="12" t="str">
        <f>IF($A422="","",Items!$B422)</f>
        <v/>
      </c>
      <c r="C422" s="12" t="str">
        <f>IF(OR($A422="",C$1=""),"",SUMIFS(Movements!$H$2:$H$5001,Movements!$B$2:$B$5001,$A422,Movements!$D$2:$D$5001,C$1))</f>
        <v/>
      </c>
      <c r="D422" s="12" t="str">
        <f>IF(OR($A422="",D$1=""),"",SUMIFS(Movements!$H$2:$H$5001,Movements!$B$2:$B$5001,$A422,Movements!$D$2:$D$5001,D$1))</f>
        <v/>
      </c>
      <c r="E422" s="12" t="str">
        <f>IF(OR($A422="",E$1=""),"",SUMIFS(Movements!$H$2:$H$5001,Movements!$B$2:$B$5001,$A422,Movements!$D$2:$D$5001,E$1))</f>
        <v/>
      </c>
      <c r="F422" s="12" t="str">
        <f>IF(OR($A422="",F$1=""),"",SUMIFS(Movements!$H$2:$H$5001,Movements!$B$2:$B$5001,$A422,Movements!$D$2:$D$5001,F$1))</f>
        <v/>
      </c>
      <c r="G422" s="12" t="str">
        <f>IF(OR($A422="",G$1=""),"",SUMIFS(Movements!$H$2:$H$5001,Movements!$B$2:$B$5001,$A422,Movements!$D$2:$D$5001,G$1))</f>
        <v/>
      </c>
      <c r="H422" s="12" t="str">
        <f>IF($A422="","",Items!$L422)</f>
        <v/>
      </c>
      <c r="I422" s="13" t="str">
        <f>IF($A422="","",Items!$G422)</f>
        <v/>
      </c>
      <c r="J422" s="13" t="str">
        <f>IF($A422="","",H422*I422)</f>
        <v/>
      </c>
      <c r="K422" s="12" t="str">
        <f>IF($A422="","",Items!$O422)</f>
        <v/>
      </c>
    </row>
    <row r="423">
      <c r="A423" s="12" t="str">
        <f>IF(Items!$A423="","",Items!$A423)</f>
        <v/>
      </c>
      <c r="B423" s="12" t="str">
        <f>IF($A423="","",Items!$B423)</f>
        <v/>
      </c>
      <c r="C423" s="12" t="str">
        <f>IF(OR($A423="",C$1=""),"",SUMIFS(Movements!$H$2:$H$5001,Movements!$B$2:$B$5001,$A423,Movements!$D$2:$D$5001,C$1))</f>
        <v/>
      </c>
      <c r="D423" s="12" t="str">
        <f>IF(OR($A423="",D$1=""),"",SUMIFS(Movements!$H$2:$H$5001,Movements!$B$2:$B$5001,$A423,Movements!$D$2:$D$5001,D$1))</f>
        <v/>
      </c>
      <c r="E423" s="12" t="str">
        <f>IF(OR($A423="",E$1=""),"",SUMIFS(Movements!$H$2:$H$5001,Movements!$B$2:$B$5001,$A423,Movements!$D$2:$D$5001,E$1))</f>
        <v/>
      </c>
      <c r="F423" s="12" t="str">
        <f>IF(OR($A423="",F$1=""),"",SUMIFS(Movements!$H$2:$H$5001,Movements!$B$2:$B$5001,$A423,Movements!$D$2:$D$5001,F$1))</f>
        <v/>
      </c>
      <c r="G423" s="12" t="str">
        <f>IF(OR($A423="",G$1=""),"",SUMIFS(Movements!$H$2:$H$5001,Movements!$B$2:$B$5001,$A423,Movements!$D$2:$D$5001,G$1))</f>
        <v/>
      </c>
      <c r="H423" s="12" t="str">
        <f>IF($A423="","",Items!$L423)</f>
        <v/>
      </c>
      <c r="I423" s="13" t="str">
        <f>IF($A423="","",Items!$G423)</f>
        <v/>
      </c>
      <c r="J423" s="13" t="str">
        <f>IF($A423="","",H423*I423)</f>
        <v/>
      </c>
      <c r="K423" s="12" t="str">
        <f>IF($A423="","",Items!$O423)</f>
        <v/>
      </c>
    </row>
    <row r="424">
      <c r="A424" s="12" t="str">
        <f>IF(Items!$A424="","",Items!$A424)</f>
        <v/>
      </c>
      <c r="B424" s="12" t="str">
        <f>IF($A424="","",Items!$B424)</f>
        <v/>
      </c>
      <c r="C424" s="12" t="str">
        <f>IF(OR($A424="",C$1=""),"",SUMIFS(Movements!$H$2:$H$5001,Movements!$B$2:$B$5001,$A424,Movements!$D$2:$D$5001,C$1))</f>
        <v/>
      </c>
      <c r="D424" s="12" t="str">
        <f>IF(OR($A424="",D$1=""),"",SUMIFS(Movements!$H$2:$H$5001,Movements!$B$2:$B$5001,$A424,Movements!$D$2:$D$5001,D$1))</f>
        <v/>
      </c>
      <c r="E424" s="12" t="str">
        <f>IF(OR($A424="",E$1=""),"",SUMIFS(Movements!$H$2:$H$5001,Movements!$B$2:$B$5001,$A424,Movements!$D$2:$D$5001,E$1))</f>
        <v/>
      </c>
      <c r="F424" s="12" t="str">
        <f>IF(OR($A424="",F$1=""),"",SUMIFS(Movements!$H$2:$H$5001,Movements!$B$2:$B$5001,$A424,Movements!$D$2:$D$5001,F$1))</f>
        <v/>
      </c>
      <c r="G424" s="12" t="str">
        <f>IF(OR($A424="",G$1=""),"",SUMIFS(Movements!$H$2:$H$5001,Movements!$B$2:$B$5001,$A424,Movements!$D$2:$D$5001,G$1))</f>
        <v/>
      </c>
      <c r="H424" s="12" t="str">
        <f>IF($A424="","",Items!$L424)</f>
        <v/>
      </c>
      <c r="I424" s="13" t="str">
        <f>IF($A424="","",Items!$G424)</f>
        <v/>
      </c>
      <c r="J424" s="13" t="str">
        <f>IF($A424="","",H424*I424)</f>
        <v/>
      </c>
      <c r="K424" s="12" t="str">
        <f>IF($A424="","",Items!$O424)</f>
        <v/>
      </c>
    </row>
    <row r="425">
      <c r="A425" s="12" t="str">
        <f>IF(Items!$A425="","",Items!$A425)</f>
        <v/>
      </c>
      <c r="B425" s="12" t="str">
        <f>IF($A425="","",Items!$B425)</f>
        <v/>
      </c>
      <c r="C425" s="12" t="str">
        <f>IF(OR($A425="",C$1=""),"",SUMIFS(Movements!$H$2:$H$5001,Movements!$B$2:$B$5001,$A425,Movements!$D$2:$D$5001,C$1))</f>
        <v/>
      </c>
      <c r="D425" s="12" t="str">
        <f>IF(OR($A425="",D$1=""),"",SUMIFS(Movements!$H$2:$H$5001,Movements!$B$2:$B$5001,$A425,Movements!$D$2:$D$5001,D$1))</f>
        <v/>
      </c>
      <c r="E425" s="12" t="str">
        <f>IF(OR($A425="",E$1=""),"",SUMIFS(Movements!$H$2:$H$5001,Movements!$B$2:$B$5001,$A425,Movements!$D$2:$D$5001,E$1))</f>
        <v/>
      </c>
      <c r="F425" s="12" t="str">
        <f>IF(OR($A425="",F$1=""),"",SUMIFS(Movements!$H$2:$H$5001,Movements!$B$2:$B$5001,$A425,Movements!$D$2:$D$5001,F$1))</f>
        <v/>
      </c>
      <c r="G425" s="12" t="str">
        <f>IF(OR($A425="",G$1=""),"",SUMIFS(Movements!$H$2:$H$5001,Movements!$B$2:$B$5001,$A425,Movements!$D$2:$D$5001,G$1))</f>
        <v/>
      </c>
      <c r="H425" s="12" t="str">
        <f>IF($A425="","",Items!$L425)</f>
        <v/>
      </c>
      <c r="I425" s="13" t="str">
        <f>IF($A425="","",Items!$G425)</f>
        <v/>
      </c>
      <c r="J425" s="13" t="str">
        <f>IF($A425="","",H425*I425)</f>
        <v/>
      </c>
      <c r="K425" s="12" t="str">
        <f>IF($A425="","",Items!$O425)</f>
        <v/>
      </c>
    </row>
    <row r="426">
      <c r="A426" s="12" t="str">
        <f>IF(Items!$A426="","",Items!$A426)</f>
        <v/>
      </c>
      <c r="B426" s="12" t="str">
        <f>IF($A426="","",Items!$B426)</f>
        <v/>
      </c>
      <c r="C426" s="12" t="str">
        <f>IF(OR($A426="",C$1=""),"",SUMIFS(Movements!$H$2:$H$5001,Movements!$B$2:$B$5001,$A426,Movements!$D$2:$D$5001,C$1))</f>
        <v/>
      </c>
      <c r="D426" s="12" t="str">
        <f>IF(OR($A426="",D$1=""),"",SUMIFS(Movements!$H$2:$H$5001,Movements!$B$2:$B$5001,$A426,Movements!$D$2:$D$5001,D$1))</f>
        <v/>
      </c>
      <c r="E426" s="12" t="str">
        <f>IF(OR($A426="",E$1=""),"",SUMIFS(Movements!$H$2:$H$5001,Movements!$B$2:$B$5001,$A426,Movements!$D$2:$D$5001,E$1))</f>
        <v/>
      </c>
      <c r="F426" s="12" t="str">
        <f>IF(OR($A426="",F$1=""),"",SUMIFS(Movements!$H$2:$H$5001,Movements!$B$2:$B$5001,$A426,Movements!$D$2:$D$5001,F$1))</f>
        <v/>
      </c>
      <c r="G426" s="12" t="str">
        <f>IF(OR($A426="",G$1=""),"",SUMIFS(Movements!$H$2:$H$5001,Movements!$B$2:$B$5001,$A426,Movements!$D$2:$D$5001,G$1))</f>
        <v/>
      </c>
      <c r="H426" s="12" t="str">
        <f>IF($A426="","",Items!$L426)</f>
        <v/>
      </c>
      <c r="I426" s="13" t="str">
        <f>IF($A426="","",Items!$G426)</f>
        <v/>
      </c>
      <c r="J426" s="13" t="str">
        <f>IF($A426="","",H426*I426)</f>
        <v/>
      </c>
      <c r="K426" s="12" t="str">
        <f>IF($A426="","",Items!$O426)</f>
        <v/>
      </c>
    </row>
    <row r="427">
      <c r="A427" s="12" t="str">
        <f>IF(Items!$A427="","",Items!$A427)</f>
        <v/>
      </c>
      <c r="B427" s="12" t="str">
        <f>IF($A427="","",Items!$B427)</f>
        <v/>
      </c>
      <c r="C427" s="12" t="str">
        <f>IF(OR($A427="",C$1=""),"",SUMIFS(Movements!$H$2:$H$5001,Movements!$B$2:$B$5001,$A427,Movements!$D$2:$D$5001,C$1))</f>
        <v/>
      </c>
      <c r="D427" s="12" t="str">
        <f>IF(OR($A427="",D$1=""),"",SUMIFS(Movements!$H$2:$H$5001,Movements!$B$2:$B$5001,$A427,Movements!$D$2:$D$5001,D$1))</f>
        <v/>
      </c>
      <c r="E427" s="12" t="str">
        <f>IF(OR($A427="",E$1=""),"",SUMIFS(Movements!$H$2:$H$5001,Movements!$B$2:$B$5001,$A427,Movements!$D$2:$D$5001,E$1))</f>
        <v/>
      </c>
      <c r="F427" s="12" t="str">
        <f>IF(OR($A427="",F$1=""),"",SUMIFS(Movements!$H$2:$H$5001,Movements!$B$2:$B$5001,$A427,Movements!$D$2:$D$5001,F$1))</f>
        <v/>
      </c>
      <c r="G427" s="12" t="str">
        <f>IF(OR($A427="",G$1=""),"",SUMIFS(Movements!$H$2:$H$5001,Movements!$B$2:$B$5001,$A427,Movements!$D$2:$D$5001,G$1))</f>
        <v/>
      </c>
      <c r="H427" s="12" t="str">
        <f>IF($A427="","",Items!$L427)</f>
        <v/>
      </c>
      <c r="I427" s="13" t="str">
        <f>IF($A427="","",Items!$G427)</f>
        <v/>
      </c>
      <c r="J427" s="13" t="str">
        <f>IF($A427="","",H427*I427)</f>
        <v/>
      </c>
      <c r="K427" s="12" t="str">
        <f>IF($A427="","",Items!$O427)</f>
        <v/>
      </c>
    </row>
    <row r="428">
      <c r="A428" s="12" t="str">
        <f>IF(Items!$A428="","",Items!$A428)</f>
        <v/>
      </c>
      <c r="B428" s="12" t="str">
        <f>IF($A428="","",Items!$B428)</f>
        <v/>
      </c>
      <c r="C428" s="12" t="str">
        <f>IF(OR($A428="",C$1=""),"",SUMIFS(Movements!$H$2:$H$5001,Movements!$B$2:$B$5001,$A428,Movements!$D$2:$D$5001,C$1))</f>
        <v/>
      </c>
      <c r="D428" s="12" t="str">
        <f>IF(OR($A428="",D$1=""),"",SUMIFS(Movements!$H$2:$H$5001,Movements!$B$2:$B$5001,$A428,Movements!$D$2:$D$5001,D$1))</f>
        <v/>
      </c>
      <c r="E428" s="12" t="str">
        <f>IF(OR($A428="",E$1=""),"",SUMIFS(Movements!$H$2:$H$5001,Movements!$B$2:$B$5001,$A428,Movements!$D$2:$D$5001,E$1))</f>
        <v/>
      </c>
      <c r="F428" s="12" t="str">
        <f>IF(OR($A428="",F$1=""),"",SUMIFS(Movements!$H$2:$H$5001,Movements!$B$2:$B$5001,$A428,Movements!$D$2:$D$5001,F$1))</f>
        <v/>
      </c>
      <c r="G428" s="12" t="str">
        <f>IF(OR($A428="",G$1=""),"",SUMIFS(Movements!$H$2:$H$5001,Movements!$B$2:$B$5001,$A428,Movements!$D$2:$D$5001,G$1))</f>
        <v/>
      </c>
      <c r="H428" s="12" t="str">
        <f>IF($A428="","",Items!$L428)</f>
        <v/>
      </c>
      <c r="I428" s="13" t="str">
        <f>IF($A428="","",Items!$G428)</f>
        <v/>
      </c>
      <c r="J428" s="13" t="str">
        <f>IF($A428="","",H428*I428)</f>
        <v/>
      </c>
      <c r="K428" s="12" t="str">
        <f>IF($A428="","",Items!$O428)</f>
        <v/>
      </c>
    </row>
    <row r="429">
      <c r="A429" s="12" t="str">
        <f>IF(Items!$A429="","",Items!$A429)</f>
        <v/>
      </c>
      <c r="B429" s="12" t="str">
        <f>IF($A429="","",Items!$B429)</f>
        <v/>
      </c>
      <c r="C429" s="12" t="str">
        <f>IF(OR($A429="",C$1=""),"",SUMIFS(Movements!$H$2:$H$5001,Movements!$B$2:$B$5001,$A429,Movements!$D$2:$D$5001,C$1))</f>
        <v/>
      </c>
      <c r="D429" s="12" t="str">
        <f>IF(OR($A429="",D$1=""),"",SUMIFS(Movements!$H$2:$H$5001,Movements!$B$2:$B$5001,$A429,Movements!$D$2:$D$5001,D$1))</f>
        <v/>
      </c>
      <c r="E429" s="12" t="str">
        <f>IF(OR($A429="",E$1=""),"",SUMIFS(Movements!$H$2:$H$5001,Movements!$B$2:$B$5001,$A429,Movements!$D$2:$D$5001,E$1))</f>
        <v/>
      </c>
      <c r="F429" s="12" t="str">
        <f>IF(OR($A429="",F$1=""),"",SUMIFS(Movements!$H$2:$H$5001,Movements!$B$2:$B$5001,$A429,Movements!$D$2:$D$5001,F$1))</f>
        <v/>
      </c>
      <c r="G429" s="12" t="str">
        <f>IF(OR($A429="",G$1=""),"",SUMIFS(Movements!$H$2:$H$5001,Movements!$B$2:$B$5001,$A429,Movements!$D$2:$D$5001,G$1))</f>
        <v/>
      </c>
      <c r="H429" s="12" t="str">
        <f>IF($A429="","",Items!$L429)</f>
        <v/>
      </c>
      <c r="I429" s="13" t="str">
        <f>IF($A429="","",Items!$G429)</f>
        <v/>
      </c>
      <c r="J429" s="13" t="str">
        <f>IF($A429="","",H429*I429)</f>
        <v/>
      </c>
      <c r="K429" s="12" t="str">
        <f>IF($A429="","",Items!$O429)</f>
        <v/>
      </c>
    </row>
    <row r="430">
      <c r="A430" s="12" t="str">
        <f>IF(Items!$A430="","",Items!$A430)</f>
        <v/>
      </c>
      <c r="B430" s="12" t="str">
        <f>IF($A430="","",Items!$B430)</f>
        <v/>
      </c>
      <c r="C430" s="12" t="str">
        <f>IF(OR($A430="",C$1=""),"",SUMIFS(Movements!$H$2:$H$5001,Movements!$B$2:$B$5001,$A430,Movements!$D$2:$D$5001,C$1))</f>
        <v/>
      </c>
      <c r="D430" s="12" t="str">
        <f>IF(OR($A430="",D$1=""),"",SUMIFS(Movements!$H$2:$H$5001,Movements!$B$2:$B$5001,$A430,Movements!$D$2:$D$5001,D$1))</f>
        <v/>
      </c>
      <c r="E430" s="12" t="str">
        <f>IF(OR($A430="",E$1=""),"",SUMIFS(Movements!$H$2:$H$5001,Movements!$B$2:$B$5001,$A430,Movements!$D$2:$D$5001,E$1))</f>
        <v/>
      </c>
      <c r="F430" s="12" t="str">
        <f>IF(OR($A430="",F$1=""),"",SUMIFS(Movements!$H$2:$H$5001,Movements!$B$2:$B$5001,$A430,Movements!$D$2:$D$5001,F$1))</f>
        <v/>
      </c>
      <c r="G430" s="12" t="str">
        <f>IF(OR($A430="",G$1=""),"",SUMIFS(Movements!$H$2:$H$5001,Movements!$B$2:$B$5001,$A430,Movements!$D$2:$D$5001,G$1))</f>
        <v/>
      </c>
      <c r="H430" s="12" t="str">
        <f>IF($A430="","",Items!$L430)</f>
        <v/>
      </c>
      <c r="I430" s="13" t="str">
        <f>IF($A430="","",Items!$G430)</f>
        <v/>
      </c>
      <c r="J430" s="13" t="str">
        <f>IF($A430="","",H430*I430)</f>
        <v/>
      </c>
      <c r="K430" s="12" t="str">
        <f>IF($A430="","",Items!$O430)</f>
        <v/>
      </c>
    </row>
    <row r="431">
      <c r="A431" s="12" t="str">
        <f>IF(Items!$A431="","",Items!$A431)</f>
        <v/>
      </c>
      <c r="B431" s="12" t="str">
        <f>IF($A431="","",Items!$B431)</f>
        <v/>
      </c>
      <c r="C431" s="12" t="str">
        <f>IF(OR($A431="",C$1=""),"",SUMIFS(Movements!$H$2:$H$5001,Movements!$B$2:$B$5001,$A431,Movements!$D$2:$D$5001,C$1))</f>
        <v/>
      </c>
      <c r="D431" s="12" t="str">
        <f>IF(OR($A431="",D$1=""),"",SUMIFS(Movements!$H$2:$H$5001,Movements!$B$2:$B$5001,$A431,Movements!$D$2:$D$5001,D$1))</f>
        <v/>
      </c>
      <c r="E431" s="12" t="str">
        <f>IF(OR($A431="",E$1=""),"",SUMIFS(Movements!$H$2:$H$5001,Movements!$B$2:$B$5001,$A431,Movements!$D$2:$D$5001,E$1))</f>
        <v/>
      </c>
      <c r="F431" s="12" t="str">
        <f>IF(OR($A431="",F$1=""),"",SUMIFS(Movements!$H$2:$H$5001,Movements!$B$2:$B$5001,$A431,Movements!$D$2:$D$5001,F$1))</f>
        <v/>
      </c>
      <c r="G431" s="12" t="str">
        <f>IF(OR($A431="",G$1=""),"",SUMIFS(Movements!$H$2:$H$5001,Movements!$B$2:$B$5001,$A431,Movements!$D$2:$D$5001,G$1))</f>
        <v/>
      </c>
      <c r="H431" s="12" t="str">
        <f>IF($A431="","",Items!$L431)</f>
        <v/>
      </c>
      <c r="I431" s="13" t="str">
        <f>IF($A431="","",Items!$G431)</f>
        <v/>
      </c>
      <c r="J431" s="13" t="str">
        <f>IF($A431="","",H431*I431)</f>
        <v/>
      </c>
      <c r="K431" s="12" t="str">
        <f>IF($A431="","",Items!$O431)</f>
        <v/>
      </c>
    </row>
    <row r="432">
      <c r="A432" s="12" t="str">
        <f>IF(Items!$A432="","",Items!$A432)</f>
        <v/>
      </c>
      <c r="B432" s="12" t="str">
        <f>IF($A432="","",Items!$B432)</f>
        <v/>
      </c>
      <c r="C432" s="12" t="str">
        <f>IF(OR($A432="",C$1=""),"",SUMIFS(Movements!$H$2:$H$5001,Movements!$B$2:$B$5001,$A432,Movements!$D$2:$D$5001,C$1))</f>
        <v/>
      </c>
      <c r="D432" s="12" t="str">
        <f>IF(OR($A432="",D$1=""),"",SUMIFS(Movements!$H$2:$H$5001,Movements!$B$2:$B$5001,$A432,Movements!$D$2:$D$5001,D$1))</f>
        <v/>
      </c>
      <c r="E432" s="12" t="str">
        <f>IF(OR($A432="",E$1=""),"",SUMIFS(Movements!$H$2:$H$5001,Movements!$B$2:$B$5001,$A432,Movements!$D$2:$D$5001,E$1))</f>
        <v/>
      </c>
      <c r="F432" s="12" t="str">
        <f>IF(OR($A432="",F$1=""),"",SUMIFS(Movements!$H$2:$H$5001,Movements!$B$2:$B$5001,$A432,Movements!$D$2:$D$5001,F$1))</f>
        <v/>
      </c>
      <c r="G432" s="12" t="str">
        <f>IF(OR($A432="",G$1=""),"",SUMIFS(Movements!$H$2:$H$5001,Movements!$B$2:$B$5001,$A432,Movements!$D$2:$D$5001,G$1))</f>
        <v/>
      </c>
      <c r="H432" s="12" t="str">
        <f>IF($A432="","",Items!$L432)</f>
        <v/>
      </c>
      <c r="I432" s="13" t="str">
        <f>IF($A432="","",Items!$G432)</f>
        <v/>
      </c>
      <c r="J432" s="13" t="str">
        <f>IF($A432="","",H432*I432)</f>
        <v/>
      </c>
      <c r="K432" s="12" t="str">
        <f>IF($A432="","",Items!$O432)</f>
        <v/>
      </c>
    </row>
    <row r="433">
      <c r="A433" s="12" t="str">
        <f>IF(Items!$A433="","",Items!$A433)</f>
        <v/>
      </c>
      <c r="B433" s="12" t="str">
        <f>IF($A433="","",Items!$B433)</f>
        <v/>
      </c>
      <c r="C433" s="12" t="str">
        <f>IF(OR($A433="",C$1=""),"",SUMIFS(Movements!$H$2:$H$5001,Movements!$B$2:$B$5001,$A433,Movements!$D$2:$D$5001,C$1))</f>
        <v/>
      </c>
      <c r="D433" s="12" t="str">
        <f>IF(OR($A433="",D$1=""),"",SUMIFS(Movements!$H$2:$H$5001,Movements!$B$2:$B$5001,$A433,Movements!$D$2:$D$5001,D$1))</f>
        <v/>
      </c>
      <c r="E433" s="12" t="str">
        <f>IF(OR($A433="",E$1=""),"",SUMIFS(Movements!$H$2:$H$5001,Movements!$B$2:$B$5001,$A433,Movements!$D$2:$D$5001,E$1))</f>
        <v/>
      </c>
      <c r="F433" s="12" t="str">
        <f>IF(OR($A433="",F$1=""),"",SUMIFS(Movements!$H$2:$H$5001,Movements!$B$2:$B$5001,$A433,Movements!$D$2:$D$5001,F$1))</f>
        <v/>
      </c>
      <c r="G433" s="12" t="str">
        <f>IF(OR($A433="",G$1=""),"",SUMIFS(Movements!$H$2:$H$5001,Movements!$B$2:$B$5001,$A433,Movements!$D$2:$D$5001,G$1))</f>
        <v/>
      </c>
      <c r="H433" s="12" t="str">
        <f>IF($A433="","",Items!$L433)</f>
        <v/>
      </c>
      <c r="I433" s="13" t="str">
        <f>IF($A433="","",Items!$G433)</f>
        <v/>
      </c>
      <c r="J433" s="13" t="str">
        <f>IF($A433="","",H433*I433)</f>
        <v/>
      </c>
      <c r="K433" s="12" t="str">
        <f>IF($A433="","",Items!$O433)</f>
        <v/>
      </c>
    </row>
    <row r="434">
      <c r="A434" s="12" t="str">
        <f>IF(Items!$A434="","",Items!$A434)</f>
        <v/>
      </c>
      <c r="B434" s="12" t="str">
        <f>IF($A434="","",Items!$B434)</f>
        <v/>
      </c>
      <c r="C434" s="12" t="str">
        <f>IF(OR($A434="",C$1=""),"",SUMIFS(Movements!$H$2:$H$5001,Movements!$B$2:$B$5001,$A434,Movements!$D$2:$D$5001,C$1))</f>
        <v/>
      </c>
      <c r="D434" s="12" t="str">
        <f>IF(OR($A434="",D$1=""),"",SUMIFS(Movements!$H$2:$H$5001,Movements!$B$2:$B$5001,$A434,Movements!$D$2:$D$5001,D$1))</f>
        <v/>
      </c>
      <c r="E434" s="12" t="str">
        <f>IF(OR($A434="",E$1=""),"",SUMIFS(Movements!$H$2:$H$5001,Movements!$B$2:$B$5001,$A434,Movements!$D$2:$D$5001,E$1))</f>
        <v/>
      </c>
      <c r="F434" s="12" t="str">
        <f>IF(OR($A434="",F$1=""),"",SUMIFS(Movements!$H$2:$H$5001,Movements!$B$2:$B$5001,$A434,Movements!$D$2:$D$5001,F$1))</f>
        <v/>
      </c>
      <c r="G434" s="12" t="str">
        <f>IF(OR($A434="",G$1=""),"",SUMIFS(Movements!$H$2:$H$5001,Movements!$B$2:$B$5001,$A434,Movements!$D$2:$D$5001,G$1))</f>
        <v/>
      </c>
      <c r="H434" s="12" t="str">
        <f>IF($A434="","",Items!$L434)</f>
        <v/>
      </c>
      <c r="I434" s="13" t="str">
        <f>IF($A434="","",Items!$G434)</f>
        <v/>
      </c>
      <c r="J434" s="13" t="str">
        <f>IF($A434="","",H434*I434)</f>
        <v/>
      </c>
      <c r="K434" s="12" t="str">
        <f>IF($A434="","",Items!$O434)</f>
        <v/>
      </c>
    </row>
    <row r="435">
      <c r="A435" s="12" t="str">
        <f>IF(Items!$A435="","",Items!$A435)</f>
        <v/>
      </c>
      <c r="B435" s="12" t="str">
        <f>IF($A435="","",Items!$B435)</f>
        <v/>
      </c>
      <c r="C435" s="12" t="str">
        <f>IF(OR($A435="",C$1=""),"",SUMIFS(Movements!$H$2:$H$5001,Movements!$B$2:$B$5001,$A435,Movements!$D$2:$D$5001,C$1))</f>
        <v/>
      </c>
      <c r="D435" s="12" t="str">
        <f>IF(OR($A435="",D$1=""),"",SUMIFS(Movements!$H$2:$H$5001,Movements!$B$2:$B$5001,$A435,Movements!$D$2:$D$5001,D$1))</f>
        <v/>
      </c>
      <c r="E435" s="12" t="str">
        <f>IF(OR($A435="",E$1=""),"",SUMIFS(Movements!$H$2:$H$5001,Movements!$B$2:$B$5001,$A435,Movements!$D$2:$D$5001,E$1))</f>
        <v/>
      </c>
      <c r="F435" s="12" t="str">
        <f>IF(OR($A435="",F$1=""),"",SUMIFS(Movements!$H$2:$H$5001,Movements!$B$2:$B$5001,$A435,Movements!$D$2:$D$5001,F$1))</f>
        <v/>
      </c>
      <c r="G435" s="12" t="str">
        <f>IF(OR($A435="",G$1=""),"",SUMIFS(Movements!$H$2:$H$5001,Movements!$B$2:$B$5001,$A435,Movements!$D$2:$D$5001,G$1))</f>
        <v/>
      </c>
      <c r="H435" s="12" t="str">
        <f>IF($A435="","",Items!$L435)</f>
        <v/>
      </c>
      <c r="I435" s="13" t="str">
        <f>IF($A435="","",Items!$G435)</f>
        <v/>
      </c>
      <c r="J435" s="13" t="str">
        <f>IF($A435="","",H435*I435)</f>
        <v/>
      </c>
      <c r="K435" s="12" t="str">
        <f>IF($A435="","",Items!$O435)</f>
        <v/>
      </c>
    </row>
    <row r="436">
      <c r="A436" s="12" t="str">
        <f>IF(Items!$A436="","",Items!$A436)</f>
        <v/>
      </c>
      <c r="B436" s="12" t="str">
        <f>IF($A436="","",Items!$B436)</f>
        <v/>
      </c>
      <c r="C436" s="12" t="str">
        <f>IF(OR($A436="",C$1=""),"",SUMIFS(Movements!$H$2:$H$5001,Movements!$B$2:$B$5001,$A436,Movements!$D$2:$D$5001,C$1))</f>
        <v/>
      </c>
      <c r="D436" s="12" t="str">
        <f>IF(OR($A436="",D$1=""),"",SUMIFS(Movements!$H$2:$H$5001,Movements!$B$2:$B$5001,$A436,Movements!$D$2:$D$5001,D$1))</f>
        <v/>
      </c>
      <c r="E436" s="12" t="str">
        <f>IF(OR($A436="",E$1=""),"",SUMIFS(Movements!$H$2:$H$5001,Movements!$B$2:$B$5001,$A436,Movements!$D$2:$D$5001,E$1))</f>
        <v/>
      </c>
      <c r="F436" s="12" t="str">
        <f>IF(OR($A436="",F$1=""),"",SUMIFS(Movements!$H$2:$H$5001,Movements!$B$2:$B$5001,$A436,Movements!$D$2:$D$5001,F$1))</f>
        <v/>
      </c>
      <c r="G436" s="12" t="str">
        <f>IF(OR($A436="",G$1=""),"",SUMIFS(Movements!$H$2:$H$5001,Movements!$B$2:$B$5001,$A436,Movements!$D$2:$D$5001,G$1))</f>
        <v/>
      </c>
      <c r="H436" s="12" t="str">
        <f>IF($A436="","",Items!$L436)</f>
        <v/>
      </c>
      <c r="I436" s="13" t="str">
        <f>IF($A436="","",Items!$G436)</f>
        <v/>
      </c>
      <c r="J436" s="13" t="str">
        <f>IF($A436="","",H436*I436)</f>
        <v/>
      </c>
      <c r="K436" s="12" t="str">
        <f>IF($A436="","",Items!$O436)</f>
        <v/>
      </c>
    </row>
    <row r="437">
      <c r="A437" s="12" t="str">
        <f>IF(Items!$A437="","",Items!$A437)</f>
        <v/>
      </c>
      <c r="B437" s="12" t="str">
        <f>IF($A437="","",Items!$B437)</f>
        <v/>
      </c>
      <c r="C437" s="12" t="str">
        <f>IF(OR($A437="",C$1=""),"",SUMIFS(Movements!$H$2:$H$5001,Movements!$B$2:$B$5001,$A437,Movements!$D$2:$D$5001,C$1))</f>
        <v/>
      </c>
      <c r="D437" s="12" t="str">
        <f>IF(OR($A437="",D$1=""),"",SUMIFS(Movements!$H$2:$H$5001,Movements!$B$2:$B$5001,$A437,Movements!$D$2:$D$5001,D$1))</f>
        <v/>
      </c>
      <c r="E437" s="12" t="str">
        <f>IF(OR($A437="",E$1=""),"",SUMIFS(Movements!$H$2:$H$5001,Movements!$B$2:$B$5001,$A437,Movements!$D$2:$D$5001,E$1))</f>
        <v/>
      </c>
      <c r="F437" s="12" t="str">
        <f>IF(OR($A437="",F$1=""),"",SUMIFS(Movements!$H$2:$H$5001,Movements!$B$2:$B$5001,$A437,Movements!$D$2:$D$5001,F$1))</f>
        <v/>
      </c>
      <c r="G437" s="12" t="str">
        <f>IF(OR($A437="",G$1=""),"",SUMIFS(Movements!$H$2:$H$5001,Movements!$B$2:$B$5001,$A437,Movements!$D$2:$D$5001,G$1))</f>
        <v/>
      </c>
      <c r="H437" s="12" t="str">
        <f>IF($A437="","",Items!$L437)</f>
        <v/>
      </c>
      <c r="I437" s="13" t="str">
        <f>IF($A437="","",Items!$G437)</f>
        <v/>
      </c>
      <c r="J437" s="13" t="str">
        <f>IF($A437="","",H437*I437)</f>
        <v/>
      </c>
      <c r="K437" s="12" t="str">
        <f>IF($A437="","",Items!$O437)</f>
        <v/>
      </c>
    </row>
    <row r="438">
      <c r="A438" s="12" t="str">
        <f>IF(Items!$A438="","",Items!$A438)</f>
        <v/>
      </c>
      <c r="B438" s="12" t="str">
        <f>IF($A438="","",Items!$B438)</f>
        <v/>
      </c>
      <c r="C438" s="12" t="str">
        <f>IF(OR($A438="",C$1=""),"",SUMIFS(Movements!$H$2:$H$5001,Movements!$B$2:$B$5001,$A438,Movements!$D$2:$D$5001,C$1))</f>
        <v/>
      </c>
      <c r="D438" s="12" t="str">
        <f>IF(OR($A438="",D$1=""),"",SUMIFS(Movements!$H$2:$H$5001,Movements!$B$2:$B$5001,$A438,Movements!$D$2:$D$5001,D$1))</f>
        <v/>
      </c>
      <c r="E438" s="12" t="str">
        <f>IF(OR($A438="",E$1=""),"",SUMIFS(Movements!$H$2:$H$5001,Movements!$B$2:$B$5001,$A438,Movements!$D$2:$D$5001,E$1))</f>
        <v/>
      </c>
      <c r="F438" s="12" t="str">
        <f>IF(OR($A438="",F$1=""),"",SUMIFS(Movements!$H$2:$H$5001,Movements!$B$2:$B$5001,$A438,Movements!$D$2:$D$5001,F$1))</f>
        <v/>
      </c>
      <c r="G438" s="12" t="str">
        <f>IF(OR($A438="",G$1=""),"",SUMIFS(Movements!$H$2:$H$5001,Movements!$B$2:$B$5001,$A438,Movements!$D$2:$D$5001,G$1))</f>
        <v/>
      </c>
      <c r="H438" s="12" t="str">
        <f>IF($A438="","",Items!$L438)</f>
        <v/>
      </c>
      <c r="I438" s="13" t="str">
        <f>IF($A438="","",Items!$G438)</f>
        <v/>
      </c>
      <c r="J438" s="13" t="str">
        <f>IF($A438="","",H438*I438)</f>
        <v/>
      </c>
      <c r="K438" s="12" t="str">
        <f>IF($A438="","",Items!$O438)</f>
        <v/>
      </c>
    </row>
    <row r="439">
      <c r="A439" s="12" t="str">
        <f>IF(Items!$A439="","",Items!$A439)</f>
        <v/>
      </c>
      <c r="B439" s="12" t="str">
        <f>IF($A439="","",Items!$B439)</f>
        <v/>
      </c>
      <c r="C439" s="12" t="str">
        <f>IF(OR($A439="",C$1=""),"",SUMIFS(Movements!$H$2:$H$5001,Movements!$B$2:$B$5001,$A439,Movements!$D$2:$D$5001,C$1))</f>
        <v/>
      </c>
      <c r="D439" s="12" t="str">
        <f>IF(OR($A439="",D$1=""),"",SUMIFS(Movements!$H$2:$H$5001,Movements!$B$2:$B$5001,$A439,Movements!$D$2:$D$5001,D$1))</f>
        <v/>
      </c>
      <c r="E439" s="12" t="str">
        <f>IF(OR($A439="",E$1=""),"",SUMIFS(Movements!$H$2:$H$5001,Movements!$B$2:$B$5001,$A439,Movements!$D$2:$D$5001,E$1))</f>
        <v/>
      </c>
      <c r="F439" s="12" t="str">
        <f>IF(OR($A439="",F$1=""),"",SUMIFS(Movements!$H$2:$H$5001,Movements!$B$2:$B$5001,$A439,Movements!$D$2:$D$5001,F$1))</f>
        <v/>
      </c>
      <c r="G439" s="12" t="str">
        <f>IF(OR($A439="",G$1=""),"",SUMIFS(Movements!$H$2:$H$5001,Movements!$B$2:$B$5001,$A439,Movements!$D$2:$D$5001,G$1))</f>
        <v/>
      </c>
      <c r="H439" s="12" t="str">
        <f>IF($A439="","",Items!$L439)</f>
        <v/>
      </c>
      <c r="I439" s="13" t="str">
        <f>IF($A439="","",Items!$G439)</f>
        <v/>
      </c>
      <c r="J439" s="13" t="str">
        <f>IF($A439="","",H439*I439)</f>
        <v/>
      </c>
      <c r="K439" s="12" t="str">
        <f>IF($A439="","",Items!$O439)</f>
        <v/>
      </c>
    </row>
    <row r="440">
      <c r="A440" s="12" t="str">
        <f>IF(Items!$A440="","",Items!$A440)</f>
        <v/>
      </c>
      <c r="B440" s="12" t="str">
        <f>IF($A440="","",Items!$B440)</f>
        <v/>
      </c>
      <c r="C440" s="12" t="str">
        <f>IF(OR($A440="",C$1=""),"",SUMIFS(Movements!$H$2:$H$5001,Movements!$B$2:$B$5001,$A440,Movements!$D$2:$D$5001,C$1))</f>
        <v/>
      </c>
      <c r="D440" s="12" t="str">
        <f>IF(OR($A440="",D$1=""),"",SUMIFS(Movements!$H$2:$H$5001,Movements!$B$2:$B$5001,$A440,Movements!$D$2:$D$5001,D$1))</f>
        <v/>
      </c>
      <c r="E440" s="12" t="str">
        <f>IF(OR($A440="",E$1=""),"",SUMIFS(Movements!$H$2:$H$5001,Movements!$B$2:$B$5001,$A440,Movements!$D$2:$D$5001,E$1))</f>
        <v/>
      </c>
      <c r="F440" s="12" t="str">
        <f>IF(OR($A440="",F$1=""),"",SUMIFS(Movements!$H$2:$H$5001,Movements!$B$2:$B$5001,$A440,Movements!$D$2:$D$5001,F$1))</f>
        <v/>
      </c>
      <c r="G440" s="12" t="str">
        <f>IF(OR($A440="",G$1=""),"",SUMIFS(Movements!$H$2:$H$5001,Movements!$B$2:$B$5001,$A440,Movements!$D$2:$D$5001,G$1))</f>
        <v/>
      </c>
      <c r="H440" s="12" t="str">
        <f>IF($A440="","",Items!$L440)</f>
        <v/>
      </c>
      <c r="I440" s="13" t="str">
        <f>IF($A440="","",Items!$G440)</f>
        <v/>
      </c>
      <c r="J440" s="13" t="str">
        <f>IF($A440="","",H440*I440)</f>
        <v/>
      </c>
      <c r="K440" s="12" t="str">
        <f>IF($A440="","",Items!$O440)</f>
        <v/>
      </c>
    </row>
    <row r="441">
      <c r="A441" s="12" t="str">
        <f>IF(Items!$A441="","",Items!$A441)</f>
        <v/>
      </c>
      <c r="B441" s="12" t="str">
        <f>IF($A441="","",Items!$B441)</f>
        <v/>
      </c>
      <c r="C441" s="12" t="str">
        <f>IF(OR($A441="",C$1=""),"",SUMIFS(Movements!$H$2:$H$5001,Movements!$B$2:$B$5001,$A441,Movements!$D$2:$D$5001,C$1))</f>
        <v/>
      </c>
      <c r="D441" s="12" t="str">
        <f>IF(OR($A441="",D$1=""),"",SUMIFS(Movements!$H$2:$H$5001,Movements!$B$2:$B$5001,$A441,Movements!$D$2:$D$5001,D$1))</f>
        <v/>
      </c>
      <c r="E441" s="12" t="str">
        <f>IF(OR($A441="",E$1=""),"",SUMIFS(Movements!$H$2:$H$5001,Movements!$B$2:$B$5001,$A441,Movements!$D$2:$D$5001,E$1))</f>
        <v/>
      </c>
      <c r="F441" s="12" t="str">
        <f>IF(OR($A441="",F$1=""),"",SUMIFS(Movements!$H$2:$H$5001,Movements!$B$2:$B$5001,$A441,Movements!$D$2:$D$5001,F$1))</f>
        <v/>
      </c>
      <c r="G441" s="12" t="str">
        <f>IF(OR($A441="",G$1=""),"",SUMIFS(Movements!$H$2:$H$5001,Movements!$B$2:$B$5001,$A441,Movements!$D$2:$D$5001,G$1))</f>
        <v/>
      </c>
      <c r="H441" s="12" t="str">
        <f>IF($A441="","",Items!$L441)</f>
        <v/>
      </c>
      <c r="I441" s="13" t="str">
        <f>IF($A441="","",Items!$G441)</f>
        <v/>
      </c>
      <c r="J441" s="13" t="str">
        <f>IF($A441="","",H441*I441)</f>
        <v/>
      </c>
      <c r="K441" s="12" t="str">
        <f>IF($A441="","",Items!$O441)</f>
        <v/>
      </c>
    </row>
    <row r="442">
      <c r="A442" s="12" t="str">
        <f>IF(Items!$A442="","",Items!$A442)</f>
        <v/>
      </c>
      <c r="B442" s="12" t="str">
        <f>IF($A442="","",Items!$B442)</f>
        <v/>
      </c>
      <c r="C442" s="12" t="str">
        <f>IF(OR($A442="",C$1=""),"",SUMIFS(Movements!$H$2:$H$5001,Movements!$B$2:$B$5001,$A442,Movements!$D$2:$D$5001,C$1))</f>
        <v/>
      </c>
      <c r="D442" s="12" t="str">
        <f>IF(OR($A442="",D$1=""),"",SUMIFS(Movements!$H$2:$H$5001,Movements!$B$2:$B$5001,$A442,Movements!$D$2:$D$5001,D$1))</f>
        <v/>
      </c>
      <c r="E442" s="12" t="str">
        <f>IF(OR($A442="",E$1=""),"",SUMIFS(Movements!$H$2:$H$5001,Movements!$B$2:$B$5001,$A442,Movements!$D$2:$D$5001,E$1))</f>
        <v/>
      </c>
      <c r="F442" s="12" t="str">
        <f>IF(OR($A442="",F$1=""),"",SUMIFS(Movements!$H$2:$H$5001,Movements!$B$2:$B$5001,$A442,Movements!$D$2:$D$5001,F$1))</f>
        <v/>
      </c>
      <c r="G442" s="12" t="str">
        <f>IF(OR($A442="",G$1=""),"",SUMIFS(Movements!$H$2:$H$5001,Movements!$B$2:$B$5001,$A442,Movements!$D$2:$D$5001,G$1))</f>
        <v/>
      </c>
      <c r="H442" s="12" t="str">
        <f>IF($A442="","",Items!$L442)</f>
        <v/>
      </c>
      <c r="I442" s="13" t="str">
        <f>IF($A442="","",Items!$G442)</f>
        <v/>
      </c>
      <c r="J442" s="13" t="str">
        <f>IF($A442="","",H442*I442)</f>
        <v/>
      </c>
      <c r="K442" s="12" t="str">
        <f>IF($A442="","",Items!$O442)</f>
        <v/>
      </c>
    </row>
    <row r="443">
      <c r="A443" s="12" t="str">
        <f>IF(Items!$A443="","",Items!$A443)</f>
        <v/>
      </c>
      <c r="B443" s="12" t="str">
        <f>IF($A443="","",Items!$B443)</f>
        <v/>
      </c>
      <c r="C443" s="12" t="str">
        <f>IF(OR($A443="",C$1=""),"",SUMIFS(Movements!$H$2:$H$5001,Movements!$B$2:$B$5001,$A443,Movements!$D$2:$D$5001,C$1))</f>
        <v/>
      </c>
      <c r="D443" s="12" t="str">
        <f>IF(OR($A443="",D$1=""),"",SUMIFS(Movements!$H$2:$H$5001,Movements!$B$2:$B$5001,$A443,Movements!$D$2:$D$5001,D$1))</f>
        <v/>
      </c>
      <c r="E443" s="12" t="str">
        <f>IF(OR($A443="",E$1=""),"",SUMIFS(Movements!$H$2:$H$5001,Movements!$B$2:$B$5001,$A443,Movements!$D$2:$D$5001,E$1))</f>
        <v/>
      </c>
      <c r="F443" s="12" t="str">
        <f>IF(OR($A443="",F$1=""),"",SUMIFS(Movements!$H$2:$H$5001,Movements!$B$2:$B$5001,$A443,Movements!$D$2:$D$5001,F$1))</f>
        <v/>
      </c>
      <c r="G443" s="12" t="str">
        <f>IF(OR($A443="",G$1=""),"",SUMIFS(Movements!$H$2:$H$5001,Movements!$B$2:$B$5001,$A443,Movements!$D$2:$D$5001,G$1))</f>
        <v/>
      </c>
      <c r="H443" s="12" t="str">
        <f>IF($A443="","",Items!$L443)</f>
        <v/>
      </c>
      <c r="I443" s="13" t="str">
        <f>IF($A443="","",Items!$G443)</f>
        <v/>
      </c>
      <c r="J443" s="13" t="str">
        <f>IF($A443="","",H443*I443)</f>
        <v/>
      </c>
      <c r="K443" s="12" t="str">
        <f>IF($A443="","",Items!$O443)</f>
        <v/>
      </c>
    </row>
    <row r="444">
      <c r="A444" s="12" t="str">
        <f>IF(Items!$A444="","",Items!$A444)</f>
        <v/>
      </c>
      <c r="B444" s="12" t="str">
        <f>IF($A444="","",Items!$B444)</f>
        <v/>
      </c>
      <c r="C444" s="12" t="str">
        <f>IF(OR($A444="",C$1=""),"",SUMIFS(Movements!$H$2:$H$5001,Movements!$B$2:$B$5001,$A444,Movements!$D$2:$D$5001,C$1))</f>
        <v/>
      </c>
      <c r="D444" s="12" t="str">
        <f>IF(OR($A444="",D$1=""),"",SUMIFS(Movements!$H$2:$H$5001,Movements!$B$2:$B$5001,$A444,Movements!$D$2:$D$5001,D$1))</f>
        <v/>
      </c>
      <c r="E444" s="12" t="str">
        <f>IF(OR($A444="",E$1=""),"",SUMIFS(Movements!$H$2:$H$5001,Movements!$B$2:$B$5001,$A444,Movements!$D$2:$D$5001,E$1))</f>
        <v/>
      </c>
      <c r="F444" s="12" t="str">
        <f>IF(OR($A444="",F$1=""),"",SUMIFS(Movements!$H$2:$H$5001,Movements!$B$2:$B$5001,$A444,Movements!$D$2:$D$5001,F$1))</f>
        <v/>
      </c>
      <c r="G444" s="12" t="str">
        <f>IF(OR($A444="",G$1=""),"",SUMIFS(Movements!$H$2:$H$5001,Movements!$B$2:$B$5001,$A444,Movements!$D$2:$D$5001,G$1))</f>
        <v/>
      </c>
      <c r="H444" s="12" t="str">
        <f>IF($A444="","",Items!$L444)</f>
        <v/>
      </c>
      <c r="I444" s="13" t="str">
        <f>IF($A444="","",Items!$G444)</f>
        <v/>
      </c>
      <c r="J444" s="13" t="str">
        <f>IF($A444="","",H444*I444)</f>
        <v/>
      </c>
      <c r="K444" s="12" t="str">
        <f>IF($A444="","",Items!$O444)</f>
        <v/>
      </c>
    </row>
    <row r="445">
      <c r="A445" s="12" t="str">
        <f>IF(Items!$A445="","",Items!$A445)</f>
        <v/>
      </c>
      <c r="B445" s="12" t="str">
        <f>IF($A445="","",Items!$B445)</f>
        <v/>
      </c>
      <c r="C445" s="12" t="str">
        <f>IF(OR($A445="",C$1=""),"",SUMIFS(Movements!$H$2:$H$5001,Movements!$B$2:$B$5001,$A445,Movements!$D$2:$D$5001,C$1))</f>
        <v/>
      </c>
      <c r="D445" s="12" t="str">
        <f>IF(OR($A445="",D$1=""),"",SUMIFS(Movements!$H$2:$H$5001,Movements!$B$2:$B$5001,$A445,Movements!$D$2:$D$5001,D$1))</f>
        <v/>
      </c>
      <c r="E445" s="12" t="str">
        <f>IF(OR($A445="",E$1=""),"",SUMIFS(Movements!$H$2:$H$5001,Movements!$B$2:$B$5001,$A445,Movements!$D$2:$D$5001,E$1))</f>
        <v/>
      </c>
      <c r="F445" s="12" t="str">
        <f>IF(OR($A445="",F$1=""),"",SUMIFS(Movements!$H$2:$H$5001,Movements!$B$2:$B$5001,$A445,Movements!$D$2:$D$5001,F$1))</f>
        <v/>
      </c>
      <c r="G445" s="12" t="str">
        <f>IF(OR($A445="",G$1=""),"",SUMIFS(Movements!$H$2:$H$5001,Movements!$B$2:$B$5001,$A445,Movements!$D$2:$D$5001,G$1))</f>
        <v/>
      </c>
      <c r="H445" s="12" t="str">
        <f>IF($A445="","",Items!$L445)</f>
        <v/>
      </c>
      <c r="I445" s="13" t="str">
        <f>IF($A445="","",Items!$G445)</f>
        <v/>
      </c>
      <c r="J445" s="13" t="str">
        <f>IF($A445="","",H445*I445)</f>
        <v/>
      </c>
      <c r="K445" s="12" t="str">
        <f>IF($A445="","",Items!$O445)</f>
        <v/>
      </c>
    </row>
    <row r="446">
      <c r="A446" s="12" t="str">
        <f>IF(Items!$A446="","",Items!$A446)</f>
        <v/>
      </c>
      <c r="B446" s="12" t="str">
        <f>IF($A446="","",Items!$B446)</f>
        <v/>
      </c>
      <c r="C446" s="12" t="str">
        <f>IF(OR($A446="",C$1=""),"",SUMIFS(Movements!$H$2:$H$5001,Movements!$B$2:$B$5001,$A446,Movements!$D$2:$D$5001,C$1))</f>
        <v/>
      </c>
      <c r="D446" s="12" t="str">
        <f>IF(OR($A446="",D$1=""),"",SUMIFS(Movements!$H$2:$H$5001,Movements!$B$2:$B$5001,$A446,Movements!$D$2:$D$5001,D$1))</f>
        <v/>
      </c>
      <c r="E446" s="12" t="str">
        <f>IF(OR($A446="",E$1=""),"",SUMIFS(Movements!$H$2:$H$5001,Movements!$B$2:$B$5001,$A446,Movements!$D$2:$D$5001,E$1))</f>
        <v/>
      </c>
      <c r="F446" s="12" t="str">
        <f>IF(OR($A446="",F$1=""),"",SUMIFS(Movements!$H$2:$H$5001,Movements!$B$2:$B$5001,$A446,Movements!$D$2:$D$5001,F$1))</f>
        <v/>
      </c>
      <c r="G446" s="12" t="str">
        <f>IF(OR($A446="",G$1=""),"",SUMIFS(Movements!$H$2:$H$5001,Movements!$B$2:$B$5001,$A446,Movements!$D$2:$D$5001,G$1))</f>
        <v/>
      </c>
      <c r="H446" s="12" t="str">
        <f>IF($A446="","",Items!$L446)</f>
        <v/>
      </c>
      <c r="I446" s="13" t="str">
        <f>IF($A446="","",Items!$G446)</f>
        <v/>
      </c>
      <c r="J446" s="13" t="str">
        <f>IF($A446="","",H446*I446)</f>
        <v/>
      </c>
      <c r="K446" s="12" t="str">
        <f>IF($A446="","",Items!$O446)</f>
        <v/>
      </c>
    </row>
    <row r="447">
      <c r="A447" s="12" t="str">
        <f>IF(Items!$A447="","",Items!$A447)</f>
        <v/>
      </c>
      <c r="B447" s="12" t="str">
        <f>IF($A447="","",Items!$B447)</f>
        <v/>
      </c>
      <c r="C447" s="12" t="str">
        <f>IF(OR($A447="",C$1=""),"",SUMIFS(Movements!$H$2:$H$5001,Movements!$B$2:$B$5001,$A447,Movements!$D$2:$D$5001,C$1))</f>
        <v/>
      </c>
      <c r="D447" s="12" t="str">
        <f>IF(OR($A447="",D$1=""),"",SUMIFS(Movements!$H$2:$H$5001,Movements!$B$2:$B$5001,$A447,Movements!$D$2:$D$5001,D$1))</f>
        <v/>
      </c>
      <c r="E447" s="12" t="str">
        <f>IF(OR($A447="",E$1=""),"",SUMIFS(Movements!$H$2:$H$5001,Movements!$B$2:$B$5001,$A447,Movements!$D$2:$D$5001,E$1))</f>
        <v/>
      </c>
      <c r="F447" s="12" t="str">
        <f>IF(OR($A447="",F$1=""),"",SUMIFS(Movements!$H$2:$H$5001,Movements!$B$2:$B$5001,$A447,Movements!$D$2:$D$5001,F$1))</f>
        <v/>
      </c>
      <c r="G447" s="12" t="str">
        <f>IF(OR($A447="",G$1=""),"",SUMIFS(Movements!$H$2:$H$5001,Movements!$B$2:$B$5001,$A447,Movements!$D$2:$D$5001,G$1))</f>
        <v/>
      </c>
      <c r="H447" s="12" t="str">
        <f>IF($A447="","",Items!$L447)</f>
        <v/>
      </c>
      <c r="I447" s="13" t="str">
        <f>IF($A447="","",Items!$G447)</f>
        <v/>
      </c>
      <c r="J447" s="13" t="str">
        <f>IF($A447="","",H447*I447)</f>
        <v/>
      </c>
      <c r="K447" s="12" t="str">
        <f>IF($A447="","",Items!$O447)</f>
        <v/>
      </c>
    </row>
    <row r="448">
      <c r="A448" s="12" t="str">
        <f>IF(Items!$A448="","",Items!$A448)</f>
        <v/>
      </c>
      <c r="B448" s="12" t="str">
        <f>IF($A448="","",Items!$B448)</f>
        <v/>
      </c>
      <c r="C448" s="12" t="str">
        <f>IF(OR($A448="",C$1=""),"",SUMIFS(Movements!$H$2:$H$5001,Movements!$B$2:$B$5001,$A448,Movements!$D$2:$D$5001,C$1))</f>
        <v/>
      </c>
      <c r="D448" s="12" t="str">
        <f>IF(OR($A448="",D$1=""),"",SUMIFS(Movements!$H$2:$H$5001,Movements!$B$2:$B$5001,$A448,Movements!$D$2:$D$5001,D$1))</f>
        <v/>
      </c>
      <c r="E448" s="12" t="str">
        <f>IF(OR($A448="",E$1=""),"",SUMIFS(Movements!$H$2:$H$5001,Movements!$B$2:$B$5001,$A448,Movements!$D$2:$D$5001,E$1))</f>
        <v/>
      </c>
      <c r="F448" s="12" t="str">
        <f>IF(OR($A448="",F$1=""),"",SUMIFS(Movements!$H$2:$H$5001,Movements!$B$2:$B$5001,$A448,Movements!$D$2:$D$5001,F$1))</f>
        <v/>
      </c>
      <c r="G448" s="12" t="str">
        <f>IF(OR($A448="",G$1=""),"",SUMIFS(Movements!$H$2:$H$5001,Movements!$B$2:$B$5001,$A448,Movements!$D$2:$D$5001,G$1))</f>
        <v/>
      </c>
      <c r="H448" s="12" t="str">
        <f>IF($A448="","",Items!$L448)</f>
        <v/>
      </c>
      <c r="I448" s="13" t="str">
        <f>IF($A448="","",Items!$G448)</f>
        <v/>
      </c>
      <c r="J448" s="13" t="str">
        <f>IF($A448="","",H448*I448)</f>
        <v/>
      </c>
      <c r="K448" s="12" t="str">
        <f>IF($A448="","",Items!$O448)</f>
        <v/>
      </c>
    </row>
    <row r="449">
      <c r="A449" s="12" t="str">
        <f>IF(Items!$A449="","",Items!$A449)</f>
        <v/>
      </c>
      <c r="B449" s="12" t="str">
        <f>IF($A449="","",Items!$B449)</f>
        <v/>
      </c>
      <c r="C449" s="12" t="str">
        <f>IF(OR($A449="",C$1=""),"",SUMIFS(Movements!$H$2:$H$5001,Movements!$B$2:$B$5001,$A449,Movements!$D$2:$D$5001,C$1))</f>
        <v/>
      </c>
      <c r="D449" s="12" t="str">
        <f>IF(OR($A449="",D$1=""),"",SUMIFS(Movements!$H$2:$H$5001,Movements!$B$2:$B$5001,$A449,Movements!$D$2:$D$5001,D$1))</f>
        <v/>
      </c>
      <c r="E449" s="12" t="str">
        <f>IF(OR($A449="",E$1=""),"",SUMIFS(Movements!$H$2:$H$5001,Movements!$B$2:$B$5001,$A449,Movements!$D$2:$D$5001,E$1))</f>
        <v/>
      </c>
      <c r="F449" s="12" t="str">
        <f>IF(OR($A449="",F$1=""),"",SUMIFS(Movements!$H$2:$H$5001,Movements!$B$2:$B$5001,$A449,Movements!$D$2:$D$5001,F$1))</f>
        <v/>
      </c>
      <c r="G449" s="12" t="str">
        <f>IF(OR($A449="",G$1=""),"",SUMIFS(Movements!$H$2:$H$5001,Movements!$B$2:$B$5001,$A449,Movements!$D$2:$D$5001,G$1))</f>
        <v/>
      </c>
      <c r="H449" s="12" t="str">
        <f>IF($A449="","",Items!$L449)</f>
        <v/>
      </c>
      <c r="I449" s="13" t="str">
        <f>IF($A449="","",Items!$G449)</f>
        <v/>
      </c>
      <c r="J449" s="13" t="str">
        <f>IF($A449="","",H449*I449)</f>
        <v/>
      </c>
      <c r="K449" s="12" t="str">
        <f>IF($A449="","",Items!$O449)</f>
        <v/>
      </c>
    </row>
    <row r="450">
      <c r="A450" s="12" t="str">
        <f>IF(Items!$A450="","",Items!$A450)</f>
        <v/>
      </c>
      <c r="B450" s="12" t="str">
        <f>IF($A450="","",Items!$B450)</f>
        <v/>
      </c>
      <c r="C450" s="12" t="str">
        <f>IF(OR($A450="",C$1=""),"",SUMIFS(Movements!$H$2:$H$5001,Movements!$B$2:$B$5001,$A450,Movements!$D$2:$D$5001,C$1))</f>
        <v/>
      </c>
      <c r="D450" s="12" t="str">
        <f>IF(OR($A450="",D$1=""),"",SUMIFS(Movements!$H$2:$H$5001,Movements!$B$2:$B$5001,$A450,Movements!$D$2:$D$5001,D$1))</f>
        <v/>
      </c>
      <c r="E450" s="12" t="str">
        <f>IF(OR($A450="",E$1=""),"",SUMIFS(Movements!$H$2:$H$5001,Movements!$B$2:$B$5001,$A450,Movements!$D$2:$D$5001,E$1))</f>
        <v/>
      </c>
      <c r="F450" s="12" t="str">
        <f>IF(OR($A450="",F$1=""),"",SUMIFS(Movements!$H$2:$H$5001,Movements!$B$2:$B$5001,$A450,Movements!$D$2:$D$5001,F$1))</f>
        <v/>
      </c>
      <c r="G450" s="12" t="str">
        <f>IF(OR($A450="",G$1=""),"",SUMIFS(Movements!$H$2:$H$5001,Movements!$B$2:$B$5001,$A450,Movements!$D$2:$D$5001,G$1))</f>
        <v/>
      </c>
      <c r="H450" s="12" t="str">
        <f>IF($A450="","",Items!$L450)</f>
        <v/>
      </c>
      <c r="I450" s="13" t="str">
        <f>IF($A450="","",Items!$G450)</f>
        <v/>
      </c>
      <c r="J450" s="13" t="str">
        <f>IF($A450="","",H450*I450)</f>
        <v/>
      </c>
      <c r="K450" s="12" t="str">
        <f>IF($A450="","",Items!$O450)</f>
        <v/>
      </c>
    </row>
    <row r="451">
      <c r="A451" s="12" t="str">
        <f>IF(Items!$A451="","",Items!$A451)</f>
        <v/>
      </c>
      <c r="B451" s="12" t="str">
        <f>IF($A451="","",Items!$B451)</f>
        <v/>
      </c>
      <c r="C451" s="12" t="str">
        <f>IF(OR($A451="",C$1=""),"",SUMIFS(Movements!$H$2:$H$5001,Movements!$B$2:$B$5001,$A451,Movements!$D$2:$D$5001,C$1))</f>
        <v/>
      </c>
      <c r="D451" s="12" t="str">
        <f>IF(OR($A451="",D$1=""),"",SUMIFS(Movements!$H$2:$H$5001,Movements!$B$2:$B$5001,$A451,Movements!$D$2:$D$5001,D$1))</f>
        <v/>
      </c>
      <c r="E451" s="12" t="str">
        <f>IF(OR($A451="",E$1=""),"",SUMIFS(Movements!$H$2:$H$5001,Movements!$B$2:$B$5001,$A451,Movements!$D$2:$D$5001,E$1))</f>
        <v/>
      </c>
      <c r="F451" s="12" t="str">
        <f>IF(OR($A451="",F$1=""),"",SUMIFS(Movements!$H$2:$H$5001,Movements!$B$2:$B$5001,$A451,Movements!$D$2:$D$5001,F$1))</f>
        <v/>
      </c>
      <c r="G451" s="12" t="str">
        <f>IF(OR($A451="",G$1=""),"",SUMIFS(Movements!$H$2:$H$5001,Movements!$B$2:$B$5001,$A451,Movements!$D$2:$D$5001,G$1))</f>
        <v/>
      </c>
      <c r="H451" s="12" t="str">
        <f>IF($A451="","",Items!$L451)</f>
        <v/>
      </c>
      <c r="I451" s="13" t="str">
        <f>IF($A451="","",Items!$G451)</f>
        <v/>
      </c>
      <c r="J451" s="13" t="str">
        <f>IF($A451="","",H451*I451)</f>
        <v/>
      </c>
      <c r="K451" s="12" t="str">
        <f>IF($A451="","",Items!$O451)</f>
        <v/>
      </c>
    </row>
    <row r="452">
      <c r="A452" s="12" t="str">
        <f>IF(Items!$A452="","",Items!$A452)</f>
        <v/>
      </c>
      <c r="B452" s="12" t="str">
        <f>IF($A452="","",Items!$B452)</f>
        <v/>
      </c>
      <c r="C452" s="12" t="str">
        <f>IF(OR($A452="",C$1=""),"",SUMIFS(Movements!$H$2:$H$5001,Movements!$B$2:$B$5001,$A452,Movements!$D$2:$D$5001,C$1))</f>
        <v/>
      </c>
      <c r="D452" s="12" t="str">
        <f>IF(OR($A452="",D$1=""),"",SUMIFS(Movements!$H$2:$H$5001,Movements!$B$2:$B$5001,$A452,Movements!$D$2:$D$5001,D$1))</f>
        <v/>
      </c>
      <c r="E452" s="12" t="str">
        <f>IF(OR($A452="",E$1=""),"",SUMIFS(Movements!$H$2:$H$5001,Movements!$B$2:$B$5001,$A452,Movements!$D$2:$D$5001,E$1))</f>
        <v/>
      </c>
      <c r="F452" s="12" t="str">
        <f>IF(OR($A452="",F$1=""),"",SUMIFS(Movements!$H$2:$H$5001,Movements!$B$2:$B$5001,$A452,Movements!$D$2:$D$5001,F$1))</f>
        <v/>
      </c>
      <c r="G452" s="12" t="str">
        <f>IF(OR($A452="",G$1=""),"",SUMIFS(Movements!$H$2:$H$5001,Movements!$B$2:$B$5001,$A452,Movements!$D$2:$D$5001,G$1))</f>
        <v/>
      </c>
      <c r="H452" s="12" t="str">
        <f>IF($A452="","",Items!$L452)</f>
        <v/>
      </c>
      <c r="I452" s="13" t="str">
        <f>IF($A452="","",Items!$G452)</f>
        <v/>
      </c>
      <c r="J452" s="13" t="str">
        <f>IF($A452="","",H452*I452)</f>
        <v/>
      </c>
      <c r="K452" s="12" t="str">
        <f>IF($A452="","",Items!$O452)</f>
        <v/>
      </c>
    </row>
    <row r="453">
      <c r="A453" s="12" t="str">
        <f>IF(Items!$A453="","",Items!$A453)</f>
        <v/>
      </c>
      <c r="B453" s="12" t="str">
        <f>IF($A453="","",Items!$B453)</f>
        <v/>
      </c>
      <c r="C453" s="12" t="str">
        <f>IF(OR($A453="",C$1=""),"",SUMIFS(Movements!$H$2:$H$5001,Movements!$B$2:$B$5001,$A453,Movements!$D$2:$D$5001,C$1))</f>
        <v/>
      </c>
      <c r="D453" s="12" t="str">
        <f>IF(OR($A453="",D$1=""),"",SUMIFS(Movements!$H$2:$H$5001,Movements!$B$2:$B$5001,$A453,Movements!$D$2:$D$5001,D$1))</f>
        <v/>
      </c>
      <c r="E453" s="12" t="str">
        <f>IF(OR($A453="",E$1=""),"",SUMIFS(Movements!$H$2:$H$5001,Movements!$B$2:$B$5001,$A453,Movements!$D$2:$D$5001,E$1))</f>
        <v/>
      </c>
      <c r="F453" s="12" t="str">
        <f>IF(OR($A453="",F$1=""),"",SUMIFS(Movements!$H$2:$H$5001,Movements!$B$2:$B$5001,$A453,Movements!$D$2:$D$5001,F$1))</f>
        <v/>
      </c>
      <c r="G453" s="12" t="str">
        <f>IF(OR($A453="",G$1=""),"",SUMIFS(Movements!$H$2:$H$5001,Movements!$B$2:$B$5001,$A453,Movements!$D$2:$D$5001,G$1))</f>
        <v/>
      </c>
      <c r="H453" s="12" t="str">
        <f>IF($A453="","",Items!$L453)</f>
        <v/>
      </c>
      <c r="I453" s="13" t="str">
        <f>IF($A453="","",Items!$G453)</f>
        <v/>
      </c>
      <c r="J453" s="13" t="str">
        <f>IF($A453="","",H453*I453)</f>
        <v/>
      </c>
      <c r="K453" s="12" t="str">
        <f>IF($A453="","",Items!$O453)</f>
        <v/>
      </c>
    </row>
    <row r="454">
      <c r="A454" s="12" t="str">
        <f>IF(Items!$A454="","",Items!$A454)</f>
        <v/>
      </c>
      <c r="B454" s="12" t="str">
        <f>IF($A454="","",Items!$B454)</f>
        <v/>
      </c>
      <c r="C454" s="12" t="str">
        <f>IF(OR($A454="",C$1=""),"",SUMIFS(Movements!$H$2:$H$5001,Movements!$B$2:$B$5001,$A454,Movements!$D$2:$D$5001,C$1))</f>
        <v/>
      </c>
      <c r="D454" s="12" t="str">
        <f>IF(OR($A454="",D$1=""),"",SUMIFS(Movements!$H$2:$H$5001,Movements!$B$2:$B$5001,$A454,Movements!$D$2:$D$5001,D$1))</f>
        <v/>
      </c>
      <c r="E454" s="12" t="str">
        <f>IF(OR($A454="",E$1=""),"",SUMIFS(Movements!$H$2:$H$5001,Movements!$B$2:$B$5001,$A454,Movements!$D$2:$D$5001,E$1))</f>
        <v/>
      </c>
      <c r="F454" s="12" t="str">
        <f>IF(OR($A454="",F$1=""),"",SUMIFS(Movements!$H$2:$H$5001,Movements!$B$2:$B$5001,$A454,Movements!$D$2:$D$5001,F$1))</f>
        <v/>
      </c>
      <c r="G454" s="12" t="str">
        <f>IF(OR($A454="",G$1=""),"",SUMIFS(Movements!$H$2:$H$5001,Movements!$B$2:$B$5001,$A454,Movements!$D$2:$D$5001,G$1))</f>
        <v/>
      </c>
      <c r="H454" s="12" t="str">
        <f>IF($A454="","",Items!$L454)</f>
        <v/>
      </c>
      <c r="I454" s="13" t="str">
        <f>IF($A454="","",Items!$G454)</f>
        <v/>
      </c>
      <c r="J454" s="13" t="str">
        <f>IF($A454="","",H454*I454)</f>
        <v/>
      </c>
      <c r="K454" s="12" t="str">
        <f>IF($A454="","",Items!$O454)</f>
        <v/>
      </c>
    </row>
    <row r="455">
      <c r="A455" s="12" t="str">
        <f>IF(Items!$A455="","",Items!$A455)</f>
        <v/>
      </c>
      <c r="B455" s="12" t="str">
        <f>IF($A455="","",Items!$B455)</f>
        <v/>
      </c>
      <c r="C455" s="12" t="str">
        <f>IF(OR($A455="",C$1=""),"",SUMIFS(Movements!$H$2:$H$5001,Movements!$B$2:$B$5001,$A455,Movements!$D$2:$D$5001,C$1))</f>
        <v/>
      </c>
      <c r="D455" s="12" t="str">
        <f>IF(OR($A455="",D$1=""),"",SUMIFS(Movements!$H$2:$H$5001,Movements!$B$2:$B$5001,$A455,Movements!$D$2:$D$5001,D$1))</f>
        <v/>
      </c>
      <c r="E455" s="12" t="str">
        <f>IF(OR($A455="",E$1=""),"",SUMIFS(Movements!$H$2:$H$5001,Movements!$B$2:$B$5001,$A455,Movements!$D$2:$D$5001,E$1))</f>
        <v/>
      </c>
      <c r="F455" s="12" t="str">
        <f>IF(OR($A455="",F$1=""),"",SUMIFS(Movements!$H$2:$H$5001,Movements!$B$2:$B$5001,$A455,Movements!$D$2:$D$5001,F$1))</f>
        <v/>
      </c>
      <c r="G455" s="12" t="str">
        <f>IF(OR($A455="",G$1=""),"",SUMIFS(Movements!$H$2:$H$5001,Movements!$B$2:$B$5001,$A455,Movements!$D$2:$D$5001,G$1))</f>
        <v/>
      </c>
      <c r="H455" s="12" t="str">
        <f>IF($A455="","",Items!$L455)</f>
        <v/>
      </c>
      <c r="I455" s="13" t="str">
        <f>IF($A455="","",Items!$G455)</f>
        <v/>
      </c>
      <c r="J455" s="13" t="str">
        <f>IF($A455="","",H455*I455)</f>
        <v/>
      </c>
      <c r="K455" s="12" t="str">
        <f>IF($A455="","",Items!$O455)</f>
        <v/>
      </c>
    </row>
    <row r="456">
      <c r="A456" s="12" t="str">
        <f>IF(Items!$A456="","",Items!$A456)</f>
        <v/>
      </c>
      <c r="B456" s="12" t="str">
        <f>IF($A456="","",Items!$B456)</f>
        <v/>
      </c>
      <c r="C456" s="12" t="str">
        <f>IF(OR($A456="",C$1=""),"",SUMIFS(Movements!$H$2:$H$5001,Movements!$B$2:$B$5001,$A456,Movements!$D$2:$D$5001,C$1))</f>
        <v/>
      </c>
      <c r="D456" s="12" t="str">
        <f>IF(OR($A456="",D$1=""),"",SUMIFS(Movements!$H$2:$H$5001,Movements!$B$2:$B$5001,$A456,Movements!$D$2:$D$5001,D$1))</f>
        <v/>
      </c>
      <c r="E456" s="12" t="str">
        <f>IF(OR($A456="",E$1=""),"",SUMIFS(Movements!$H$2:$H$5001,Movements!$B$2:$B$5001,$A456,Movements!$D$2:$D$5001,E$1))</f>
        <v/>
      </c>
      <c r="F456" s="12" t="str">
        <f>IF(OR($A456="",F$1=""),"",SUMIFS(Movements!$H$2:$H$5001,Movements!$B$2:$B$5001,$A456,Movements!$D$2:$D$5001,F$1))</f>
        <v/>
      </c>
      <c r="G456" s="12" t="str">
        <f>IF(OR($A456="",G$1=""),"",SUMIFS(Movements!$H$2:$H$5001,Movements!$B$2:$B$5001,$A456,Movements!$D$2:$D$5001,G$1))</f>
        <v/>
      </c>
      <c r="H456" s="12" t="str">
        <f>IF($A456="","",Items!$L456)</f>
        <v/>
      </c>
      <c r="I456" s="13" t="str">
        <f>IF($A456="","",Items!$G456)</f>
        <v/>
      </c>
      <c r="J456" s="13" t="str">
        <f>IF($A456="","",H456*I456)</f>
        <v/>
      </c>
      <c r="K456" s="12" t="str">
        <f>IF($A456="","",Items!$O456)</f>
        <v/>
      </c>
    </row>
    <row r="457">
      <c r="A457" s="12" t="str">
        <f>IF(Items!$A457="","",Items!$A457)</f>
        <v/>
      </c>
      <c r="B457" s="12" t="str">
        <f>IF($A457="","",Items!$B457)</f>
        <v/>
      </c>
      <c r="C457" s="12" t="str">
        <f>IF(OR($A457="",C$1=""),"",SUMIFS(Movements!$H$2:$H$5001,Movements!$B$2:$B$5001,$A457,Movements!$D$2:$D$5001,C$1))</f>
        <v/>
      </c>
      <c r="D457" s="12" t="str">
        <f>IF(OR($A457="",D$1=""),"",SUMIFS(Movements!$H$2:$H$5001,Movements!$B$2:$B$5001,$A457,Movements!$D$2:$D$5001,D$1))</f>
        <v/>
      </c>
      <c r="E457" s="12" t="str">
        <f>IF(OR($A457="",E$1=""),"",SUMIFS(Movements!$H$2:$H$5001,Movements!$B$2:$B$5001,$A457,Movements!$D$2:$D$5001,E$1))</f>
        <v/>
      </c>
      <c r="F457" s="12" t="str">
        <f>IF(OR($A457="",F$1=""),"",SUMIFS(Movements!$H$2:$H$5001,Movements!$B$2:$B$5001,$A457,Movements!$D$2:$D$5001,F$1))</f>
        <v/>
      </c>
      <c r="G457" s="12" t="str">
        <f>IF(OR($A457="",G$1=""),"",SUMIFS(Movements!$H$2:$H$5001,Movements!$B$2:$B$5001,$A457,Movements!$D$2:$D$5001,G$1))</f>
        <v/>
      </c>
      <c r="H457" s="12" t="str">
        <f>IF($A457="","",Items!$L457)</f>
        <v/>
      </c>
      <c r="I457" s="13" t="str">
        <f>IF($A457="","",Items!$G457)</f>
        <v/>
      </c>
      <c r="J457" s="13" t="str">
        <f>IF($A457="","",H457*I457)</f>
        <v/>
      </c>
      <c r="K457" s="12" t="str">
        <f>IF($A457="","",Items!$O457)</f>
        <v/>
      </c>
    </row>
    <row r="458">
      <c r="A458" s="12" t="str">
        <f>IF(Items!$A458="","",Items!$A458)</f>
        <v/>
      </c>
      <c r="B458" s="12" t="str">
        <f>IF($A458="","",Items!$B458)</f>
        <v/>
      </c>
      <c r="C458" s="12" t="str">
        <f>IF(OR($A458="",C$1=""),"",SUMIFS(Movements!$H$2:$H$5001,Movements!$B$2:$B$5001,$A458,Movements!$D$2:$D$5001,C$1))</f>
        <v/>
      </c>
      <c r="D458" s="12" t="str">
        <f>IF(OR($A458="",D$1=""),"",SUMIFS(Movements!$H$2:$H$5001,Movements!$B$2:$B$5001,$A458,Movements!$D$2:$D$5001,D$1))</f>
        <v/>
      </c>
      <c r="E458" s="12" t="str">
        <f>IF(OR($A458="",E$1=""),"",SUMIFS(Movements!$H$2:$H$5001,Movements!$B$2:$B$5001,$A458,Movements!$D$2:$D$5001,E$1))</f>
        <v/>
      </c>
      <c r="F458" s="12" t="str">
        <f>IF(OR($A458="",F$1=""),"",SUMIFS(Movements!$H$2:$H$5001,Movements!$B$2:$B$5001,$A458,Movements!$D$2:$D$5001,F$1))</f>
        <v/>
      </c>
      <c r="G458" s="12" t="str">
        <f>IF(OR($A458="",G$1=""),"",SUMIFS(Movements!$H$2:$H$5001,Movements!$B$2:$B$5001,$A458,Movements!$D$2:$D$5001,G$1))</f>
        <v/>
      </c>
      <c r="H458" s="12" t="str">
        <f>IF($A458="","",Items!$L458)</f>
        <v/>
      </c>
      <c r="I458" s="13" t="str">
        <f>IF($A458="","",Items!$G458)</f>
        <v/>
      </c>
      <c r="J458" s="13" t="str">
        <f>IF($A458="","",H458*I458)</f>
        <v/>
      </c>
      <c r="K458" s="12" t="str">
        <f>IF($A458="","",Items!$O458)</f>
        <v/>
      </c>
    </row>
    <row r="459">
      <c r="A459" s="12" t="str">
        <f>IF(Items!$A459="","",Items!$A459)</f>
        <v/>
      </c>
      <c r="B459" s="12" t="str">
        <f>IF($A459="","",Items!$B459)</f>
        <v/>
      </c>
      <c r="C459" s="12" t="str">
        <f>IF(OR($A459="",C$1=""),"",SUMIFS(Movements!$H$2:$H$5001,Movements!$B$2:$B$5001,$A459,Movements!$D$2:$D$5001,C$1))</f>
        <v/>
      </c>
      <c r="D459" s="12" t="str">
        <f>IF(OR($A459="",D$1=""),"",SUMIFS(Movements!$H$2:$H$5001,Movements!$B$2:$B$5001,$A459,Movements!$D$2:$D$5001,D$1))</f>
        <v/>
      </c>
      <c r="E459" s="12" t="str">
        <f>IF(OR($A459="",E$1=""),"",SUMIFS(Movements!$H$2:$H$5001,Movements!$B$2:$B$5001,$A459,Movements!$D$2:$D$5001,E$1))</f>
        <v/>
      </c>
      <c r="F459" s="12" t="str">
        <f>IF(OR($A459="",F$1=""),"",SUMIFS(Movements!$H$2:$H$5001,Movements!$B$2:$B$5001,$A459,Movements!$D$2:$D$5001,F$1))</f>
        <v/>
      </c>
      <c r="G459" s="12" t="str">
        <f>IF(OR($A459="",G$1=""),"",SUMIFS(Movements!$H$2:$H$5001,Movements!$B$2:$B$5001,$A459,Movements!$D$2:$D$5001,G$1))</f>
        <v/>
      </c>
      <c r="H459" s="12" t="str">
        <f>IF($A459="","",Items!$L459)</f>
        <v/>
      </c>
      <c r="I459" s="13" t="str">
        <f>IF($A459="","",Items!$G459)</f>
        <v/>
      </c>
      <c r="J459" s="13" t="str">
        <f>IF($A459="","",H459*I459)</f>
        <v/>
      </c>
      <c r="K459" s="12" t="str">
        <f>IF($A459="","",Items!$O459)</f>
        <v/>
      </c>
    </row>
    <row r="460">
      <c r="A460" s="12" t="str">
        <f>IF(Items!$A460="","",Items!$A460)</f>
        <v/>
      </c>
      <c r="B460" s="12" t="str">
        <f>IF($A460="","",Items!$B460)</f>
        <v/>
      </c>
      <c r="C460" s="12" t="str">
        <f>IF(OR($A460="",C$1=""),"",SUMIFS(Movements!$H$2:$H$5001,Movements!$B$2:$B$5001,$A460,Movements!$D$2:$D$5001,C$1))</f>
        <v/>
      </c>
      <c r="D460" s="12" t="str">
        <f>IF(OR($A460="",D$1=""),"",SUMIFS(Movements!$H$2:$H$5001,Movements!$B$2:$B$5001,$A460,Movements!$D$2:$D$5001,D$1))</f>
        <v/>
      </c>
      <c r="E460" s="12" t="str">
        <f>IF(OR($A460="",E$1=""),"",SUMIFS(Movements!$H$2:$H$5001,Movements!$B$2:$B$5001,$A460,Movements!$D$2:$D$5001,E$1))</f>
        <v/>
      </c>
      <c r="F460" s="12" t="str">
        <f>IF(OR($A460="",F$1=""),"",SUMIFS(Movements!$H$2:$H$5001,Movements!$B$2:$B$5001,$A460,Movements!$D$2:$D$5001,F$1))</f>
        <v/>
      </c>
      <c r="G460" s="12" t="str">
        <f>IF(OR($A460="",G$1=""),"",SUMIFS(Movements!$H$2:$H$5001,Movements!$B$2:$B$5001,$A460,Movements!$D$2:$D$5001,G$1))</f>
        <v/>
      </c>
      <c r="H460" s="12" t="str">
        <f>IF($A460="","",Items!$L460)</f>
        <v/>
      </c>
      <c r="I460" s="13" t="str">
        <f>IF($A460="","",Items!$G460)</f>
        <v/>
      </c>
      <c r="J460" s="13" t="str">
        <f>IF($A460="","",H460*I460)</f>
        <v/>
      </c>
      <c r="K460" s="12" t="str">
        <f>IF($A460="","",Items!$O460)</f>
        <v/>
      </c>
    </row>
    <row r="461">
      <c r="A461" s="12" t="str">
        <f>IF(Items!$A461="","",Items!$A461)</f>
        <v/>
      </c>
      <c r="B461" s="12" t="str">
        <f>IF($A461="","",Items!$B461)</f>
        <v/>
      </c>
      <c r="C461" s="12" t="str">
        <f>IF(OR($A461="",C$1=""),"",SUMIFS(Movements!$H$2:$H$5001,Movements!$B$2:$B$5001,$A461,Movements!$D$2:$D$5001,C$1))</f>
        <v/>
      </c>
      <c r="D461" s="12" t="str">
        <f>IF(OR($A461="",D$1=""),"",SUMIFS(Movements!$H$2:$H$5001,Movements!$B$2:$B$5001,$A461,Movements!$D$2:$D$5001,D$1))</f>
        <v/>
      </c>
      <c r="E461" s="12" t="str">
        <f>IF(OR($A461="",E$1=""),"",SUMIFS(Movements!$H$2:$H$5001,Movements!$B$2:$B$5001,$A461,Movements!$D$2:$D$5001,E$1))</f>
        <v/>
      </c>
      <c r="F461" s="12" t="str">
        <f>IF(OR($A461="",F$1=""),"",SUMIFS(Movements!$H$2:$H$5001,Movements!$B$2:$B$5001,$A461,Movements!$D$2:$D$5001,F$1))</f>
        <v/>
      </c>
      <c r="G461" s="12" t="str">
        <f>IF(OR($A461="",G$1=""),"",SUMIFS(Movements!$H$2:$H$5001,Movements!$B$2:$B$5001,$A461,Movements!$D$2:$D$5001,G$1))</f>
        <v/>
      </c>
      <c r="H461" s="12" t="str">
        <f>IF($A461="","",Items!$L461)</f>
        <v/>
      </c>
      <c r="I461" s="13" t="str">
        <f>IF($A461="","",Items!$G461)</f>
        <v/>
      </c>
      <c r="J461" s="13" t="str">
        <f>IF($A461="","",H461*I461)</f>
        <v/>
      </c>
      <c r="K461" s="12" t="str">
        <f>IF($A461="","",Items!$O461)</f>
        <v/>
      </c>
    </row>
    <row r="462">
      <c r="A462" s="12" t="str">
        <f>IF(Items!$A462="","",Items!$A462)</f>
        <v/>
      </c>
      <c r="B462" s="12" t="str">
        <f>IF($A462="","",Items!$B462)</f>
        <v/>
      </c>
      <c r="C462" s="12" t="str">
        <f>IF(OR($A462="",C$1=""),"",SUMIFS(Movements!$H$2:$H$5001,Movements!$B$2:$B$5001,$A462,Movements!$D$2:$D$5001,C$1))</f>
        <v/>
      </c>
      <c r="D462" s="12" t="str">
        <f>IF(OR($A462="",D$1=""),"",SUMIFS(Movements!$H$2:$H$5001,Movements!$B$2:$B$5001,$A462,Movements!$D$2:$D$5001,D$1))</f>
        <v/>
      </c>
      <c r="E462" s="12" t="str">
        <f>IF(OR($A462="",E$1=""),"",SUMIFS(Movements!$H$2:$H$5001,Movements!$B$2:$B$5001,$A462,Movements!$D$2:$D$5001,E$1))</f>
        <v/>
      </c>
      <c r="F462" s="12" t="str">
        <f>IF(OR($A462="",F$1=""),"",SUMIFS(Movements!$H$2:$H$5001,Movements!$B$2:$B$5001,$A462,Movements!$D$2:$D$5001,F$1))</f>
        <v/>
      </c>
      <c r="G462" s="12" t="str">
        <f>IF(OR($A462="",G$1=""),"",SUMIFS(Movements!$H$2:$H$5001,Movements!$B$2:$B$5001,$A462,Movements!$D$2:$D$5001,G$1))</f>
        <v/>
      </c>
      <c r="H462" s="12" t="str">
        <f>IF($A462="","",Items!$L462)</f>
        <v/>
      </c>
      <c r="I462" s="13" t="str">
        <f>IF($A462="","",Items!$G462)</f>
        <v/>
      </c>
      <c r="J462" s="13" t="str">
        <f>IF($A462="","",H462*I462)</f>
        <v/>
      </c>
      <c r="K462" s="12" t="str">
        <f>IF($A462="","",Items!$O462)</f>
        <v/>
      </c>
    </row>
    <row r="463">
      <c r="A463" s="12" t="str">
        <f>IF(Items!$A463="","",Items!$A463)</f>
        <v/>
      </c>
      <c r="B463" s="12" t="str">
        <f>IF($A463="","",Items!$B463)</f>
        <v/>
      </c>
      <c r="C463" s="12" t="str">
        <f>IF(OR($A463="",C$1=""),"",SUMIFS(Movements!$H$2:$H$5001,Movements!$B$2:$B$5001,$A463,Movements!$D$2:$D$5001,C$1))</f>
        <v/>
      </c>
      <c r="D463" s="12" t="str">
        <f>IF(OR($A463="",D$1=""),"",SUMIFS(Movements!$H$2:$H$5001,Movements!$B$2:$B$5001,$A463,Movements!$D$2:$D$5001,D$1))</f>
        <v/>
      </c>
      <c r="E463" s="12" t="str">
        <f>IF(OR($A463="",E$1=""),"",SUMIFS(Movements!$H$2:$H$5001,Movements!$B$2:$B$5001,$A463,Movements!$D$2:$D$5001,E$1))</f>
        <v/>
      </c>
      <c r="F463" s="12" t="str">
        <f>IF(OR($A463="",F$1=""),"",SUMIFS(Movements!$H$2:$H$5001,Movements!$B$2:$B$5001,$A463,Movements!$D$2:$D$5001,F$1))</f>
        <v/>
      </c>
      <c r="G463" s="12" t="str">
        <f>IF(OR($A463="",G$1=""),"",SUMIFS(Movements!$H$2:$H$5001,Movements!$B$2:$B$5001,$A463,Movements!$D$2:$D$5001,G$1))</f>
        <v/>
      </c>
      <c r="H463" s="12" t="str">
        <f>IF($A463="","",Items!$L463)</f>
        <v/>
      </c>
      <c r="I463" s="13" t="str">
        <f>IF($A463="","",Items!$G463)</f>
        <v/>
      </c>
      <c r="J463" s="13" t="str">
        <f>IF($A463="","",H463*I463)</f>
        <v/>
      </c>
      <c r="K463" s="12" t="str">
        <f>IF($A463="","",Items!$O463)</f>
        <v/>
      </c>
    </row>
    <row r="464">
      <c r="A464" s="12" t="str">
        <f>IF(Items!$A464="","",Items!$A464)</f>
        <v/>
      </c>
      <c r="B464" s="12" t="str">
        <f>IF($A464="","",Items!$B464)</f>
        <v/>
      </c>
      <c r="C464" s="12" t="str">
        <f>IF(OR($A464="",C$1=""),"",SUMIFS(Movements!$H$2:$H$5001,Movements!$B$2:$B$5001,$A464,Movements!$D$2:$D$5001,C$1))</f>
        <v/>
      </c>
      <c r="D464" s="12" t="str">
        <f>IF(OR($A464="",D$1=""),"",SUMIFS(Movements!$H$2:$H$5001,Movements!$B$2:$B$5001,$A464,Movements!$D$2:$D$5001,D$1))</f>
        <v/>
      </c>
      <c r="E464" s="12" t="str">
        <f>IF(OR($A464="",E$1=""),"",SUMIFS(Movements!$H$2:$H$5001,Movements!$B$2:$B$5001,$A464,Movements!$D$2:$D$5001,E$1))</f>
        <v/>
      </c>
      <c r="F464" s="12" t="str">
        <f>IF(OR($A464="",F$1=""),"",SUMIFS(Movements!$H$2:$H$5001,Movements!$B$2:$B$5001,$A464,Movements!$D$2:$D$5001,F$1))</f>
        <v/>
      </c>
      <c r="G464" s="12" t="str">
        <f>IF(OR($A464="",G$1=""),"",SUMIFS(Movements!$H$2:$H$5001,Movements!$B$2:$B$5001,$A464,Movements!$D$2:$D$5001,G$1))</f>
        <v/>
      </c>
      <c r="H464" s="12" t="str">
        <f>IF($A464="","",Items!$L464)</f>
        <v/>
      </c>
      <c r="I464" s="13" t="str">
        <f>IF($A464="","",Items!$G464)</f>
        <v/>
      </c>
      <c r="J464" s="13" t="str">
        <f>IF($A464="","",H464*I464)</f>
        <v/>
      </c>
      <c r="K464" s="12" t="str">
        <f>IF($A464="","",Items!$O464)</f>
        <v/>
      </c>
    </row>
    <row r="465">
      <c r="A465" s="12" t="str">
        <f>IF(Items!$A465="","",Items!$A465)</f>
        <v/>
      </c>
      <c r="B465" s="12" t="str">
        <f>IF($A465="","",Items!$B465)</f>
        <v/>
      </c>
      <c r="C465" s="12" t="str">
        <f>IF(OR($A465="",C$1=""),"",SUMIFS(Movements!$H$2:$H$5001,Movements!$B$2:$B$5001,$A465,Movements!$D$2:$D$5001,C$1))</f>
        <v/>
      </c>
      <c r="D465" s="12" t="str">
        <f>IF(OR($A465="",D$1=""),"",SUMIFS(Movements!$H$2:$H$5001,Movements!$B$2:$B$5001,$A465,Movements!$D$2:$D$5001,D$1))</f>
        <v/>
      </c>
      <c r="E465" s="12" t="str">
        <f>IF(OR($A465="",E$1=""),"",SUMIFS(Movements!$H$2:$H$5001,Movements!$B$2:$B$5001,$A465,Movements!$D$2:$D$5001,E$1))</f>
        <v/>
      </c>
      <c r="F465" s="12" t="str">
        <f>IF(OR($A465="",F$1=""),"",SUMIFS(Movements!$H$2:$H$5001,Movements!$B$2:$B$5001,$A465,Movements!$D$2:$D$5001,F$1))</f>
        <v/>
      </c>
      <c r="G465" s="12" t="str">
        <f>IF(OR($A465="",G$1=""),"",SUMIFS(Movements!$H$2:$H$5001,Movements!$B$2:$B$5001,$A465,Movements!$D$2:$D$5001,G$1))</f>
        <v/>
      </c>
      <c r="H465" s="12" t="str">
        <f>IF($A465="","",Items!$L465)</f>
        <v/>
      </c>
      <c r="I465" s="13" t="str">
        <f>IF($A465="","",Items!$G465)</f>
        <v/>
      </c>
      <c r="J465" s="13" t="str">
        <f>IF($A465="","",H465*I465)</f>
        <v/>
      </c>
      <c r="K465" s="12" t="str">
        <f>IF($A465="","",Items!$O465)</f>
        <v/>
      </c>
    </row>
    <row r="466">
      <c r="A466" s="12" t="str">
        <f>IF(Items!$A466="","",Items!$A466)</f>
        <v/>
      </c>
      <c r="B466" s="12" t="str">
        <f>IF($A466="","",Items!$B466)</f>
        <v/>
      </c>
      <c r="C466" s="12" t="str">
        <f>IF(OR($A466="",C$1=""),"",SUMIFS(Movements!$H$2:$H$5001,Movements!$B$2:$B$5001,$A466,Movements!$D$2:$D$5001,C$1))</f>
        <v/>
      </c>
      <c r="D466" s="12" t="str">
        <f>IF(OR($A466="",D$1=""),"",SUMIFS(Movements!$H$2:$H$5001,Movements!$B$2:$B$5001,$A466,Movements!$D$2:$D$5001,D$1))</f>
        <v/>
      </c>
      <c r="E466" s="12" t="str">
        <f>IF(OR($A466="",E$1=""),"",SUMIFS(Movements!$H$2:$H$5001,Movements!$B$2:$B$5001,$A466,Movements!$D$2:$D$5001,E$1))</f>
        <v/>
      </c>
      <c r="F466" s="12" t="str">
        <f>IF(OR($A466="",F$1=""),"",SUMIFS(Movements!$H$2:$H$5001,Movements!$B$2:$B$5001,$A466,Movements!$D$2:$D$5001,F$1))</f>
        <v/>
      </c>
      <c r="G466" s="12" t="str">
        <f>IF(OR($A466="",G$1=""),"",SUMIFS(Movements!$H$2:$H$5001,Movements!$B$2:$B$5001,$A466,Movements!$D$2:$D$5001,G$1))</f>
        <v/>
      </c>
      <c r="H466" s="12" t="str">
        <f>IF($A466="","",Items!$L466)</f>
        <v/>
      </c>
      <c r="I466" s="13" t="str">
        <f>IF($A466="","",Items!$G466)</f>
        <v/>
      </c>
      <c r="J466" s="13" t="str">
        <f>IF($A466="","",H466*I466)</f>
        <v/>
      </c>
      <c r="K466" s="12" t="str">
        <f>IF($A466="","",Items!$O466)</f>
        <v/>
      </c>
    </row>
    <row r="467">
      <c r="A467" s="12" t="str">
        <f>IF(Items!$A467="","",Items!$A467)</f>
        <v/>
      </c>
      <c r="B467" s="12" t="str">
        <f>IF($A467="","",Items!$B467)</f>
        <v/>
      </c>
      <c r="C467" s="12" t="str">
        <f>IF(OR($A467="",C$1=""),"",SUMIFS(Movements!$H$2:$H$5001,Movements!$B$2:$B$5001,$A467,Movements!$D$2:$D$5001,C$1))</f>
        <v/>
      </c>
      <c r="D467" s="12" t="str">
        <f>IF(OR($A467="",D$1=""),"",SUMIFS(Movements!$H$2:$H$5001,Movements!$B$2:$B$5001,$A467,Movements!$D$2:$D$5001,D$1))</f>
        <v/>
      </c>
      <c r="E467" s="12" t="str">
        <f>IF(OR($A467="",E$1=""),"",SUMIFS(Movements!$H$2:$H$5001,Movements!$B$2:$B$5001,$A467,Movements!$D$2:$D$5001,E$1))</f>
        <v/>
      </c>
      <c r="F467" s="12" t="str">
        <f>IF(OR($A467="",F$1=""),"",SUMIFS(Movements!$H$2:$H$5001,Movements!$B$2:$B$5001,$A467,Movements!$D$2:$D$5001,F$1))</f>
        <v/>
      </c>
      <c r="G467" s="12" t="str">
        <f>IF(OR($A467="",G$1=""),"",SUMIFS(Movements!$H$2:$H$5001,Movements!$B$2:$B$5001,$A467,Movements!$D$2:$D$5001,G$1))</f>
        <v/>
      </c>
      <c r="H467" s="12" t="str">
        <f>IF($A467="","",Items!$L467)</f>
        <v/>
      </c>
      <c r="I467" s="13" t="str">
        <f>IF($A467="","",Items!$G467)</f>
        <v/>
      </c>
      <c r="J467" s="13" t="str">
        <f>IF($A467="","",H467*I467)</f>
        <v/>
      </c>
      <c r="K467" s="12" t="str">
        <f>IF($A467="","",Items!$O467)</f>
        <v/>
      </c>
    </row>
    <row r="468">
      <c r="A468" s="12" t="str">
        <f>IF(Items!$A468="","",Items!$A468)</f>
        <v/>
      </c>
      <c r="B468" s="12" t="str">
        <f>IF($A468="","",Items!$B468)</f>
        <v/>
      </c>
      <c r="C468" s="12" t="str">
        <f>IF(OR($A468="",C$1=""),"",SUMIFS(Movements!$H$2:$H$5001,Movements!$B$2:$B$5001,$A468,Movements!$D$2:$D$5001,C$1))</f>
        <v/>
      </c>
      <c r="D468" s="12" t="str">
        <f>IF(OR($A468="",D$1=""),"",SUMIFS(Movements!$H$2:$H$5001,Movements!$B$2:$B$5001,$A468,Movements!$D$2:$D$5001,D$1))</f>
        <v/>
      </c>
      <c r="E468" s="12" t="str">
        <f>IF(OR($A468="",E$1=""),"",SUMIFS(Movements!$H$2:$H$5001,Movements!$B$2:$B$5001,$A468,Movements!$D$2:$D$5001,E$1))</f>
        <v/>
      </c>
      <c r="F468" s="12" t="str">
        <f>IF(OR($A468="",F$1=""),"",SUMIFS(Movements!$H$2:$H$5001,Movements!$B$2:$B$5001,$A468,Movements!$D$2:$D$5001,F$1))</f>
        <v/>
      </c>
      <c r="G468" s="12" t="str">
        <f>IF(OR($A468="",G$1=""),"",SUMIFS(Movements!$H$2:$H$5001,Movements!$B$2:$B$5001,$A468,Movements!$D$2:$D$5001,G$1))</f>
        <v/>
      </c>
      <c r="H468" s="12" t="str">
        <f>IF($A468="","",Items!$L468)</f>
        <v/>
      </c>
      <c r="I468" s="13" t="str">
        <f>IF($A468="","",Items!$G468)</f>
        <v/>
      </c>
      <c r="J468" s="13" t="str">
        <f>IF($A468="","",H468*I468)</f>
        <v/>
      </c>
      <c r="K468" s="12" t="str">
        <f>IF($A468="","",Items!$O468)</f>
        <v/>
      </c>
    </row>
    <row r="469">
      <c r="A469" s="12" t="str">
        <f>IF(Items!$A469="","",Items!$A469)</f>
        <v/>
      </c>
      <c r="B469" s="12" t="str">
        <f>IF($A469="","",Items!$B469)</f>
        <v/>
      </c>
      <c r="C469" s="12" t="str">
        <f>IF(OR($A469="",C$1=""),"",SUMIFS(Movements!$H$2:$H$5001,Movements!$B$2:$B$5001,$A469,Movements!$D$2:$D$5001,C$1))</f>
        <v/>
      </c>
      <c r="D469" s="12" t="str">
        <f>IF(OR($A469="",D$1=""),"",SUMIFS(Movements!$H$2:$H$5001,Movements!$B$2:$B$5001,$A469,Movements!$D$2:$D$5001,D$1))</f>
        <v/>
      </c>
      <c r="E469" s="12" t="str">
        <f>IF(OR($A469="",E$1=""),"",SUMIFS(Movements!$H$2:$H$5001,Movements!$B$2:$B$5001,$A469,Movements!$D$2:$D$5001,E$1))</f>
        <v/>
      </c>
      <c r="F469" s="12" t="str">
        <f>IF(OR($A469="",F$1=""),"",SUMIFS(Movements!$H$2:$H$5001,Movements!$B$2:$B$5001,$A469,Movements!$D$2:$D$5001,F$1))</f>
        <v/>
      </c>
      <c r="G469" s="12" t="str">
        <f>IF(OR($A469="",G$1=""),"",SUMIFS(Movements!$H$2:$H$5001,Movements!$B$2:$B$5001,$A469,Movements!$D$2:$D$5001,G$1))</f>
        <v/>
      </c>
      <c r="H469" s="12" t="str">
        <f>IF($A469="","",Items!$L469)</f>
        <v/>
      </c>
      <c r="I469" s="13" t="str">
        <f>IF($A469="","",Items!$G469)</f>
        <v/>
      </c>
      <c r="J469" s="13" t="str">
        <f>IF($A469="","",H469*I469)</f>
        <v/>
      </c>
      <c r="K469" s="12" t="str">
        <f>IF($A469="","",Items!$O469)</f>
        <v/>
      </c>
    </row>
    <row r="470">
      <c r="A470" s="12" t="str">
        <f>IF(Items!$A470="","",Items!$A470)</f>
        <v/>
      </c>
      <c r="B470" s="12" t="str">
        <f>IF($A470="","",Items!$B470)</f>
        <v/>
      </c>
      <c r="C470" s="12" t="str">
        <f>IF(OR($A470="",C$1=""),"",SUMIFS(Movements!$H$2:$H$5001,Movements!$B$2:$B$5001,$A470,Movements!$D$2:$D$5001,C$1))</f>
        <v/>
      </c>
      <c r="D470" s="12" t="str">
        <f>IF(OR($A470="",D$1=""),"",SUMIFS(Movements!$H$2:$H$5001,Movements!$B$2:$B$5001,$A470,Movements!$D$2:$D$5001,D$1))</f>
        <v/>
      </c>
      <c r="E470" s="12" t="str">
        <f>IF(OR($A470="",E$1=""),"",SUMIFS(Movements!$H$2:$H$5001,Movements!$B$2:$B$5001,$A470,Movements!$D$2:$D$5001,E$1))</f>
        <v/>
      </c>
      <c r="F470" s="12" t="str">
        <f>IF(OR($A470="",F$1=""),"",SUMIFS(Movements!$H$2:$H$5001,Movements!$B$2:$B$5001,$A470,Movements!$D$2:$D$5001,F$1))</f>
        <v/>
      </c>
      <c r="G470" s="12" t="str">
        <f>IF(OR($A470="",G$1=""),"",SUMIFS(Movements!$H$2:$H$5001,Movements!$B$2:$B$5001,$A470,Movements!$D$2:$D$5001,G$1))</f>
        <v/>
      </c>
      <c r="H470" s="12" t="str">
        <f>IF($A470="","",Items!$L470)</f>
        <v/>
      </c>
      <c r="I470" s="13" t="str">
        <f>IF($A470="","",Items!$G470)</f>
        <v/>
      </c>
      <c r="J470" s="13" t="str">
        <f>IF($A470="","",H470*I470)</f>
        <v/>
      </c>
      <c r="K470" s="12" t="str">
        <f>IF($A470="","",Items!$O470)</f>
        <v/>
      </c>
    </row>
    <row r="471">
      <c r="A471" s="12" t="str">
        <f>IF(Items!$A471="","",Items!$A471)</f>
        <v/>
      </c>
      <c r="B471" s="12" t="str">
        <f>IF($A471="","",Items!$B471)</f>
        <v/>
      </c>
      <c r="C471" s="12" t="str">
        <f>IF(OR($A471="",C$1=""),"",SUMIFS(Movements!$H$2:$H$5001,Movements!$B$2:$B$5001,$A471,Movements!$D$2:$D$5001,C$1))</f>
        <v/>
      </c>
      <c r="D471" s="12" t="str">
        <f>IF(OR($A471="",D$1=""),"",SUMIFS(Movements!$H$2:$H$5001,Movements!$B$2:$B$5001,$A471,Movements!$D$2:$D$5001,D$1))</f>
        <v/>
      </c>
      <c r="E471" s="12" t="str">
        <f>IF(OR($A471="",E$1=""),"",SUMIFS(Movements!$H$2:$H$5001,Movements!$B$2:$B$5001,$A471,Movements!$D$2:$D$5001,E$1))</f>
        <v/>
      </c>
      <c r="F471" s="12" t="str">
        <f>IF(OR($A471="",F$1=""),"",SUMIFS(Movements!$H$2:$H$5001,Movements!$B$2:$B$5001,$A471,Movements!$D$2:$D$5001,F$1))</f>
        <v/>
      </c>
      <c r="G471" s="12" t="str">
        <f>IF(OR($A471="",G$1=""),"",SUMIFS(Movements!$H$2:$H$5001,Movements!$B$2:$B$5001,$A471,Movements!$D$2:$D$5001,G$1))</f>
        <v/>
      </c>
      <c r="H471" s="12" t="str">
        <f>IF($A471="","",Items!$L471)</f>
        <v/>
      </c>
      <c r="I471" s="13" t="str">
        <f>IF($A471="","",Items!$G471)</f>
        <v/>
      </c>
      <c r="J471" s="13" t="str">
        <f>IF($A471="","",H471*I471)</f>
        <v/>
      </c>
      <c r="K471" s="12" t="str">
        <f>IF($A471="","",Items!$O471)</f>
        <v/>
      </c>
    </row>
    <row r="472">
      <c r="A472" s="12" t="str">
        <f>IF(Items!$A472="","",Items!$A472)</f>
        <v/>
      </c>
      <c r="B472" s="12" t="str">
        <f>IF($A472="","",Items!$B472)</f>
        <v/>
      </c>
      <c r="C472" s="12" t="str">
        <f>IF(OR($A472="",C$1=""),"",SUMIFS(Movements!$H$2:$H$5001,Movements!$B$2:$B$5001,$A472,Movements!$D$2:$D$5001,C$1))</f>
        <v/>
      </c>
      <c r="D472" s="12" t="str">
        <f>IF(OR($A472="",D$1=""),"",SUMIFS(Movements!$H$2:$H$5001,Movements!$B$2:$B$5001,$A472,Movements!$D$2:$D$5001,D$1))</f>
        <v/>
      </c>
      <c r="E472" s="12" t="str">
        <f>IF(OR($A472="",E$1=""),"",SUMIFS(Movements!$H$2:$H$5001,Movements!$B$2:$B$5001,$A472,Movements!$D$2:$D$5001,E$1))</f>
        <v/>
      </c>
      <c r="F472" s="12" t="str">
        <f>IF(OR($A472="",F$1=""),"",SUMIFS(Movements!$H$2:$H$5001,Movements!$B$2:$B$5001,$A472,Movements!$D$2:$D$5001,F$1))</f>
        <v/>
      </c>
      <c r="G472" s="12" t="str">
        <f>IF(OR($A472="",G$1=""),"",SUMIFS(Movements!$H$2:$H$5001,Movements!$B$2:$B$5001,$A472,Movements!$D$2:$D$5001,G$1))</f>
        <v/>
      </c>
      <c r="H472" s="12" t="str">
        <f>IF($A472="","",Items!$L472)</f>
        <v/>
      </c>
      <c r="I472" s="13" t="str">
        <f>IF($A472="","",Items!$G472)</f>
        <v/>
      </c>
      <c r="J472" s="13" t="str">
        <f>IF($A472="","",H472*I472)</f>
        <v/>
      </c>
      <c r="K472" s="12" t="str">
        <f>IF($A472="","",Items!$O472)</f>
        <v/>
      </c>
    </row>
    <row r="473">
      <c r="A473" s="12" t="str">
        <f>IF(Items!$A473="","",Items!$A473)</f>
        <v/>
      </c>
      <c r="B473" s="12" t="str">
        <f>IF($A473="","",Items!$B473)</f>
        <v/>
      </c>
      <c r="C473" s="12" t="str">
        <f>IF(OR($A473="",C$1=""),"",SUMIFS(Movements!$H$2:$H$5001,Movements!$B$2:$B$5001,$A473,Movements!$D$2:$D$5001,C$1))</f>
        <v/>
      </c>
      <c r="D473" s="12" t="str">
        <f>IF(OR($A473="",D$1=""),"",SUMIFS(Movements!$H$2:$H$5001,Movements!$B$2:$B$5001,$A473,Movements!$D$2:$D$5001,D$1))</f>
        <v/>
      </c>
      <c r="E473" s="12" t="str">
        <f>IF(OR($A473="",E$1=""),"",SUMIFS(Movements!$H$2:$H$5001,Movements!$B$2:$B$5001,$A473,Movements!$D$2:$D$5001,E$1))</f>
        <v/>
      </c>
      <c r="F473" s="12" t="str">
        <f>IF(OR($A473="",F$1=""),"",SUMIFS(Movements!$H$2:$H$5001,Movements!$B$2:$B$5001,$A473,Movements!$D$2:$D$5001,F$1))</f>
        <v/>
      </c>
      <c r="G473" s="12" t="str">
        <f>IF(OR($A473="",G$1=""),"",SUMIFS(Movements!$H$2:$H$5001,Movements!$B$2:$B$5001,$A473,Movements!$D$2:$D$5001,G$1))</f>
        <v/>
      </c>
      <c r="H473" s="12" t="str">
        <f>IF($A473="","",Items!$L473)</f>
        <v/>
      </c>
      <c r="I473" s="13" t="str">
        <f>IF($A473="","",Items!$G473)</f>
        <v/>
      </c>
      <c r="J473" s="13" t="str">
        <f>IF($A473="","",H473*I473)</f>
        <v/>
      </c>
      <c r="K473" s="12" t="str">
        <f>IF($A473="","",Items!$O473)</f>
        <v/>
      </c>
    </row>
    <row r="474">
      <c r="A474" s="12" t="str">
        <f>IF(Items!$A474="","",Items!$A474)</f>
        <v/>
      </c>
      <c r="B474" s="12" t="str">
        <f>IF($A474="","",Items!$B474)</f>
        <v/>
      </c>
      <c r="C474" s="12" t="str">
        <f>IF(OR($A474="",C$1=""),"",SUMIFS(Movements!$H$2:$H$5001,Movements!$B$2:$B$5001,$A474,Movements!$D$2:$D$5001,C$1))</f>
        <v/>
      </c>
      <c r="D474" s="12" t="str">
        <f>IF(OR($A474="",D$1=""),"",SUMIFS(Movements!$H$2:$H$5001,Movements!$B$2:$B$5001,$A474,Movements!$D$2:$D$5001,D$1))</f>
        <v/>
      </c>
      <c r="E474" s="12" t="str">
        <f>IF(OR($A474="",E$1=""),"",SUMIFS(Movements!$H$2:$H$5001,Movements!$B$2:$B$5001,$A474,Movements!$D$2:$D$5001,E$1))</f>
        <v/>
      </c>
      <c r="F474" s="12" t="str">
        <f>IF(OR($A474="",F$1=""),"",SUMIFS(Movements!$H$2:$H$5001,Movements!$B$2:$B$5001,$A474,Movements!$D$2:$D$5001,F$1))</f>
        <v/>
      </c>
      <c r="G474" s="12" t="str">
        <f>IF(OR($A474="",G$1=""),"",SUMIFS(Movements!$H$2:$H$5001,Movements!$B$2:$B$5001,$A474,Movements!$D$2:$D$5001,G$1))</f>
        <v/>
      </c>
      <c r="H474" s="12" t="str">
        <f>IF($A474="","",Items!$L474)</f>
        <v/>
      </c>
      <c r="I474" s="13" t="str">
        <f>IF($A474="","",Items!$G474)</f>
        <v/>
      </c>
      <c r="J474" s="13" t="str">
        <f>IF($A474="","",H474*I474)</f>
        <v/>
      </c>
      <c r="K474" s="12" t="str">
        <f>IF($A474="","",Items!$O474)</f>
        <v/>
      </c>
    </row>
    <row r="475">
      <c r="A475" s="12" t="str">
        <f>IF(Items!$A475="","",Items!$A475)</f>
        <v/>
      </c>
      <c r="B475" s="12" t="str">
        <f>IF($A475="","",Items!$B475)</f>
        <v/>
      </c>
      <c r="C475" s="12" t="str">
        <f>IF(OR($A475="",C$1=""),"",SUMIFS(Movements!$H$2:$H$5001,Movements!$B$2:$B$5001,$A475,Movements!$D$2:$D$5001,C$1))</f>
        <v/>
      </c>
      <c r="D475" s="12" t="str">
        <f>IF(OR($A475="",D$1=""),"",SUMIFS(Movements!$H$2:$H$5001,Movements!$B$2:$B$5001,$A475,Movements!$D$2:$D$5001,D$1))</f>
        <v/>
      </c>
      <c r="E475" s="12" t="str">
        <f>IF(OR($A475="",E$1=""),"",SUMIFS(Movements!$H$2:$H$5001,Movements!$B$2:$B$5001,$A475,Movements!$D$2:$D$5001,E$1))</f>
        <v/>
      </c>
      <c r="F475" s="12" t="str">
        <f>IF(OR($A475="",F$1=""),"",SUMIFS(Movements!$H$2:$H$5001,Movements!$B$2:$B$5001,$A475,Movements!$D$2:$D$5001,F$1))</f>
        <v/>
      </c>
      <c r="G475" s="12" t="str">
        <f>IF(OR($A475="",G$1=""),"",SUMIFS(Movements!$H$2:$H$5001,Movements!$B$2:$B$5001,$A475,Movements!$D$2:$D$5001,G$1))</f>
        <v/>
      </c>
      <c r="H475" s="12" t="str">
        <f>IF($A475="","",Items!$L475)</f>
        <v/>
      </c>
      <c r="I475" s="13" t="str">
        <f>IF($A475="","",Items!$G475)</f>
        <v/>
      </c>
      <c r="J475" s="13" t="str">
        <f>IF($A475="","",H475*I475)</f>
        <v/>
      </c>
      <c r="K475" s="12" t="str">
        <f>IF($A475="","",Items!$O475)</f>
        <v/>
      </c>
    </row>
    <row r="476">
      <c r="A476" s="12" t="str">
        <f>IF(Items!$A476="","",Items!$A476)</f>
        <v/>
      </c>
      <c r="B476" s="12" t="str">
        <f>IF($A476="","",Items!$B476)</f>
        <v/>
      </c>
      <c r="C476" s="12" t="str">
        <f>IF(OR($A476="",C$1=""),"",SUMIFS(Movements!$H$2:$H$5001,Movements!$B$2:$B$5001,$A476,Movements!$D$2:$D$5001,C$1))</f>
        <v/>
      </c>
      <c r="D476" s="12" t="str">
        <f>IF(OR($A476="",D$1=""),"",SUMIFS(Movements!$H$2:$H$5001,Movements!$B$2:$B$5001,$A476,Movements!$D$2:$D$5001,D$1))</f>
        <v/>
      </c>
      <c r="E476" s="12" t="str">
        <f>IF(OR($A476="",E$1=""),"",SUMIFS(Movements!$H$2:$H$5001,Movements!$B$2:$B$5001,$A476,Movements!$D$2:$D$5001,E$1))</f>
        <v/>
      </c>
      <c r="F476" s="12" t="str">
        <f>IF(OR($A476="",F$1=""),"",SUMIFS(Movements!$H$2:$H$5001,Movements!$B$2:$B$5001,$A476,Movements!$D$2:$D$5001,F$1))</f>
        <v/>
      </c>
      <c r="G476" s="12" t="str">
        <f>IF(OR($A476="",G$1=""),"",SUMIFS(Movements!$H$2:$H$5001,Movements!$B$2:$B$5001,$A476,Movements!$D$2:$D$5001,G$1))</f>
        <v/>
      </c>
      <c r="H476" s="12" t="str">
        <f>IF($A476="","",Items!$L476)</f>
        <v/>
      </c>
      <c r="I476" s="13" t="str">
        <f>IF($A476="","",Items!$G476)</f>
        <v/>
      </c>
      <c r="J476" s="13" t="str">
        <f>IF($A476="","",H476*I476)</f>
        <v/>
      </c>
      <c r="K476" s="12" t="str">
        <f>IF($A476="","",Items!$O476)</f>
        <v/>
      </c>
    </row>
    <row r="477">
      <c r="A477" s="12" t="str">
        <f>IF(Items!$A477="","",Items!$A477)</f>
        <v/>
      </c>
      <c r="B477" s="12" t="str">
        <f>IF($A477="","",Items!$B477)</f>
        <v/>
      </c>
      <c r="C477" s="12" t="str">
        <f>IF(OR($A477="",C$1=""),"",SUMIFS(Movements!$H$2:$H$5001,Movements!$B$2:$B$5001,$A477,Movements!$D$2:$D$5001,C$1))</f>
        <v/>
      </c>
      <c r="D477" s="12" t="str">
        <f>IF(OR($A477="",D$1=""),"",SUMIFS(Movements!$H$2:$H$5001,Movements!$B$2:$B$5001,$A477,Movements!$D$2:$D$5001,D$1))</f>
        <v/>
      </c>
      <c r="E477" s="12" t="str">
        <f>IF(OR($A477="",E$1=""),"",SUMIFS(Movements!$H$2:$H$5001,Movements!$B$2:$B$5001,$A477,Movements!$D$2:$D$5001,E$1))</f>
        <v/>
      </c>
      <c r="F477" s="12" t="str">
        <f>IF(OR($A477="",F$1=""),"",SUMIFS(Movements!$H$2:$H$5001,Movements!$B$2:$B$5001,$A477,Movements!$D$2:$D$5001,F$1))</f>
        <v/>
      </c>
      <c r="G477" s="12" t="str">
        <f>IF(OR($A477="",G$1=""),"",SUMIFS(Movements!$H$2:$H$5001,Movements!$B$2:$B$5001,$A477,Movements!$D$2:$D$5001,G$1))</f>
        <v/>
      </c>
      <c r="H477" s="12" t="str">
        <f>IF($A477="","",Items!$L477)</f>
        <v/>
      </c>
      <c r="I477" s="13" t="str">
        <f>IF($A477="","",Items!$G477)</f>
        <v/>
      </c>
      <c r="J477" s="13" t="str">
        <f>IF($A477="","",H477*I477)</f>
        <v/>
      </c>
      <c r="K477" s="12" t="str">
        <f>IF($A477="","",Items!$O477)</f>
        <v/>
      </c>
    </row>
    <row r="478">
      <c r="A478" s="12" t="str">
        <f>IF(Items!$A478="","",Items!$A478)</f>
        <v/>
      </c>
      <c r="B478" s="12" t="str">
        <f>IF($A478="","",Items!$B478)</f>
        <v/>
      </c>
      <c r="C478" s="12" t="str">
        <f>IF(OR($A478="",C$1=""),"",SUMIFS(Movements!$H$2:$H$5001,Movements!$B$2:$B$5001,$A478,Movements!$D$2:$D$5001,C$1))</f>
        <v/>
      </c>
      <c r="D478" s="12" t="str">
        <f>IF(OR($A478="",D$1=""),"",SUMIFS(Movements!$H$2:$H$5001,Movements!$B$2:$B$5001,$A478,Movements!$D$2:$D$5001,D$1))</f>
        <v/>
      </c>
      <c r="E478" s="12" t="str">
        <f>IF(OR($A478="",E$1=""),"",SUMIFS(Movements!$H$2:$H$5001,Movements!$B$2:$B$5001,$A478,Movements!$D$2:$D$5001,E$1))</f>
        <v/>
      </c>
      <c r="F478" s="12" t="str">
        <f>IF(OR($A478="",F$1=""),"",SUMIFS(Movements!$H$2:$H$5001,Movements!$B$2:$B$5001,$A478,Movements!$D$2:$D$5001,F$1))</f>
        <v/>
      </c>
      <c r="G478" s="12" t="str">
        <f>IF(OR($A478="",G$1=""),"",SUMIFS(Movements!$H$2:$H$5001,Movements!$B$2:$B$5001,$A478,Movements!$D$2:$D$5001,G$1))</f>
        <v/>
      </c>
      <c r="H478" s="12" t="str">
        <f>IF($A478="","",Items!$L478)</f>
        <v/>
      </c>
      <c r="I478" s="13" t="str">
        <f>IF($A478="","",Items!$G478)</f>
        <v/>
      </c>
      <c r="J478" s="13" t="str">
        <f>IF($A478="","",H478*I478)</f>
        <v/>
      </c>
      <c r="K478" s="12" t="str">
        <f>IF($A478="","",Items!$O478)</f>
        <v/>
      </c>
    </row>
    <row r="479">
      <c r="A479" s="12" t="str">
        <f>IF(Items!$A479="","",Items!$A479)</f>
        <v/>
      </c>
      <c r="B479" s="12" t="str">
        <f>IF($A479="","",Items!$B479)</f>
        <v/>
      </c>
      <c r="C479" s="12" t="str">
        <f>IF(OR($A479="",C$1=""),"",SUMIFS(Movements!$H$2:$H$5001,Movements!$B$2:$B$5001,$A479,Movements!$D$2:$D$5001,C$1))</f>
        <v/>
      </c>
      <c r="D479" s="12" t="str">
        <f>IF(OR($A479="",D$1=""),"",SUMIFS(Movements!$H$2:$H$5001,Movements!$B$2:$B$5001,$A479,Movements!$D$2:$D$5001,D$1))</f>
        <v/>
      </c>
      <c r="E479" s="12" t="str">
        <f>IF(OR($A479="",E$1=""),"",SUMIFS(Movements!$H$2:$H$5001,Movements!$B$2:$B$5001,$A479,Movements!$D$2:$D$5001,E$1))</f>
        <v/>
      </c>
      <c r="F479" s="12" t="str">
        <f>IF(OR($A479="",F$1=""),"",SUMIFS(Movements!$H$2:$H$5001,Movements!$B$2:$B$5001,$A479,Movements!$D$2:$D$5001,F$1))</f>
        <v/>
      </c>
      <c r="G479" s="12" t="str">
        <f>IF(OR($A479="",G$1=""),"",SUMIFS(Movements!$H$2:$H$5001,Movements!$B$2:$B$5001,$A479,Movements!$D$2:$D$5001,G$1))</f>
        <v/>
      </c>
      <c r="H479" s="12" t="str">
        <f>IF($A479="","",Items!$L479)</f>
        <v/>
      </c>
      <c r="I479" s="13" t="str">
        <f>IF($A479="","",Items!$G479)</f>
        <v/>
      </c>
      <c r="J479" s="13" t="str">
        <f>IF($A479="","",H479*I479)</f>
        <v/>
      </c>
      <c r="K479" s="12" t="str">
        <f>IF($A479="","",Items!$O479)</f>
        <v/>
      </c>
    </row>
    <row r="480">
      <c r="A480" s="12" t="str">
        <f>IF(Items!$A480="","",Items!$A480)</f>
        <v/>
      </c>
      <c r="B480" s="12" t="str">
        <f>IF($A480="","",Items!$B480)</f>
        <v/>
      </c>
      <c r="C480" s="12" t="str">
        <f>IF(OR($A480="",C$1=""),"",SUMIFS(Movements!$H$2:$H$5001,Movements!$B$2:$B$5001,$A480,Movements!$D$2:$D$5001,C$1))</f>
        <v/>
      </c>
      <c r="D480" s="12" t="str">
        <f>IF(OR($A480="",D$1=""),"",SUMIFS(Movements!$H$2:$H$5001,Movements!$B$2:$B$5001,$A480,Movements!$D$2:$D$5001,D$1))</f>
        <v/>
      </c>
      <c r="E480" s="12" t="str">
        <f>IF(OR($A480="",E$1=""),"",SUMIFS(Movements!$H$2:$H$5001,Movements!$B$2:$B$5001,$A480,Movements!$D$2:$D$5001,E$1))</f>
        <v/>
      </c>
      <c r="F480" s="12" t="str">
        <f>IF(OR($A480="",F$1=""),"",SUMIFS(Movements!$H$2:$H$5001,Movements!$B$2:$B$5001,$A480,Movements!$D$2:$D$5001,F$1))</f>
        <v/>
      </c>
      <c r="G480" s="12" t="str">
        <f>IF(OR($A480="",G$1=""),"",SUMIFS(Movements!$H$2:$H$5001,Movements!$B$2:$B$5001,$A480,Movements!$D$2:$D$5001,G$1))</f>
        <v/>
      </c>
      <c r="H480" s="12" t="str">
        <f>IF($A480="","",Items!$L480)</f>
        <v/>
      </c>
      <c r="I480" s="13" t="str">
        <f>IF($A480="","",Items!$G480)</f>
        <v/>
      </c>
      <c r="J480" s="13" t="str">
        <f>IF($A480="","",H480*I480)</f>
        <v/>
      </c>
      <c r="K480" s="12" t="str">
        <f>IF($A480="","",Items!$O480)</f>
        <v/>
      </c>
    </row>
    <row r="481">
      <c r="A481" s="12" t="str">
        <f>IF(Items!$A481="","",Items!$A481)</f>
        <v/>
      </c>
      <c r="B481" s="12" t="str">
        <f>IF($A481="","",Items!$B481)</f>
        <v/>
      </c>
      <c r="C481" s="12" t="str">
        <f>IF(OR($A481="",C$1=""),"",SUMIFS(Movements!$H$2:$H$5001,Movements!$B$2:$B$5001,$A481,Movements!$D$2:$D$5001,C$1))</f>
        <v/>
      </c>
      <c r="D481" s="12" t="str">
        <f>IF(OR($A481="",D$1=""),"",SUMIFS(Movements!$H$2:$H$5001,Movements!$B$2:$B$5001,$A481,Movements!$D$2:$D$5001,D$1))</f>
        <v/>
      </c>
      <c r="E481" s="12" t="str">
        <f>IF(OR($A481="",E$1=""),"",SUMIFS(Movements!$H$2:$H$5001,Movements!$B$2:$B$5001,$A481,Movements!$D$2:$D$5001,E$1))</f>
        <v/>
      </c>
      <c r="F481" s="12" t="str">
        <f>IF(OR($A481="",F$1=""),"",SUMIFS(Movements!$H$2:$H$5001,Movements!$B$2:$B$5001,$A481,Movements!$D$2:$D$5001,F$1))</f>
        <v/>
      </c>
      <c r="G481" s="12" t="str">
        <f>IF(OR($A481="",G$1=""),"",SUMIFS(Movements!$H$2:$H$5001,Movements!$B$2:$B$5001,$A481,Movements!$D$2:$D$5001,G$1))</f>
        <v/>
      </c>
      <c r="H481" s="12" t="str">
        <f>IF($A481="","",Items!$L481)</f>
        <v/>
      </c>
      <c r="I481" s="13" t="str">
        <f>IF($A481="","",Items!$G481)</f>
        <v/>
      </c>
      <c r="J481" s="13" t="str">
        <f>IF($A481="","",H481*I481)</f>
        <v/>
      </c>
      <c r="K481" s="12" t="str">
        <f>IF($A481="","",Items!$O481)</f>
        <v/>
      </c>
    </row>
    <row r="482">
      <c r="A482" s="12" t="str">
        <f>IF(Items!$A482="","",Items!$A482)</f>
        <v/>
      </c>
      <c r="B482" s="12" t="str">
        <f>IF($A482="","",Items!$B482)</f>
        <v/>
      </c>
      <c r="C482" s="12" t="str">
        <f>IF(OR($A482="",C$1=""),"",SUMIFS(Movements!$H$2:$H$5001,Movements!$B$2:$B$5001,$A482,Movements!$D$2:$D$5001,C$1))</f>
        <v/>
      </c>
      <c r="D482" s="12" t="str">
        <f>IF(OR($A482="",D$1=""),"",SUMIFS(Movements!$H$2:$H$5001,Movements!$B$2:$B$5001,$A482,Movements!$D$2:$D$5001,D$1))</f>
        <v/>
      </c>
      <c r="E482" s="12" t="str">
        <f>IF(OR($A482="",E$1=""),"",SUMIFS(Movements!$H$2:$H$5001,Movements!$B$2:$B$5001,$A482,Movements!$D$2:$D$5001,E$1))</f>
        <v/>
      </c>
      <c r="F482" s="12" t="str">
        <f>IF(OR($A482="",F$1=""),"",SUMIFS(Movements!$H$2:$H$5001,Movements!$B$2:$B$5001,$A482,Movements!$D$2:$D$5001,F$1))</f>
        <v/>
      </c>
      <c r="G482" s="12" t="str">
        <f>IF(OR($A482="",G$1=""),"",SUMIFS(Movements!$H$2:$H$5001,Movements!$B$2:$B$5001,$A482,Movements!$D$2:$D$5001,G$1))</f>
        <v/>
      </c>
      <c r="H482" s="12" t="str">
        <f>IF($A482="","",Items!$L482)</f>
        <v/>
      </c>
      <c r="I482" s="13" t="str">
        <f>IF($A482="","",Items!$G482)</f>
        <v/>
      </c>
      <c r="J482" s="13" t="str">
        <f>IF($A482="","",H482*I482)</f>
        <v/>
      </c>
      <c r="K482" s="12" t="str">
        <f>IF($A482="","",Items!$O482)</f>
        <v/>
      </c>
    </row>
    <row r="483">
      <c r="A483" s="12" t="str">
        <f>IF(Items!$A483="","",Items!$A483)</f>
        <v/>
      </c>
      <c r="B483" s="12" t="str">
        <f>IF($A483="","",Items!$B483)</f>
        <v/>
      </c>
      <c r="C483" s="12" t="str">
        <f>IF(OR($A483="",C$1=""),"",SUMIFS(Movements!$H$2:$H$5001,Movements!$B$2:$B$5001,$A483,Movements!$D$2:$D$5001,C$1))</f>
        <v/>
      </c>
      <c r="D483" s="12" t="str">
        <f>IF(OR($A483="",D$1=""),"",SUMIFS(Movements!$H$2:$H$5001,Movements!$B$2:$B$5001,$A483,Movements!$D$2:$D$5001,D$1))</f>
        <v/>
      </c>
      <c r="E483" s="12" t="str">
        <f>IF(OR($A483="",E$1=""),"",SUMIFS(Movements!$H$2:$H$5001,Movements!$B$2:$B$5001,$A483,Movements!$D$2:$D$5001,E$1))</f>
        <v/>
      </c>
      <c r="F483" s="12" t="str">
        <f>IF(OR($A483="",F$1=""),"",SUMIFS(Movements!$H$2:$H$5001,Movements!$B$2:$B$5001,$A483,Movements!$D$2:$D$5001,F$1))</f>
        <v/>
      </c>
      <c r="G483" s="12" t="str">
        <f>IF(OR($A483="",G$1=""),"",SUMIFS(Movements!$H$2:$H$5001,Movements!$B$2:$B$5001,$A483,Movements!$D$2:$D$5001,G$1))</f>
        <v/>
      </c>
      <c r="H483" s="12" t="str">
        <f>IF($A483="","",Items!$L483)</f>
        <v/>
      </c>
      <c r="I483" s="13" t="str">
        <f>IF($A483="","",Items!$G483)</f>
        <v/>
      </c>
      <c r="J483" s="13" t="str">
        <f>IF($A483="","",H483*I483)</f>
        <v/>
      </c>
      <c r="K483" s="12" t="str">
        <f>IF($A483="","",Items!$O483)</f>
        <v/>
      </c>
    </row>
    <row r="484">
      <c r="A484" s="12" t="str">
        <f>IF(Items!$A484="","",Items!$A484)</f>
        <v/>
      </c>
      <c r="B484" s="12" t="str">
        <f>IF($A484="","",Items!$B484)</f>
        <v/>
      </c>
      <c r="C484" s="12" t="str">
        <f>IF(OR($A484="",C$1=""),"",SUMIFS(Movements!$H$2:$H$5001,Movements!$B$2:$B$5001,$A484,Movements!$D$2:$D$5001,C$1))</f>
        <v/>
      </c>
      <c r="D484" s="12" t="str">
        <f>IF(OR($A484="",D$1=""),"",SUMIFS(Movements!$H$2:$H$5001,Movements!$B$2:$B$5001,$A484,Movements!$D$2:$D$5001,D$1))</f>
        <v/>
      </c>
      <c r="E484" s="12" t="str">
        <f>IF(OR($A484="",E$1=""),"",SUMIFS(Movements!$H$2:$H$5001,Movements!$B$2:$B$5001,$A484,Movements!$D$2:$D$5001,E$1))</f>
        <v/>
      </c>
      <c r="F484" s="12" t="str">
        <f>IF(OR($A484="",F$1=""),"",SUMIFS(Movements!$H$2:$H$5001,Movements!$B$2:$B$5001,$A484,Movements!$D$2:$D$5001,F$1))</f>
        <v/>
      </c>
      <c r="G484" s="12" t="str">
        <f>IF(OR($A484="",G$1=""),"",SUMIFS(Movements!$H$2:$H$5001,Movements!$B$2:$B$5001,$A484,Movements!$D$2:$D$5001,G$1))</f>
        <v/>
      </c>
      <c r="H484" s="12" t="str">
        <f>IF($A484="","",Items!$L484)</f>
        <v/>
      </c>
      <c r="I484" s="13" t="str">
        <f>IF($A484="","",Items!$G484)</f>
        <v/>
      </c>
      <c r="J484" s="13" t="str">
        <f>IF($A484="","",H484*I484)</f>
        <v/>
      </c>
      <c r="K484" s="12" t="str">
        <f>IF($A484="","",Items!$O484)</f>
        <v/>
      </c>
    </row>
    <row r="485">
      <c r="A485" s="12" t="str">
        <f>IF(Items!$A485="","",Items!$A485)</f>
        <v/>
      </c>
      <c r="B485" s="12" t="str">
        <f>IF($A485="","",Items!$B485)</f>
        <v/>
      </c>
      <c r="C485" s="12" t="str">
        <f>IF(OR($A485="",C$1=""),"",SUMIFS(Movements!$H$2:$H$5001,Movements!$B$2:$B$5001,$A485,Movements!$D$2:$D$5001,C$1))</f>
        <v/>
      </c>
      <c r="D485" s="12" t="str">
        <f>IF(OR($A485="",D$1=""),"",SUMIFS(Movements!$H$2:$H$5001,Movements!$B$2:$B$5001,$A485,Movements!$D$2:$D$5001,D$1))</f>
        <v/>
      </c>
      <c r="E485" s="12" t="str">
        <f>IF(OR($A485="",E$1=""),"",SUMIFS(Movements!$H$2:$H$5001,Movements!$B$2:$B$5001,$A485,Movements!$D$2:$D$5001,E$1))</f>
        <v/>
      </c>
      <c r="F485" s="12" t="str">
        <f>IF(OR($A485="",F$1=""),"",SUMIFS(Movements!$H$2:$H$5001,Movements!$B$2:$B$5001,$A485,Movements!$D$2:$D$5001,F$1))</f>
        <v/>
      </c>
      <c r="G485" s="12" t="str">
        <f>IF(OR($A485="",G$1=""),"",SUMIFS(Movements!$H$2:$H$5001,Movements!$B$2:$B$5001,$A485,Movements!$D$2:$D$5001,G$1))</f>
        <v/>
      </c>
      <c r="H485" s="12" t="str">
        <f>IF($A485="","",Items!$L485)</f>
        <v/>
      </c>
      <c r="I485" s="13" t="str">
        <f>IF($A485="","",Items!$G485)</f>
        <v/>
      </c>
      <c r="J485" s="13" t="str">
        <f>IF($A485="","",H485*I485)</f>
        <v/>
      </c>
      <c r="K485" s="12" t="str">
        <f>IF($A485="","",Items!$O485)</f>
        <v/>
      </c>
    </row>
    <row r="486">
      <c r="A486" s="12" t="str">
        <f>IF(Items!$A486="","",Items!$A486)</f>
        <v/>
      </c>
      <c r="B486" s="12" t="str">
        <f>IF($A486="","",Items!$B486)</f>
        <v/>
      </c>
      <c r="C486" s="12" t="str">
        <f>IF(OR($A486="",C$1=""),"",SUMIFS(Movements!$H$2:$H$5001,Movements!$B$2:$B$5001,$A486,Movements!$D$2:$D$5001,C$1))</f>
        <v/>
      </c>
      <c r="D486" s="12" t="str">
        <f>IF(OR($A486="",D$1=""),"",SUMIFS(Movements!$H$2:$H$5001,Movements!$B$2:$B$5001,$A486,Movements!$D$2:$D$5001,D$1))</f>
        <v/>
      </c>
      <c r="E486" s="12" t="str">
        <f>IF(OR($A486="",E$1=""),"",SUMIFS(Movements!$H$2:$H$5001,Movements!$B$2:$B$5001,$A486,Movements!$D$2:$D$5001,E$1))</f>
        <v/>
      </c>
      <c r="F486" s="12" t="str">
        <f>IF(OR($A486="",F$1=""),"",SUMIFS(Movements!$H$2:$H$5001,Movements!$B$2:$B$5001,$A486,Movements!$D$2:$D$5001,F$1))</f>
        <v/>
      </c>
      <c r="G486" s="12" t="str">
        <f>IF(OR($A486="",G$1=""),"",SUMIFS(Movements!$H$2:$H$5001,Movements!$B$2:$B$5001,$A486,Movements!$D$2:$D$5001,G$1))</f>
        <v/>
      </c>
      <c r="H486" s="12" t="str">
        <f>IF($A486="","",Items!$L486)</f>
        <v/>
      </c>
      <c r="I486" s="13" t="str">
        <f>IF($A486="","",Items!$G486)</f>
        <v/>
      </c>
      <c r="J486" s="13" t="str">
        <f>IF($A486="","",H486*I486)</f>
        <v/>
      </c>
      <c r="K486" s="12" t="str">
        <f>IF($A486="","",Items!$O486)</f>
        <v/>
      </c>
    </row>
    <row r="487">
      <c r="A487" s="12" t="str">
        <f>IF(Items!$A487="","",Items!$A487)</f>
        <v/>
      </c>
      <c r="B487" s="12" t="str">
        <f>IF($A487="","",Items!$B487)</f>
        <v/>
      </c>
      <c r="C487" s="12" t="str">
        <f>IF(OR($A487="",C$1=""),"",SUMIFS(Movements!$H$2:$H$5001,Movements!$B$2:$B$5001,$A487,Movements!$D$2:$D$5001,C$1))</f>
        <v/>
      </c>
      <c r="D487" s="12" t="str">
        <f>IF(OR($A487="",D$1=""),"",SUMIFS(Movements!$H$2:$H$5001,Movements!$B$2:$B$5001,$A487,Movements!$D$2:$D$5001,D$1))</f>
        <v/>
      </c>
      <c r="E487" s="12" t="str">
        <f>IF(OR($A487="",E$1=""),"",SUMIFS(Movements!$H$2:$H$5001,Movements!$B$2:$B$5001,$A487,Movements!$D$2:$D$5001,E$1))</f>
        <v/>
      </c>
      <c r="F487" s="12" t="str">
        <f>IF(OR($A487="",F$1=""),"",SUMIFS(Movements!$H$2:$H$5001,Movements!$B$2:$B$5001,$A487,Movements!$D$2:$D$5001,F$1))</f>
        <v/>
      </c>
      <c r="G487" s="12" t="str">
        <f>IF(OR($A487="",G$1=""),"",SUMIFS(Movements!$H$2:$H$5001,Movements!$B$2:$B$5001,$A487,Movements!$D$2:$D$5001,G$1))</f>
        <v/>
      </c>
      <c r="H487" s="12" t="str">
        <f>IF($A487="","",Items!$L487)</f>
        <v/>
      </c>
      <c r="I487" s="13" t="str">
        <f>IF($A487="","",Items!$G487)</f>
        <v/>
      </c>
      <c r="J487" s="13" t="str">
        <f>IF($A487="","",H487*I487)</f>
        <v/>
      </c>
      <c r="K487" s="12" t="str">
        <f>IF($A487="","",Items!$O487)</f>
        <v/>
      </c>
    </row>
    <row r="488">
      <c r="A488" s="12" t="str">
        <f>IF(Items!$A488="","",Items!$A488)</f>
        <v/>
      </c>
      <c r="B488" s="12" t="str">
        <f>IF($A488="","",Items!$B488)</f>
        <v/>
      </c>
      <c r="C488" s="12" t="str">
        <f>IF(OR($A488="",C$1=""),"",SUMIFS(Movements!$H$2:$H$5001,Movements!$B$2:$B$5001,$A488,Movements!$D$2:$D$5001,C$1))</f>
        <v/>
      </c>
      <c r="D488" s="12" t="str">
        <f>IF(OR($A488="",D$1=""),"",SUMIFS(Movements!$H$2:$H$5001,Movements!$B$2:$B$5001,$A488,Movements!$D$2:$D$5001,D$1))</f>
        <v/>
      </c>
      <c r="E488" s="12" t="str">
        <f>IF(OR($A488="",E$1=""),"",SUMIFS(Movements!$H$2:$H$5001,Movements!$B$2:$B$5001,$A488,Movements!$D$2:$D$5001,E$1))</f>
        <v/>
      </c>
      <c r="F488" s="12" t="str">
        <f>IF(OR($A488="",F$1=""),"",SUMIFS(Movements!$H$2:$H$5001,Movements!$B$2:$B$5001,$A488,Movements!$D$2:$D$5001,F$1))</f>
        <v/>
      </c>
      <c r="G488" s="12" t="str">
        <f>IF(OR($A488="",G$1=""),"",SUMIFS(Movements!$H$2:$H$5001,Movements!$B$2:$B$5001,$A488,Movements!$D$2:$D$5001,G$1))</f>
        <v/>
      </c>
      <c r="H488" s="12" t="str">
        <f>IF($A488="","",Items!$L488)</f>
        <v/>
      </c>
      <c r="I488" s="13" t="str">
        <f>IF($A488="","",Items!$G488)</f>
        <v/>
      </c>
      <c r="J488" s="13" t="str">
        <f>IF($A488="","",H488*I488)</f>
        <v/>
      </c>
      <c r="K488" s="12" t="str">
        <f>IF($A488="","",Items!$O488)</f>
        <v/>
      </c>
    </row>
    <row r="489">
      <c r="A489" s="12" t="str">
        <f>IF(Items!$A489="","",Items!$A489)</f>
        <v/>
      </c>
      <c r="B489" s="12" t="str">
        <f>IF($A489="","",Items!$B489)</f>
        <v/>
      </c>
      <c r="C489" s="12" t="str">
        <f>IF(OR($A489="",C$1=""),"",SUMIFS(Movements!$H$2:$H$5001,Movements!$B$2:$B$5001,$A489,Movements!$D$2:$D$5001,C$1))</f>
        <v/>
      </c>
      <c r="D489" s="12" t="str">
        <f>IF(OR($A489="",D$1=""),"",SUMIFS(Movements!$H$2:$H$5001,Movements!$B$2:$B$5001,$A489,Movements!$D$2:$D$5001,D$1))</f>
        <v/>
      </c>
      <c r="E489" s="12" t="str">
        <f>IF(OR($A489="",E$1=""),"",SUMIFS(Movements!$H$2:$H$5001,Movements!$B$2:$B$5001,$A489,Movements!$D$2:$D$5001,E$1))</f>
        <v/>
      </c>
      <c r="F489" s="12" t="str">
        <f>IF(OR($A489="",F$1=""),"",SUMIFS(Movements!$H$2:$H$5001,Movements!$B$2:$B$5001,$A489,Movements!$D$2:$D$5001,F$1))</f>
        <v/>
      </c>
      <c r="G489" s="12" t="str">
        <f>IF(OR($A489="",G$1=""),"",SUMIFS(Movements!$H$2:$H$5001,Movements!$B$2:$B$5001,$A489,Movements!$D$2:$D$5001,G$1))</f>
        <v/>
      </c>
      <c r="H489" s="12" t="str">
        <f>IF($A489="","",Items!$L489)</f>
        <v/>
      </c>
      <c r="I489" s="13" t="str">
        <f>IF($A489="","",Items!$G489)</f>
        <v/>
      </c>
      <c r="J489" s="13" t="str">
        <f>IF($A489="","",H489*I489)</f>
        <v/>
      </c>
      <c r="K489" s="12" t="str">
        <f>IF($A489="","",Items!$O489)</f>
        <v/>
      </c>
    </row>
    <row r="490">
      <c r="A490" s="12" t="str">
        <f>IF(Items!$A490="","",Items!$A490)</f>
        <v/>
      </c>
      <c r="B490" s="12" t="str">
        <f>IF($A490="","",Items!$B490)</f>
        <v/>
      </c>
      <c r="C490" s="12" t="str">
        <f>IF(OR($A490="",C$1=""),"",SUMIFS(Movements!$H$2:$H$5001,Movements!$B$2:$B$5001,$A490,Movements!$D$2:$D$5001,C$1))</f>
        <v/>
      </c>
      <c r="D490" s="12" t="str">
        <f>IF(OR($A490="",D$1=""),"",SUMIFS(Movements!$H$2:$H$5001,Movements!$B$2:$B$5001,$A490,Movements!$D$2:$D$5001,D$1))</f>
        <v/>
      </c>
      <c r="E490" s="12" t="str">
        <f>IF(OR($A490="",E$1=""),"",SUMIFS(Movements!$H$2:$H$5001,Movements!$B$2:$B$5001,$A490,Movements!$D$2:$D$5001,E$1))</f>
        <v/>
      </c>
      <c r="F490" s="12" t="str">
        <f>IF(OR($A490="",F$1=""),"",SUMIFS(Movements!$H$2:$H$5001,Movements!$B$2:$B$5001,$A490,Movements!$D$2:$D$5001,F$1))</f>
        <v/>
      </c>
      <c r="G490" s="12" t="str">
        <f>IF(OR($A490="",G$1=""),"",SUMIFS(Movements!$H$2:$H$5001,Movements!$B$2:$B$5001,$A490,Movements!$D$2:$D$5001,G$1))</f>
        <v/>
      </c>
      <c r="H490" s="12" t="str">
        <f>IF($A490="","",Items!$L490)</f>
        <v/>
      </c>
      <c r="I490" s="13" t="str">
        <f>IF($A490="","",Items!$G490)</f>
        <v/>
      </c>
      <c r="J490" s="13" t="str">
        <f>IF($A490="","",H490*I490)</f>
        <v/>
      </c>
      <c r="K490" s="12" t="str">
        <f>IF($A490="","",Items!$O490)</f>
        <v/>
      </c>
    </row>
    <row r="491">
      <c r="A491" s="12" t="str">
        <f>IF(Items!$A491="","",Items!$A491)</f>
        <v/>
      </c>
      <c r="B491" s="12" t="str">
        <f>IF($A491="","",Items!$B491)</f>
        <v/>
      </c>
      <c r="C491" s="12" t="str">
        <f>IF(OR($A491="",C$1=""),"",SUMIFS(Movements!$H$2:$H$5001,Movements!$B$2:$B$5001,$A491,Movements!$D$2:$D$5001,C$1))</f>
        <v/>
      </c>
      <c r="D491" s="12" t="str">
        <f>IF(OR($A491="",D$1=""),"",SUMIFS(Movements!$H$2:$H$5001,Movements!$B$2:$B$5001,$A491,Movements!$D$2:$D$5001,D$1))</f>
        <v/>
      </c>
      <c r="E491" s="12" t="str">
        <f>IF(OR($A491="",E$1=""),"",SUMIFS(Movements!$H$2:$H$5001,Movements!$B$2:$B$5001,$A491,Movements!$D$2:$D$5001,E$1))</f>
        <v/>
      </c>
      <c r="F491" s="12" t="str">
        <f>IF(OR($A491="",F$1=""),"",SUMIFS(Movements!$H$2:$H$5001,Movements!$B$2:$B$5001,$A491,Movements!$D$2:$D$5001,F$1))</f>
        <v/>
      </c>
      <c r="G491" s="12" t="str">
        <f>IF(OR($A491="",G$1=""),"",SUMIFS(Movements!$H$2:$H$5001,Movements!$B$2:$B$5001,$A491,Movements!$D$2:$D$5001,G$1))</f>
        <v/>
      </c>
      <c r="H491" s="12" t="str">
        <f>IF($A491="","",Items!$L491)</f>
        <v/>
      </c>
      <c r="I491" s="13" t="str">
        <f>IF($A491="","",Items!$G491)</f>
        <v/>
      </c>
      <c r="J491" s="13" t="str">
        <f>IF($A491="","",H491*I491)</f>
        <v/>
      </c>
      <c r="K491" s="12" t="str">
        <f>IF($A491="","",Items!$O491)</f>
        <v/>
      </c>
    </row>
    <row r="492">
      <c r="A492" s="12" t="str">
        <f>IF(Items!$A492="","",Items!$A492)</f>
        <v/>
      </c>
      <c r="B492" s="12" t="str">
        <f>IF($A492="","",Items!$B492)</f>
        <v/>
      </c>
      <c r="C492" s="12" t="str">
        <f>IF(OR($A492="",C$1=""),"",SUMIFS(Movements!$H$2:$H$5001,Movements!$B$2:$B$5001,$A492,Movements!$D$2:$D$5001,C$1))</f>
        <v/>
      </c>
      <c r="D492" s="12" t="str">
        <f>IF(OR($A492="",D$1=""),"",SUMIFS(Movements!$H$2:$H$5001,Movements!$B$2:$B$5001,$A492,Movements!$D$2:$D$5001,D$1))</f>
        <v/>
      </c>
      <c r="E492" s="12" t="str">
        <f>IF(OR($A492="",E$1=""),"",SUMIFS(Movements!$H$2:$H$5001,Movements!$B$2:$B$5001,$A492,Movements!$D$2:$D$5001,E$1))</f>
        <v/>
      </c>
      <c r="F492" s="12" t="str">
        <f>IF(OR($A492="",F$1=""),"",SUMIFS(Movements!$H$2:$H$5001,Movements!$B$2:$B$5001,$A492,Movements!$D$2:$D$5001,F$1))</f>
        <v/>
      </c>
      <c r="G492" s="12" t="str">
        <f>IF(OR($A492="",G$1=""),"",SUMIFS(Movements!$H$2:$H$5001,Movements!$B$2:$B$5001,$A492,Movements!$D$2:$D$5001,G$1))</f>
        <v/>
      </c>
      <c r="H492" s="12" t="str">
        <f>IF($A492="","",Items!$L492)</f>
        <v/>
      </c>
      <c r="I492" s="13" t="str">
        <f>IF($A492="","",Items!$G492)</f>
        <v/>
      </c>
      <c r="J492" s="13" t="str">
        <f>IF($A492="","",H492*I492)</f>
        <v/>
      </c>
      <c r="K492" s="12" t="str">
        <f>IF($A492="","",Items!$O492)</f>
        <v/>
      </c>
    </row>
    <row r="493">
      <c r="A493" s="12" t="str">
        <f>IF(Items!$A493="","",Items!$A493)</f>
        <v/>
      </c>
      <c r="B493" s="12" t="str">
        <f>IF($A493="","",Items!$B493)</f>
        <v/>
      </c>
      <c r="C493" s="12" t="str">
        <f>IF(OR($A493="",C$1=""),"",SUMIFS(Movements!$H$2:$H$5001,Movements!$B$2:$B$5001,$A493,Movements!$D$2:$D$5001,C$1))</f>
        <v/>
      </c>
      <c r="D493" s="12" t="str">
        <f>IF(OR($A493="",D$1=""),"",SUMIFS(Movements!$H$2:$H$5001,Movements!$B$2:$B$5001,$A493,Movements!$D$2:$D$5001,D$1))</f>
        <v/>
      </c>
      <c r="E493" s="12" t="str">
        <f>IF(OR($A493="",E$1=""),"",SUMIFS(Movements!$H$2:$H$5001,Movements!$B$2:$B$5001,$A493,Movements!$D$2:$D$5001,E$1))</f>
        <v/>
      </c>
      <c r="F493" s="12" t="str">
        <f>IF(OR($A493="",F$1=""),"",SUMIFS(Movements!$H$2:$H$5001,Movements!$B$2:$B$5001,$A493,Movements!$D$2:$D$5001,F$1))</f>
        <v/>
      </c>
      <c r="G493" s="12" t="str">
        <f>IF(OR($A493="",G$1=""),"",SUMIFS(Movements!$H$2:$H$5001,Movements!$B$2:$B$5001,$A493,Movements!$D$2:$D$5001,G$1))</f>
        <v/>
      </c>
      <c r="H493" s="12" t="str">
        <f>IF($A493="","",Items!$L493)</f>
        <v/>
      </c>
      <c r="I493" s="13" t="str">
        <f>IF($A493="","",Items!$G493)</f>
        <v/>
      </c>
      <c r="J493" s="13" t="str">
        <f>IF($A493="","",H493*I493)</f>
        <v/>
      </c>
      <c r="K493" s="12" t="str">
        <f>IF($A493="","",Items!$O493)</f>
        <v/>
      </c>
    </row>
    <row r="494">
      <c r="A494" s="12" t="str">
        <f>IF(Items!$A494="","",Items!$A494)</f>
        <v/>
      </c>
      <c r="B494" s="12" t="str">
        <f>IF($A494="","",Items!$B494)</f>
        <v/>
      </c>
      <c r="C494" s="12" t="str">
        <f>IF(OR($A494="",C$1=""),"",SUMIFS(Movements!$H$2:$H$5001,Movements!$B$2:$B$5001,$A494,Movements!$D$2:$D$5001,C$1))</f>
        <v/>
      </c>
      <c r="D494" s="12" t="str">
        <f>IF(OR($A494="",D$1=""),"",SUMIFS(Movements!$H$2:$H$5001,Movements!$B$2:$B$5001,$A494,Movements!$D$2:$D$5001,D$1))</f>
        <v/>
      </c>
      <c r="E494" s="12" t="str">
        <f>IF(OR($A494="",E$1=""),"",SUMIFS(Movements!$H$2:$H$5001,Movements!$B$2:$B$5001,$A494,Movements!$D$2:$D$5001,E$1))</f>
        <v/>
      </c>
      <c r="F494" s="12" t="str">
        <f>IF(OR($A494="",F$1=""),"",SUMIFS(Movements!$H$2:$H$5001,Movements!$B$2:$B$5001,$A494,Movements!$D$2:$D$5001,F$1))</f>
        <v/>
      </c>
      <c r="G494" s="12" t="str">
        <f>IF(OR($A494="",G$1=""),"",SUMIFS(Movements!$H$2:$H$5001,Movements!$B$2:$B$5001,$A494,Movements!$D$2:$D$5001,G$1))</f>
        <v/>
      </c>
      <c r="H494" s="12" t="str">
        <f>IF($A494="","",Items!$L494)</f>
        <v/>
      </c>
      <c r="I494" s="13" t="str">
        <f>IF($A494="","",Items!$G494)</f>
        <v/>
      </c>
      <c r="J494" s="13" t="str">
        <f>IF($A494="","",H494*I494)</f>
        <v/>
      </c>
      <c r="K494" s="12" t="str">
        <f>IF($A494="","",Items!$O494)</f>
        <v/>
      </c>
    </row>
    <row r="495">
      <c r="A495" s="12" t="str">
        <f>IF(Items!$A495="","",Items!$A495)</f>
        <v/>
      </c>
      <c r="B495" s="12" t="str">
        <f>IF($A495="","",Items!$B495)</f>
        <v/>
      </c>
      <c r="C495" s="12" t="str">
        <f>IF(OR($A495="",C$1=""),"",SUMIFS(Movements!$H$2:$H$5001,Movements!$B$2:$B$5001,$A495,Movements!$D$2:$D$5001,C$1))</f>
        <v/>
      </c>
      <c r="D495" s="12" t="str">
        <f>IF(OR($A495="",D$1=""),"",SUMIFS(Movements!$H$2:$H$5001,Movements!$B$2:$B$5001,$A495,Movements!$D$2:$D$5001,D$1))</f>
        <v/>
      </c>
      <c r="E495" s="12" t="str">
        <f>IF(OR($A495="",E$1=""),"",SUMIFS(Movements!$H$2:$H$5001,Movements!$B$2:$B$5001,$A495,Movements!$D$2:$D$5001,E$1))</f>
        <v/>
      </c>
      <c r="F495" s="12" t="str">
        <f>IF(OR($A495="",F$1=""),"",SUMIFS(Movements!$H$2:$H$5001,Movements!$B$2:$B$5001,$A495,Movements!$D$2:$D$5001,F$1))</f>
        <v/>
      </c>
      <c r="G495" s="12" t="str">
        <f>IF(OR($A495="",G$1=""),"",SUMIFS(Movements!$H$2:$H$5001,Movements!$B$2:$B$5001,$A495,Movements!$D$2:$D$5001,G$1))</f>
        <v/>
      </c>
      <c r="H495" s="12" t="str">
        <f>IF($A495="","",Items!$L495)</f>
        <v/>
      </c>
      <c r="I495" s="13" t="str">
        <f>IF($A495="","",Items!$G495)</f>
        <v/>
      </c>
      <c r="J495" s="13" t="str">
        <f>IF($A495="","",H495*I495)</f>
        <v/>
      </c>
      <c r="K495" s="12" t="str">
        <f>IF($A495="","",Items!$O495)</f>
        <v/>
      </c>
    </row>
    <row r="496">
      <c r="A496" s="12" t="str">
        <f>IF(Items!$A496="","",Items!$A496)</f>
        <v/>
      </c>
      <c r="B496" s="12" t="str">
        <f>IF($A496="","",Items!$B496)</f>
        <v/>
      </c>
      <c r="C496" s="12" t="str">
        <f>IF(OR($A496="",C$1=""),"",SUMIFS(Movements!$H$2:$H$5001,Movements!$B$2:$B$5001,$A496,Movements!$D$2:$D$5001,C$1))</f>
        <v/>
      </c>
      <c r="D496" s="12" t="str">
        <f>IF(OR($A496="",D$1=""),"",SUMIFS(Movements!$H$2:$H$5001,Movements!$B$2:$B$5001,$A496,Movements!$D$2:$D$5001,D$1))</f>
        <v/>
      </c>
      <c r="E496" s="12" t="str">
        <f>IF(OR($A496="",E$1=""),"",SUMIFS(Movements!$H$2:$H$5001,Movements!$B$2:$B$5001,$A496,Movements!$D$2:$D$5001,E$1))</f>
        <v/>
      </c>
      <c r="F496" s="12" t="str">
        <f>IF(OR($A496="",F$1=""),"",SUMIFS(Movements!$H$2:$H$5001,Movements!$B$2:$B$5001,$A496,Movements!$D$2:$D$5001,F$1))</f>
        <v/>
      </c>
      <c r="G496" s="12" t="str">
        <f>IF(OR($A496="",G$1=""),"",SUMIFS(Movements!$H$2:$H$5001,Movements!$B$2:$B$5001,$A496,Movements!$D$2:$D$5001,G$1))</f>
        <v/>
      </c>
      <c r="H496" s="12" t="str">
        <f>IF($A496="","",Items!$L496)</f>
        <v/>
      </c>
      <c r="I496" s="13" t="str">
        <f>IF($A496="","",Items!$G496)</f>
        <v/>
      </c>
      <c r="J496" s="13" t="str">
        <f>IF($A496="","",H496*I496)</f>
        <v/>
      </c>
      <c r="K496" s="12" t="str">
        <f>IF($A496="","",Items!$O496)</f>
        <v/>
      </c>
    </row>
    <row r="497">
      <c r="A497" s="12" t="str">
        <f>IF(Items!$A497="","",Items!$A497)</f>
        <v/>
      </c>
      <c r="B497" s="12" t="str">
        <f>IF($A497="","",Items!$B497)</f>
        <v/>
      </c>
      <c r="C497" s="12" t="str">
        <f>IF(OR($A497="",C$1=""),"",SUMIFS(Movements!$H$2:$H$5001,Movements!$B$2:$B$5001,$A497,Movements!$D$2:$D$5001,C$1))</f>
        <v/>
      </c>
      <c r="D497" s="12" t="str">
        <f>IF(OR($A497="",D$1=""),"",SUMIFS(Movements!$H$2:$H$5001,Movements!$B$2:$B$5001,$A497,Movements!$D$2:$D$5001,D$1))</f>
        <v/>
      </c>
      <c r="E497" s="12" t="str">
        <f>IF(OR($A497="",E$1=""),"",SUMIFS(Movements!$H$2:$H$5001,Movements!$B$2:$B$5001,$A497,Movements!$D$2:$D$5001,E$1))</f>
        <v/>
      </c>
      <c r="F497" s="12" t="str">
        <f>IF(OR($A497="",F$1=""),"",SUMIFS(Movements!$H$2:$H$5001,Movements!$B$2:$B$5001,$A497,Movements!$D$2:$D$5001,F$1))</f>
        <v/>
      </c>
      <c r="G497" s="12" t="str">
        <f>IF(OR($A497="",G$1=""),"",SUMIFS(Movements!$H$2:$H$5001,Movements!$B$2:$B$5001,$A497,Movements!$D$2:$D$5001,G$1))</f>
        <v/>
      </c>
      <c r="H497" s="12" t="str">
        <f>IF($A497="","",Items!$L497)</f>
        <v/>
      </c>
      <c r="I497" s="13" t="str">
        <f>IF($A497="","",Items!$G497)</f>
        <v/>
      </c>
      <c r="J497" s="13" t="str">
        <f>IF($A497="","",H497*I497)</f>
        <v/>
      </c>
      <c r="K497" s="12" t="str">
        <f>IF($A497="","",Items!$O497)</f>
        <v/>
      </c>
    </row>
    <row r="498">
      <c r="A498" s="12" t="str">
        <f>IF(Items!$A498="","",Items!$A498)</f>
        <v/>
      </c>
      <c r="B498" s="12" t="str">
        <f>IF($A498="","",Items!$B498)</f>
        <v/>
      </c>
      <c r="C498" s="12" t="str">
        <f>IF(OR($A498="",C$1=""),"",SUMIFS(Movements!$H$2:$H$5001,Movements!$B$2:$B$5001,$A498,Movements!$D$2:$D$5001,C$1))</f>
        <v/>
      </c>
      <c r="D498" s="12" t="str">
        <f>IF(OR($A498="",D$1=""),"",SUMIFS(Movements!$H$2:$H$5001,Movements!$B$2:$B$5001,$A498,Movements!$D$2:$D$5001,D$1))</f>
        <v/>
      </c>
      <c r="E498" s="12" t="str">
        <f>IF(OR($A498="",E$1=""),"",SUMIFS(Movements!$H$2:$H$5001,Movements!$B$2:$B$5001,$A498,Movements!$D$2:$D$5001,E$1))</f>
        <v/>
      </c>
      <c r="F498" s="12" t="str">
        <f>IF(OR($A498="",F$1=""),"",SUMIFS(Movements!$H$2:$H$5001,Movements!$B$2:$B$5001,$A498,Movements!$D$2:$D$5001,F$1))</f>
        <v/>
      </c>
      <c r="G498" s="12" t="str">
        <f>IF(OR($A498="",G$1=""),"",SUMIFS(Movements!$H$2:$H$5001,Movements!$B$2:$B$5001,$A498,Movements!$D$2:$D$5001,G$1))</f>
        <v/>
      </c>
      <c r="H498" s="12" t="str">
        <f>IF($A498="","",Items!$L498)</f>
        <v/>
      </c>
      <c r="I498" s="13" t="str">
        <f>IF($A498="","",Items!$G498)</f>
        <v/>
      </c>
      <c r="J498" s="13" t="str">
        <f>IF($A498="","",H498*I498)</f>
        <v/>
      </c>
      <c r="K498" s="12" t="str">
        <f>IF($A498="","",Items!$O498)</f>
        <v/>
      </c>
    </row>
    <row r="499">
      <c r="A499" s="12" t="str">
        <f>IF(Items!$A499="","",Items!$A499)</f>
        <v/>
      </c>
      <c r="B499" s="12" t="str">
        <f>IF($A499="","",Items!$B499)</f>
        <v/>
      </c>
      <c r="C499" s="12" t="str">
        <f>IF(OR($A499="",C$1=""),"",SUMIFS(Movements!$H$2:$H$5001,Movements!$B$2:$B$5001,$A499,Movements!$D$2:$D$5001,C$1))</f>
        <v/>
      </c>
      <c r="D499" s="12" t="str">
        <f>IF(OR($A499="",D$1=""),"",SUMIFS(Movements!$H$2:$H$5001,Movements!$B$2:$B$5001,$A499,Movements!$D$2:$D$5001,D$1))</f>
        <v/>
      </c>
      <c r="E499" s="12" t="str">
        <f>IF(OR($A499="",E$1=""),"",SUMIFS(Movements!$H$2:$H$5001,Movements!$B$2:$B$5001,$A499,Movements!$D$2:$D$5001,E$1))</f>
        <v/>
      </c>
      <c r="F499" s="12" t="str">
        <f>IF(OR($A499="",F$1=""),"",SUMIFS(Movements!$H$2:$H$5001,Movements!$B$2:$B$5001,$A499,Movements!$D$2:$D$5001,F$1))</f>
        <v/>
      </c>
      <c r="G499" s="12" t="str">
        <f>IF(OR($A499="",G$1=""),"",SUMIFS(Movements!$H$2:$H$5001,Movements!$B$2:$B$5001,$A499,Movements!$D$2:$D$5001,G$1))</f>
        <v/>
      </c>
      <c r="H499" s="12" t="str">
        <f>IF($A499="","",Items!$L499)</f>
        <v/>
      </c>
      <c r="I499" s="13" t="str">
        <f>IF($A499="","",Items!$G499)</f>
        <v/>
      </c>
      <c r="J499" s="13" t="str">
        <f>IF($A499="","",H499*I499)</f>
        <v/>
      </c>
      <c r="K499" s="12" t="str">
        <f>IF($A499="","",Items!$O499)</f>
        <v/>
      </c>
    </row>
    <row r="500">
      <c r="A500" s="12" t="str">
        <f>IF(Items!$A500="","",Items!$A500)</f>
        <v/>
      </c>
      <c r="B500" s="12" t="str">
        <f>IF($A500="","",Items!$B500)</f>
        <v/>
      </c>
      <c r="C500" s="12" t="str">
        <f>IF(OR($A500="",C$1=""),"",SUMIFS(Movements!$H$2:$H$5001,Movements!$B$2:$B$5001,$A500,Movements!$D$2:$D$5001,C$1))</f>
        <v/>
      </c>
      <c r="D500" s="12" t="str">
        <f>IF(OR($A500="",D$1=""),"",SUMIFS(Movements!$H$2:$H$5001,Movements!$B$2:$B$5001,$A500,Movements!$D$2:$D$5001,D$1))</f>
        <v/>
      </c>
      <c r="E500" s="12" t="str">
        <f>IF(OR($A500="",E$1=""),"",SUMIFS(Movements!$H$2:$H$5001,Movements!$B$2:$B$5001,$A500,Movements!$D$2:$D$5001,E$1))</f>
        <v/>
      </c>
      <c r="F500" s="12" t="str">
        <f>IF(OR($A500="",F$1=""),"",SUMIFS(Movements!$H$2:$H$5001,Movements!$B$2:$B$5001,$A500,Movements!$D$2:$D$5001,F$1))</f>
        <v/>
      </c>
      <c r="G500" s="12" t="str">
        <f>IF(OR($A500="",G$1=""),"",SUMIFS(Movements!$H$2:$H$5001,Movements!$B$2:$B$5001,$A500,Movements!$D$2:$D$5001,G$1))</f>
        <v/>
      </c>
      <c r="H500" s="12" t="str">
        <f>IF($A500="","",Items!$L500)</f>
        <v/>
      </c>
      <c r="I500" s="13" t="str">
        <f>IF($A500="","",Items!$G500)</f>
        <v/>
      </c>
      <c r="J500" s="13" t="str">
        <f>IF($A500="","",H500*I500)</f>
        <v/>
      </c>
      <c r="K500" s="12" t="str">
        <f>IF($A500="","",Items!$O500)</f>
        <v/>
      </c>
    </row>
    <row r="501">
      <c r="A501" s="12" t="str">
        <f>IF(Items!$A501="","",Items!$A501)</f>
        <v/>
      </c>
      <c r="B501" s="12" t="str">
        <f>IF($A501="","",Items!$B501)</f>
        <v/>
      </c>
      <c r="C501" s="12" t="str">
        <f>IF(OR($A501="",C$1=""),"",SUMIFS(Movements!$H$2:$H$5001,Movements!$B$2:$B$5001,$A501,Movements!$D$2:$D$5001,C$1))</f>
        <v/>
      </c>
      <c r="D501" s="12" t="str">
        <f>IF(OR($A501="",D$1=""),"",SUMIFS(Movements!$H$2:$H$5001,Movements!$B$2:$B$5001,$A501,Movements!$D$2:$D$5001,D$1))</f>
        <v/>
      </c>
      <c r="E501" s="12" t="str">
        <f>IF(OR($A501="",E$1=""),"",SUMIFS(Movements!$H$2:$H$5001,Movements!$B$2:$B$5001,$A501,Movements!$D$2:$D$5001,E$1))</f>
        <v/>
      </c>
      <c r="F501" s="12" t="str">
        <f>IF(OR($A501="",F$1=""),"",SUMIFS(Movements!$H$2:$H$5001,Movements!$B$2:$B$5001,$A501,Movements!$D$2:$D$5001,F$1))</f>
        <v/>
      </c>
      <c r="G501" s="12" t="str">
        <f>IF(OR($A501="",G$1=""),"",SUMIFS(Movements!$H$2:$H$5001,Movements!$B$2:$B$5001,$A501,Movements!$D$2:$D$5001,G$1))</f>
        <v/>
      </c>
      <c r="H501" s="12" t="str">
        <f>IF($A501="","",Items!$L501)</f>
        <v/>
      </c>
      <c r="I501" s="13" t="str">
        <f>IF($A501="","",Items!$G501)</f>
        <v/>
      </c>
      <c r="J501" s="13" t="str">
        <f>IF($A501="","",H501*I501)</f>
        <v/>
      </c>
      <c r="K501" s="12" t="str">
        <f>IF($A501="","",Items!$O501)</f>
        <v/>
      </c>
    </row>
  </sheetData>
  <conditionalFormatting sqref="K2:K501">
    <cfRule type="expression" priority="1" dxfId="0">
      <formula>$K2="Reorder"</formula>
    </cfRule>
  </conditionalFormatting>
  <pageMargins left="0.75" right="0.75" top="1" bottom="1" header="0.5" footer="0.5"/>
  <legacyDrawing r:id="anysvml"/>
</worksheet>
</file>

<file path=xl/worksheets/sheet5.xml><?xml version="1.0" encoding="utf-8"?>
<worksheet xmlns="http://schemas.openxmlformats.org/spreadsheetml/2006/main" xmlns:r="http://schemas.openxmlformats.org/officeDocument/2006/relationships">
  <sheetPr>
    <outlinePr summaryBelow="1" summaryRight="1"/>
    <pageSetUpPr/>
  </sheetPr>
  <dimension ref="A1:M201"/>
  <sheetViews>
    <sheetView workbookViewId="0">
      <pane ySplit="1" topLeftCell="A2" activePane="bottomLeft" state="frozen"/>
      <selection pane="bottomLeft" activeCell="A1" sqref="A1"/>
    </sheetView>
  </sheetViews>
  <sheetFormatPr baseColWidth="8" defaultRowHeight="15"/>
  <cols>
    <col width="5" customWidth="1" min="1" max="1"/>
    <col width="13" customWidth="1" min="2" max="2"/>
    <col width="30" customWidth="1" min="3" max="3"/>
    <col width="22" customWidth="1" min="4" max="4"/>
    <col width="9" customWidth="1" min="5" max="5"/>
    <col width="9" customWidth="1" min="6" max="6"/>
    <col width="10" customWidth="1" min="7" max="7"/>
    <col width="10" customWidth="1" min="8" max="8"/>
    <col width="11" customWidth="1" min="9" max="9"/>
    <col width="11" customWidth="1" min="10" max="10"/>
    <col width="12" customWidth="1" min="11" max="11"/>
    <col width="34" customWidth="1" min="13" max="13"/>
  </cols>
  <sheetData>
    <row r="1" ht="30" customHeight="1">
      <c r="A1" s="8" t="inlineStr">
        <is>
          <t>#</t>
        </is>
      </c>
      <c r="B1" s="8" t="inlineStr">
        <is>
          <t>SKU</t>
        </is>
      </c>
      <c r="C1" s="8" t="inlineStr">
        <is>
          <t>Item</t>
        </is>
      </c>
      <c r="D1" s="8" t="inlineStr">
        <is>
          <t>Preferred supplier</t>
        </is>
      </c>
      <c r="E1" s="8" t="inlineStr">
        <is>
          <t>On hand</t>
        </is>
      </c>
      <c r="F1" s="8" t="inlineStr">
        <is>
          <t>On order</t>
        </is>
      </c>
      <c r="G1" s="8" t="inlineStr">
        <is>
          <t>Reorder point</t>
        </is>
      </c>
      <c r="H1" s="8" t="inlineStr">
        <is>
          <t>Order up to</t>
        </is>
      </c>
      <c r="I1" s="8" t="inlineStr">
        <is>
          <t>Suggested order</t>
        </is>
      </c>
      <c r="J1" s="8" t="inlineStr">
        <is>
          <t>Cost per unit</t>
        </is>
      </c>
      <c r="K1" s="8" t="inlineStr">
        <is>
          <t>Order cost</t>
        </is>
      </c>
      <c r="M1" s="20" t="inlineStr">
        <is>
          <t>Total to order</t>
        </is>
      </c>
    </row>
    <row r="2">
      <c r="A2" s="12" t="n">
        <v>1</v>
      </c>
      <c r="B2" s="12" t="str">
        <f>IFERROR(INDEX(Items!$A$2:$A$501,MATCH(1,Items!$P$2:$P$501,0)),"")</f>
        <v>TE-25-100</v>
      </c>
      <c r="C2" s="12" t="str">
        <f>IF($B2="","",INDEX(Items!$B$2:$B$501,MATCH(1,Items!$P$2:$P$501,0)))</f>
        <v>Twin and earth cable 2.5mm, 100m</v>
      </c>
      <c r="D2" s="12" t="str">
        <f>IF($B2="","",INDEX(Items!$F$2:$F$501,MATCH(1,Items!$P$2:$P$501,0)))</f>
        <v>Brightline Electrical</v>
      </c>
      <c r="E2" s="12">
        <f>IF($B2="","",INDEX(Items!$L$2:$L$501,MATCH(1,Items!$P$2:$P$501,0)))</f>
        <v>2</v>
      </c>
      <c r="F2" s="12">
        <f>IF($B2="","",INDEX(Items!$M$2:$M$501,MATCH(1,Items!$P$2:$P$501,0)))</f>
        <v>0</v>
      </c>
      <c r="G2" s="12">
        <f>IF($B2="","",INDEX(Items!$I$2:$I$501,MATCH(1,Items!$P$2:$P$501,0)))</f>
        <v>3</v>
      </c>
      <c r="H2" s="12">
        <f>IF($B2="","",INDEX(Items!$J$2:$J$501,MATCH(1,Items!$P$2:$P$501,0)))</f>
        <v>8</v>
      </c>
      <c r="I2" s="12">
        <f>IF($B2="","",MAX(0,IF(H2="",G2,H2)-E2-F2))</f>
        <v>6</v>
      </c>
      <c r="J2" s="13">
        <f>IF($B2="","",INDEX(Items!$G$2:$G$501,MATCH(1,Items!$P$2:$P$501,0)))</f>
        <v>72</v>
      </c>
      <c r="K2" s="13">
        <f>IF($B2="","",I2*J2)</f>
        <v>432</v>
      </c>
      <c r="M2" s="21">
        <f>SUM(K2:K201)</f>
        <v>755</v>
      </c>
    </row>
    <row r="3">
      <c r="A3" s="12" t="n">
        <v>2</v>
      </c>
      <c r="B3" s="12" t="str">
        <f>IFERROR(INDEX(Items!$A$2:$A$501,MATCH(2,Items!$P$2:$P$501,0)),"")</f>
        <v>DL-LED-6W</v>
      </c>
      <c r="C3" s="12" t="str">
        <f>IF($B3="","",INDEX(Items!$B$2:$B$501,MATCH(2,Items!$P$2:$P$501,0)))</f>
        <v>LED downlight 6W</v>
      </c>
      <c r="D3" s="12" t="str">
        <f>IF($B3="","",INDEX(Items!$F$2:$F$501,MATCH(2,Items!$P$2:$P$501,0)))</f>
        <v>Brightline Electrical</v>
      </c>
      <c r="E3" s="12">
        <f>IF($B3="","",INDEX(Items!$L$2:$L$501,MATCH(2,Items!$P$2:$P$501,0)))</f>
        <v>22</v>
      </c>
      <c r="F3" s="12">
        <f>IF($B3="","",INDEX(Items!$M$2:$M$501,MATCH(2,Items!$P$2:$P$501,0)))</f>
        <v>0</v>
      </c>
      <c r="G3" s="12">
        <f>IF($B3="","",INDEX(Items!$I$2:$I$501,MATCH(2,Items!$P$2:$P$501,0)))</f>
        <v>30</v>
      </c>
      <c r="H3" s="12">
        <f>IF($B3="","",INDEX(Items!$J$2:$J$501,MATCH(2,Items!$P$2:$P$501,0)))</f>
        <v>90</v>
      </c>
      <c r="I3" s="12">
        <f>IF($B3="","",MAX(0,IF(H3="",G3,H3)-E3-F3))</f>
        <v>68</v>
      </c>
      <c r="J3" s="13">
        <f>IF($B3="","",INDEX(Items!$G$2:$G$501,MATCH(2,Items!$P$2:$P$501,0)))</f>
        <v>4.75</v>
      </c>
      <c r="K3" s="13">
        <f>IF($B3="","",I3*J3)</f>
        <v>323</v>
      </c>
    </row>
    <row r="4" ht="60" customHeight="1">
      <c r="A4" s="12" t="n">
        <v>3</v>
      </c>
      <c r="B4" s="12" t="str">
        <f>IFERROR(INDEX(Items!$A$2:$A$501,MATCH(3,Items!$P$2:$P$501,0)),"")</f>
        <v/>
      </c>
      <c r="C4" s="12" t="str">
        <f>IF($B4="","",INDEX(Items!$B$2:$B$501,MATCH(3,Items!$P$2:$P$501,0)))</f>
        <v/>
      </c>
      <c r="D4" s="12" t="str">
        <f>IF($B4="","",INDEX(Items!$F$2:$F$501,MATCH(3,Items!$P$2:$P$501,0)))</f>
        <v/>
      </c>
      <c r="E4" s="12" t="str">
        <f>IF($B4="","",INDEX(Items!$L$2:$L$501,MATCH(3,Items!$P$2:$P$501,0)))</f>
        <v/>
      </c>
      <c r="F4" s="12" t="str">
        <f>IF($B4="","",INDEX(Items!$M$2:$M$501,MATCH(3,Items!$P$2:$P$501,0)))</f>
        <v/>
      </c>
      <c r="G4" s="12" t="str">
        <f>IF($B4="","",INDEX(Items!$I$2:$I$501,MATCH(3,Items!$P$2:$P$501,0)))</f>
        <v/>
      </c>
      <c r="H4" s="12" t="str">
        <f>IF($B4="","",INDEX(Items!$J$2:$J$501,MATCH(3,Items!$P$2:$P$501,0)))</f>
        <v/>
      </c>
      <c r="I4" s="12" t="str">
        <f>IF($B4="","",MAX(0,IF(H4="",G4,H4)-E4-F4))</f>
        <v/>
      </c>
      <c r="J4" s="13" t="str">
        <f>IF($B4="","",INDEX(Items!$G$2:$G$501,MATCH(3,Items!$P$2:$P$501,0)))</f>
        <v/>
      </c>
      <c r="K4" s="13" t="str">
        <f>IF($B4="","",I4*J4)</f>
        <v/>
      </c>
      <c r="M4" s="3" t="inlineStr">
        <is>
          <t>Items appear here by themselves when on hand + on order falls to the reorder point. Log what you order on Purchase orders.</t>
        </is>
      </c>
    </row>
    <row r="5">
      <c r="A5" s="12" t="n">
        <v>4</v>
      </c>
      <c r="B5" s="12" t="str">
        <f>IFERROR(INDEX(Items!$A$2:$A$501,MATCH(4,Items!$P$2:$P$501,0)),"")</f>
        <v/>
      </c>
      <c r="C5" s="12" t="str">
        <f>IF($B5="","",INDEX(Items!$B$2:$B$501,MATCH(4,Items!$P$2:$P$501,0)))</f>
        <v/>
      </c>
      <c r="D5" s="12" t="str">
        <f>IF($B5="","",INDEX(Items!$F$2:$F$501,MATCH(4,Items!$P$2:$P$501,0)))</f>
        <v/>
      </c>
      <c r="E5" s="12" t="str">
        <f>IF($B5="","",INDEX(Items!$L$2:$L$501,MATCH(4,Items!$P$2:$P$501,0)))</f>
        <v/>
      </c>
      <c r="F5" s="12" t="str">
        <f>IF($B5="","",INDEX(Items!$M$2:$M$501,MATCH(4,Items!$P$2:$P$501,0)))</f>
        <v/>
      </c>
      <c r="G5" s="12" t="str">
        <f>IF($B5="","",INDEX(Items!$I$2:$I$501,MATCH(4,Items!$P$2:$P$501,0)))</f>
        <v/>
      </c>
      <c r="H5" s="12" t="str">
        <f>IF($B5="","",INDEX(Items!$J$2:$J$501,MATCH(4,Items!$P$2:$P$501,0)))</f>
        <v/>
      </c>
      <c r="I5" s="12" t="str">
        <f>IF($B5="","",MAX(0,IF(H5="",G5,H5)-E5-F5))</f>
        <v/>
      </c>
      <c r="J5" s="13" t="str">
        <f>IF($B5="","",INDEX(Items!$G$2:$G$501,MATCH(4,Items!$P$2:$P$501,0)))</f>
        <v/>
      </c>
      <c r="K5" s="13" t="str">
        <f>IF($B5="","",I5*J5)</f>
        <v/>
      </c>
    </row>
    <row r="6">
      <c r="A6" s="12" t="n">
        <v>5</v>
      </c>
      <c r="B6" s="12" t="str">
        <f>IFERROR(INDEX(Items!$A$2:$A$501,MATCH(5,Items!$P$2:$P$501,0)),"")</f>
        <v/>
      </c>
      <c r="C6" s="12" t="str">
        <f>IF($B6="","",INDEX(Items!$B$2:$B$501,MATCH(5,Items!$P$2:$P$501,0)))</f>
        <v/>
      </c>
      <c r="D6" s="12" t="str">
        <f>IF($B6="","",INDEX(Items!$F$2:$F$501,MATCH(5,Items!$P$2:$P$501,0)))</f>
        <v/>
      </c>
      <c r="E6" s="12" t="str">
        <f>IF($B6="","",INDEX(Items!$L$2:$L$501,MATCH(5,Items!$P$2:$P$501,0)))</f>
        <v/>
      </c>
      <c r="F6" s="12" t="str">
        <f>IF($B6="","",INDEX(Items!$M$2:$M$501,MATCH(5,Items!$P$2:$P$501,0)))</f>
        <v/>
      </c>
      <c r="G6" s="12" t="str">
        <f>IF($B6="","",INDEX(Items!$I$2:$I$501,MATCH(5,Items!$P$2:$P$501,0)))</f>
        <v/>
      </c>
      <c r="H6" s="12" t="str">
        <f>IF($B6="","",INDEX(Items!$J$2:$J$501,MATCH(5,Items!$P$2:$P$501,0)))</f>
        <v/>
      </c>
      <c r="I6" s="12" t="str">
        <f>IF($B6="","",MAX(0,IF(H6="",G6,H6)-E6-F6))</f>
        <v/>
      </c>
      <c r="J6" s="13" t="str">
        <f>IF($B6="","",INDEX(Items!$G$2:$G$501,MATCH(5,Items!$P$2:$P$501,0)))</f>
        <v/>
      </c>
      <c r="K6" s="13" t="str">
        <f>IF($B6="","",I6*J6)</f>
        <v/>
      </c>
    </row>
    <row r="7">
      <c r="A7" s="12" t="n">
        <v>6</v>
      </c>
      <c r="B7" s="12" t="str">
        <f>IFERROR(INDEX(Items!$A$2:$A$501,MATCH(6,Items!$P$2:$P$501,0)),"")</f>
        <v/>
      </c>
      <c r="C7" s="12" t="str">
        <f>IF($B7="","",INDEX(Items!$B$2:$B$501,MATCH(6,Items!$P$2:$P$501,0)))</f>
        <v/>
      </c>
      <c r="D7" s="12" t="str">
        <f>IF($B7="","",INDEX(Items!$F$2:$F$501,MATCH(6,Items!$P$2:$P$501,0)))</f>
        <v/>
      </c>
      <c r="E7" s="12" t="str">
        <f>IF($B7="","",INDEX(Items!$L$2:$L$501,MATCH(6,Items!$P$2:$P$501,0)))</f>
        <v/>
      </c>
      <c r="F7" s="12" t="str">
        <f>IF($B7="","",INDEX(Items!$M$2:$M$501,MATCH(6,Items!$P$2:$P$501,0)))</f>
        <v/>
      </c>
      <c r="G7" s="12" t="str">
        <f>IF($B7="","",INDEX(Items!$I$2:$I$501,MATCH(6,Items!$P$2:$P$501,0)))</f>
        <v/>
      </c>
      <c r="H7" s="12" t="str">
        <f>IF($B7="","",INDEX(Items!$J$2:$J$501,MATCH(6,Items!$P$2:$P$501,0)))</f>
        <v/>
      </c>
      <c r="I7" s="12" t="str">
        <f>IF($B7="","",MAX(0,IF(H7="",G7,H7)-E7-F7))</f>
        <v/>
      </c>
      <c r="J7" s="13" t="str">
        <f>IF($B7="","",INDEX(Items!$G$2:$G$501,MATCH(6,Items!$P$2:$P$501,0)))</f>
        <v/>
      </c>
      <c r="K7" s="13" t="str">
        <f>IF($B7="","",I7*J7)</f>
        <v/>
      </c>
    </row>
    <row r="8">
      <c r="A8" s="12" t="n">
        <v>7</v>
      </c>
      <c r="B8" s="12" t="str">
        <f>IFERROR(INDEX(Items!$A$2:$A$501,MATCH(7,Items!$P$2:$P$501,0)),"")</f>
        <v/>
      </c>
      <c r="C8" s="12" t="str">
        <f>IF($B8="","",INDEX(Items!$B$2:$B$501,MATCH(7,Items!$P$2:$P$501,0)))</f>
        <v/>
      </c>
      <c r="D8" s="12" t="str">
        <f>IF($B8="","",INDEX(Items!$F$2:$F$501,MATCH(7,Items!$P$2:$P$501,0)))</f>
        <v/>
      </c>
      <c r="E8" s="12" t="str">
        <f>IF($B8="","",INDEX(Items!$L$2:$L$501,MATCH(7,Items!$P$2:$P$501,0)))</f>
        <v/>
      </c>
      <c r="F8" s="12" t="str">
        <f>IF($B8="","",INDEX(Items!$M$2:$M$501,MATCH(7,Items!$P$2:$P$501,0)))</f>
        <v/>
      </c>
      <c r="G8" s="12" t="str">
        <f>IF($B8="","",INDEX(Items!$I$2:$I$501,MATCH(7,Items!$P$2:$P$501,0)))</f>
        <v/>
      </c>
      <c r="H8" s="12" t="str">
        <f>IF($B8="","",INDEX(Items!$J$2:$J$501,MATCH(7,Items!$P$2:$P$501,0)))</f>
        <v/>
      </c>
      <c r="I8" s="12" t="str">
        <f>IF($B8="","",MAX(0,IF(H8="",G8,H8)-E8-F8))</f>
        <v/>
      </c>
      <c r="J8" s="13" t="str">
        <f>IF($B8="","",INDEX(Items!$G$2:$G$501,MATCH(7,Items!$P$2:$P$501,0)))</f>
        <v/>
      </c>
      <c r="K8" s="13" t="str">
        <f>IF($B8="","",I8*J8)</f>
        <v/>
      </c>
    </row>
    <row r="9">
      <c r="A9" s="12" t="n">
        <v>8</v>
      </c>
      <c r="B9" s="12" t="str">
        <f>IFERROR(INDEX(Items!$A$2:$A$501,MATCH(8,Items!$P$2:$P$501,0)),"")</f>
        <v/>
      </c>
      <c r="C9" s="12" t="str">
        <f>IF($B9="","",INDEX(Items!$B$2:$B$501,MATCH(8,Items!$P$2:$P$501,0)))</f>
        <v/>
      </c>
      <c r="D9" s="12" t="str">
        <f>IF($B9="","",INDEX(Items!$F$2:$F$501,MATCH(8,Items!$P$2:$P$501,0)))</f>
        <v/>
      </c>
      <c r="E9" s="12" t="str">
        <f>IF($B9="","",INDEX(Items!$L$2:$L$501,MATCH(8,Items!$P$2:$P$501,0)))</f>
        <v/>
      </c>
      <c r="F9" s="12" t="str">
        <f>IF($B9="","",INDEX(Items!$M$2:$M$501,MATCH(8,Items!$P$2:$P$501,0)))</f>
        <v/>
      </c>
      <c r="G9" s="12" t="str">
        <f>IF($B9="","",INDEX(Items!$I$2:$I$501,MATCH(8,Items!$P$2:$P$501,0)))</f>
        <v/>
      </c>
      <c r="H9" s="12" t="str">
        <f>IF($B9="","",INDEX(Items!$J$2:$J$501,MATCH(8,Items!$P$2:$P$501,0)))</f>
        <v/>
      </c>
      <c r="I9" s="12" t="str">
        <f>IF($B9="","",MAX(0,IF(H9="",G9,H9)-E9-F9))</f>
        <v/>
      </c>
      <c r="J9" s="13" t="str">
        <f>IF($B9="","",INDEX(Items!$G$2:$G$501,MATCH(8,Items!$P$2:$P$501,0)))</f>
        <v/>
      </c>
      <c r="K9" s="13" t="str">
        <f>IF($B9="","",I9*J9)</f>
        <v/>
      </c>
    </row>
    <row r="10">
      <c r="A10" s="12" t="n">
        <v>9</v>
      </c>
      <c r="B10" s="12" t="str">
        <f>IFERROR(INDEX(Items!$A$2:$A$501,MATCH(9,Items!$P$2:$P$501,0)),"")</f>
        <v/>
      </c>
      <c r="C10" s="12" t="str">
        <f>IF($B10="","",INDEX(Items!$B$2:$B$501,MATCH(9,Items!$P$2:$P$501,0)))</f>
        <v/>
      </c>
      <c r="D10" s="12" t="str">
        <f>IF($B10="","",INDEX(Items!$F$2:$F$501,MATCH(9,Items!$P$2:$P$501,0)))</f>
        <v/>
      </c>
      <c r="E10" s="12" t="str">
        <f>IF($B10="","",INDEX(Items!$L$2:$L$501,MATCH(9,Items!$P$2:$P$501,0)))</f>
        <v/>
      </c>
      <c r="F10" s="12" t="str">
        <f>IF($B10="","",INDEX(Items!$M$2:$M$501,MATCH(9,Items!$P$2:$P$501,0)))</f>
        <v/>
      </c>
      <c r="G10" s="12" t="str">
        <f>IF($B10="","",INDEX(Items!$I$2:$I$501,MATCH(9,Items!$P$2:$P$501,0)))</f>
        <v/>
      </c>
      <c r="H10" s="12" t="str">
        <f>IF($B10="","",INDEX(Items!$J$2:$J$501,MATCH(9,Items!$P$2:$P$501,0)))</f>
        <v/>
      </c>
      <c r="I10" s="12" t="str">
        <f>IF($B10="","",MAX(0,IF(H10="",G10,H10)-E10-F10))</f>
        <v/>
      </c>
      <c r="J10" s="13" t="str">
        <f>IF($B10="","",INDEX(Items!$G$2:$G$501,MATCH(9,Items!$P$2:$P$501,0)))</f>
        <v/>
      </c>
      <c r="K10" s="13" t="str">
        <f>IF($B10="","",I10*J10)</f>
        <v/>
      </c>
    </row>
    <row r="11">
      <c r="A11" s="12" t="n">
        <v>10</v>
      </c>
      <c r="B11" s="12" t="str">
        <f>IFERROR(INDEX(Items!$A$2:$A$501,MATCH(10,Items!$P$2:$P$501,0)),"")</f>
        <v/>
      </c>
      <c r="C11" s="12" t="str">
        <f>IF($B11="","",INDEX(Items!$B$2:$B$501,MATCH(10,Items!$P$2:$P$501,0)))</f>
        <v/>
      </c>
      <c r="D11" s="12" t="str">
        <f>IF($B11="","",INDEX(Items!$F$2:$F$501,MATCH(10,Items!$P$2:$P$501,0)))</f>
        <v/>
      </c>
      <c r="E11" s="12" t="str">
        <f>IF($B11="","",INDEX(Items!$L$2:$L$501,MATCH(10,Items!$P$2:$P$501,0)))</f>
        <v/>
      </c>
      <c r="F11" s="12" t="str">
        <f>IF($B11="","",INDEX(Items!$M$2:$M$501,MATCH(10,Items!$P$2:$P$501,0)))</f>
        <v/>
      </c>
      <c r="G11" s="12" t="str">
        <f>IF($B11="","",INDEX(Items!$I$2:$I$501,MATCH(10,Items!$P$2:$P$501,0)))</f>
        <v/>
      </c>
      <c r="H11" s="12" t="str">
        <f>IF($B11="","",INDEX(Items!$J$2:$J$501,MATCH(10,Items!$P$2:$P$501,0)))</f>
        <v/>
      </c>
      <c r="I11" s="12" t="str">
        <f>IF($B11="","",MAX(0,IF(H11="",G11,H11)-E11-F11))</f>
        <v/>
      </c>
      <c r="J11" s="13" t="str">
        <f>IF($B11="","",INDEX(Items!$G$2:$G$501,MATCH(10,Items!$P$2:$P$501,0)))</f>
        <v/>
      </c>
      <c r="K11" s="13" t="str">
        <f>IF($B11="","",I11*J11)</f>
        <v/>
      </c>
    </row>
    <row r="12">
      <c r="A12" s="12" t="n">
        <v>11</v>
      </c>
      <c r="B12" s="12" t="str">
        <f>IFERROR(INDEX(Items!$A$2:$A$501,MATCH(11,Items!$P$2:$P$501,0)),"")</f>
        <v/>
      </c>
      <c r="C12" s="12" t="str">
        <f>IF($B12="","",INDEX(Items!$B$2:$B$501,MATCH(11,Items!$P$2:$P$501,0)))</f>
        <v/>
      </c>
      <c r="D12" s="12" t="str">
        <f>IF($B12="","",INDEX(Items!$F$2:$F$501,MATCH(11,Items!$P$2:$P$501,0)))</f>
        <v/>
      </c>
      <c r="E12" s="12" t="str">
        <f>IF($B12="","",INDEX(Items!$L$2:$L$501,MATCH(11,Items!$P$2:$P$501,0)))</f>
        <v/>
      </c>
      <c r="F12" s="12" t="str">
        <f>IF($B12="","",INDEX(Items!$M$2:$M$501,MATCH(11,Items!$P$2:$P$501,0)))</f>
        <v/>
      </c>
      <c r="G12" s="12" t="str">
        <f>IF($B12="","",INDEX(Items!$I$2:$I$501,MATCH(11,Items!$P$2:$P$501,0)))</f>
        <v/>
      </c>
      <c r="H12" s="12" t="str">
        <f>IF($B12="","",INDEX(Items!$J$2:$J$501,MATCH(11,Items!$P$2:$P$501,0)))</f>
        <v/>
      </c>
      <c r="I12" s="12" t="str">
        <f>IF($B12="","",MAX(0,IF(H12="",G12,H12)-E12-F12))</f>
        <v/>
      </c>
      <c r="J12" s="13" t="str">
        <f>IF($B12="","",INDEX(Items!$G$2:$G$501,MATCH(11,Items!$P$2:$P$501,0)))</f>
        <v/>
      </c>
      <c r="K12" s="13" t="str">
        <f>IF($B12="","",I12*J12)</f>
        <v/>
      </c>
    </row>
    <row r="13">
      <c r="A13" s="12" t="n">
        <v>12</v>
      </c>
      <c r="B13" s="12" t="str">
        <f>IFERROR(INDEX(Items!$A$2:$A$501,MATCH(12,Items!$P$2:$P$501,0)),"")</f>
        <v/>
      </c>
      <c r="C13" s="12" t="str">
        <f>IF($B13="","",INDEX(Items!$B$2:$B$501,MATCH(12,Items!$P$2:$P$501,0)))</f>
        <v/>
      </c>
      <c r="D13" s="12" t="str">
        <f>IF($B13="","",INDEX(Items!$F$2:$F$501,MATCH(12,Items!$P$2:$P$501,0)))</f>
        <v/>
      </c>
      <c r="E13" s="12" t="str">
        <f>IF($B13="","",INDEX(Items!$L$2:$L$501,MATCH(12,Items!$P$2:$P$501,0)))</f>
        <v/>
      </c>
      <c r="F13" s="12" t="str">
        <f>IF($B13="","",INDEX(Items!$M$2:$M$501,MATCH(12,Items!$P$2:$P$501,0)))</f>
        <v/>
      </c>
      <c r="G13" s="12" t="str">
        <f>IF($B13="","",INDEX(Items!$I$2:$I$501,MATCH(12,Items!$P$2:$P$501,0)))</f>
        <v/>
      </c>
      <c r="H13" s="12" t="str">
        <f>IF($B13="","",INDEX(Items!$J$2:$J$501,MATCH(12,Items!$P$2:$P$501,0)))</f>
        <v/>
      </c>
      <c r="I13" s="12" t="str">
        <f>IF($B13="","",MAX(0,IF(H13="",G13,H13)-E13-F13))</f>
        <v/>
      </c>
      <c r="J13" s="13" t="str">
        <f>IF($B13="","",INDEX(Items!$G$2:$G$501,MATCH(12,Items!$P$2:$P$501,0)))</f>
        <v/>
      </c>
      <c r="K13" s="13" t="str">
        <f>IF($B13="","",I13*J13)</f>
        <v/>
      </c>
    </row>
    <row r="14">
      <c r="A14" s="12" t="n">
        <v>13</v>
      </c>
      <c r="B14" s="12" t="str">
        <f>IFERROR(INDEX(Items!$A$2:$A$501,MATCH(13,Items!$P$2:$P$501,0)),"")</f>
        <v/>
      </c>
      <c r="C14" s="12" t="str">
        <f>IF($B14="","",INDEX(Items!$B$2:$B$501,MATCH(13,Items!$P$2:$P$501,0)))</f>
        <v/>
      </c>
      <c r="D14" s="12" t="str">
        <f>IF($B14="","",INDEX(Items!$F$2:$F$501,MATCH(13,Items!$P$2:$P$501,0)))</f>
        <v/>
      </c>
      <c r="E14" s="12" t="str">
        <f>IF($B14="","",INDEX(Items!$L$2:$L$501,MATCH(13,Items!$P$2:$P$501,0)))</f>
        <v/>
      </c>
      <c r="F14" s="12" t="str">
        <f>IF($B14="","",INDEX(Items!$M$2:$M$501,MATCH(13,Items!$P$2:$P$501,0)))</f>
        <v/>
      </c>
      <c r="G14" s="12" t="str">
        <f>IF($B14="","",INDEX(Items!$I$2:$I$501,MATCH(13,Items!$P$2:$P$501,0)))</f>
        <v/>
      </c>
      <c r="H14" s="12" t="str">
        <f>IF($B14="","",INDEX(Items!$J$2:$J$501,MATCH(13,Items!$P$2:$P$501,0)))</f>
        <v/>
      </c>
      <c r="I14" s="12" t="str">
        <f>IF($B14="","",MAX(0,IF(H14="",G14,H14)-E14-F14))</f>
        <v/>
      </c>
      <c r="J14" s="13" t="str">
        <f>IF($B14="","",INDEX(Items!$G$2:$G$501,MATCH(13,Items!$P$2:$P$501,0)))</f>
        <v/>
      </c>
      <c r="K14" s="13" t="str">
        <f>IF($B14="","",I14*J14)</f>
        <v/>
      </c>
    </row>
    <row r="15">
      <c r="A15" s="12" t="n">
        <v>14</v>
      </c>
      <c r="B15" s="12" t="str">
        <f>IFERROR(INDEX(Items!$A$2:$A$501,MATCH(14,Items!$P$2:$P$501,0)),"")</f>
        <v/>
      </c>
      <c r="C15" s="12" t="str">
        <f>IF($B15="","",INDEX(Items!$B$2:$B$501,MATCH(14,Items!$P$2:$P$501,0)))</f>
        <v/>
      </c>
      <c r="D15" s="12" t="str">
        <f>IF($B15="","",INDEX(Items!$F$2:$F$501,MATCH(14,Items!$P$2:$P$501,0)))</f>
        <v/>
      </c>
      <c r="E15" s="12" t="str">
        <f>IF($B15="","",INDEX(Items!$L$2:$L$501,MATCH(14,Items!$P$2:$P$501,0)))</f>
        <v/>
      </c>
      <c r="F15" s="12" t="str">
        <f>IF($B15="","",INDEX(Items!$M$2:$M$501,MATCH(14,Items!$P$2:$P$501,0)))</f>
        <v/>
      </c>
      <c r="G15" s="12" t="str">
        <f>IF($B15="","",INDEX(Items!$I$2:$I$501,MATCH(14,Items!$P$2:$P$501,0)))</f>
        <v/>
      </c>
      <c r="H15" s="12" t="str">
        <f>IF($B15="","",INDEX(Items!$J$2:$J$501,MATCH(14,Items!$P$2:$P$501,0)))</f>
        <v/>
      </c>
      <c r="I15" s="12" t="str">
        <f>IF($B15="","",MAX(0,IF(H15="",G15,H15)-E15-F15))</f>
        <v/>
      </c>
      <c r="J15" s="13" t="str">
        <f>IF($B15="","",INDEX(Items!$G$2:$G$501,MATCH(14,Items!$P$2:$P$501,0)))</f>
        <v/>
      </c>
      <c r="K15" s="13" t="str">
        <f>IF($B15="","",I15*J15)</f>
        <v/>
      </c>
    </row>
    <row r="16">
      <c r="A16" s="12" t="n">
        <v>15</v>
      </c>
      <c r="B16" s="12" t="str">
        <f>IFERROR(INDEX(Items!$A$2:$A$501,MATCH(15,Items!$P$2:$P$501,0)),"")</f>
        <v/>
      </c>
      <c r="C16" s="12" t="str">
        <f>IF($B16="","",INDEX(Items!$B$2:$B$501,MATCH(15,Items!$P$2:$P$501,0)))</f>
        <v/>
      </c>
      <c r="D16" s="12" t="str">
        <f>IF($B16="","",INDEX(Items!$F$2:$F$501,MATCH(15,Items!$P$2:$P$501,0)))</f>
        <v/>
      </c>
      <c r="E16" s="12" t="str">
        <f>IF($B16="","",INDEX(Items!$L$2:$L$501,MATCH(15,Items!$P$2:$P$501,0)))</f>
        <v/>
      </c>
      <c r="F16" s="12" t="str">
        <f>IF($B16="","",INDEX(Items!$M$2:$M$501,MATCH(15,Items!$P$2:$P$501,0)))</f>
        <v/>
      </c>
      <c r="G16" s="12" t="str">
        <f>IF($B16="","",INDEX(Items!$I$2:$I$501,MATCH(15,Items!$P$2:$P$501,0)))</f>
        <v/>
      </c>
      <c r="H16" s="12" t="str">
        <f>IF($B16="","",INDEX(Items!$J$2:$J$501,MATCH(15,Items!$P$2:$P$501,0)))</f>
        <v/>
      </c>
      <c r="I16" s="12" t="str">
        <f>IF($B16="","",MAX(0,IF(H16="",G16,H16)-E16-F16))</f>
        <v/>
      </c>
      <c r="J16" s="13" t="str">
        <f>IF($B16="","",INDEX(Items!$G$2:$G$501,MATCH(15,Items!$P$2:$P$501,0)))</f>
        <v/>
      </c>
      <c r="K16" s="13" t="str">
        <f>IF($B16="","",I16*J16)</f>
        <v/>
      </c>
    </row>
    <row r="17">
      <c r="A17" s="12" t="n">
        <v>16</v>
      </c>
      <c r="B17" s="12" t="str">
        <f>IFERROR(INDEX(Items!$A$2:$A$501,MATCH(16,Items!$P$2:$P$501,0)),"")</f>
        <v/>
      </c>
      <c r="C17" s="12" t="str">
        <f>IF($B17="","",INDEX(Items!$B$2:$B$501,MATCH(16,Items!$P$2:$P$501,0)))</f>
        <v/>
      </c>
      <c r="D17" s="12" t="str">
        <f>IF($B17="","",INDEX(Items!$F$2:$F$501,MATCH(16,Items!$P$2:$P$501,0)))</f>
        <v/>
      </c>
      <c r="E17" s="12" t="str">
        <f>IF($B17="","",INDEX(Items!$L$2:$L$501,MATCH(16,Items!$P$2:$P$501,0)))</f>
        <v/>
      </c>
      <c r="F17" s="12" t="str">
        <f>IF($B17="","",INDEX(Items!$M$2:$M$501,MATCH(16,Items!$P$2:$P$501,0)))</f>
        <v/>
      </c>
      <c r="G17" s="12" t="str">
        <f>IF($B17="","",INDEX(Items!$I$2:$I$501,MATCH(16,Items!$P$2:$P$501,0)))</f>
        <v/>
      </c>
      <c r="H17" s="12" t="str">
        <f>IF($B17="","",INDEX(Items!$J$2:$J$501,MATCH(16,Items!$P$2:$P$501,0)))</f>
        <v/>
      </c>
      <c r="I17" s="12" t="str">
        <f>IF($B17="","",MAX(0,IF(H17="",G17,H17)-E17-F17))</f>
        <v/>
      </c>
      <c r="J17" s="13" t="str">
        <f>IF($B17="","",INDEX(Items!$G$2:$G$501,MATCH(16,Items!$P$2:$P$501,0)))</f>
        <v/>
      </c>
      <c r="K17" s="13" t="str">
        <f>IF($B17="","",I17*J17)</f>
        <v/>
      </c>
    </row>
    <row r="18">
      <c r="A18" s="12" t="n">
        <v>17</v>
      </c>
      <c r="B18" s="12" t="str">
        <f>IFERROR(INDEX(Items!$A$2:$A$501,MATCH(17,Items!$P$2:$P$501,0)),"")</f>
        <v/>
      </c>
      <c r="C18" s="12" t="str">
        <f>IF($B18="","",INDEX(Items!$B$2:$B$501,MATCH(17,Items!$P$2:$P$501,0)))</f>
        <v/>
      </c>
      <c r="D18" s="12" t="str">
        <f>IF($B18="","",INDEX(Items!$F$2:$F$501,MATCH(17,Items!$P$2:$P$501,0)))</f>
        <v/>
      </c>
      <c r="E18" s="12" t="str">
        <f>IF($B18="","",INDEX(Items!$L$2:$L$501,MATCH(17,Items!$P$2:$P$501,0)))</f>
        <v/>
      </c>
      <c r="F18" s="12" t="str">
        <f>IF($B18="","",INDEX(Items!$M$2:$M$501,MATCH(17,Items!$P$2:$P$501,0)))</f>
        <v/>
      </c>
      <c r="G18" s="12" t="str">
        <f>IF($B18="","",INDEX(Items!$I$2:$I$501,MATCH(17,Items!$P$2:$P$501,0)))</f>
        <v/>
      </c>
      <c r="H18" s="12" t="str">
        <f>IF($B18="","",INDEX(Items!$J$2:$J$501,MATCH(17,Items!$P$2:$P$501,0)))</f>
        <v/>
      </c>
      <c r="I18" s="12" t="str">
        <f>IF($B18="","",MAX(0,IF(H18="",G18,H18)-E18-F18))</f>
        <v/>
      </c>
      <c r="J18" s="13" t="str">
        <f>IF($B18="","",INDEX(Items!$G$2:$G$501,MATCH(17,Items!$P$2:$P$501,0)))</f>
        <v/>
      </c>
      <c r="K18" s="13" t="str">
        <f>IF($B18="","",I18*J18)</f>
        <v/>
      </c>
    </row>
    <row r="19">
      <c r="A19" s="12" t="n">
        <v>18</v>
      </c>
      <c r="B19" s="12" t="str">
        <f>IFERROR(INDEX(Items!$A$2:$A$501,MATCH(18,Items!$P$2:$P$501,0)),"")</f>
        <v/>
      </c>
      <c r="C19" s="12" t="str">
        <f>IF($B19="","",INDEX(Items!$B$2:$B$501,MATCH(18,Items!$P$2:$P$501,0)))</f>
        <v/>
      </c>
      <c r="D19" s="12" t="str">
        <f>IF($B19="","",INDEX(Items!$F$2:$F$501,MATCH(18,Items!$P$2:$P$501,0)))</f>
        <v/>
      </c>
      <c r="E19" s="12" t="str">
        <f>IF($B19="","",INDEX(Items!$L$2:$L$501,MATCH(18,Items!$P$2:$P$501,0)))</f>
        <v/>
      </c>
      <c r="F19" s="12" t="str">
        <f>IF($B19="","",INDEX(Items!$M$2:$M$501,MATCH(18,Items!$P$2:$P$501,0)))</f>
        <v/>
      </c>
      <c r="G19" s="12" t="str">
        <f>IF($B19="","",INDEX(Items!$I$2:$I$501,MATCH(18,Items!$P$2:$P$501,0)))</f>
        <v/>
      </c>
      <c r="H19" s="12" t="str">
        <f>IF($B19="","",INDEX(Items!$J$2:$J$501,MATCH(18,Items!$P$2:$P$501,0)))</f>
        <v/>
      </c>
      <c r="I19" s="12" t="str">
        <f>IF($B19="","",MAX(0,IF(H19="",G19,H19)-E19-F19))</f>
        <v/>
      </c>
      <c r="J19" s="13" t="str">
        <f>IF($B19="","",INDEX(Items!$G$2:$G$501,MATCH(18,Items!$P$2:$P$501,0)))</f>
        <v/>
      </c>
      <c r="K19" s="13" t="str">
        <f>IF($B19="","",I19*J19)</f>
        <v/>
      </c>
    </row>
    <row r="20">
      <c r="A20" s="12" t="n">
        <v>19</v>
      </c>
      <c r="B20" s="12" t="str">
        <f>IFERROR(INDEX(Items!$A$2:$A$501,MATCH(19,Items!$P$2:$P$501,0)),"")</f>
        <v/>
      </c>
      <c r="C20" s="12" t="str">
        <f>IF($B20="","",INDEX(Items!$B$2:$B$501,MATCH(19,Items!$P$2:$P$501,0)))</f>
        <v/>
      </c>
      <c r="D20" s="12" t="str">
        <f>IF($B20="","",INDEX(Items!$F$2:$F$501,MATCH(19,Items!$P$2:$P$501,0)))</f>
        <v/>
      </c>
      <c r="E20" s="12" t="str">
        <f>IF($B20="","",INDEX(Items!$L$2:$L$501,MATCH(19,Items!$P$2:$P$501,0)))</f>
        <v/>
      </c>
      <c r="F20" s="12" t="str">
        <f>IF($B20="","",INDEX(Items!$M$2:$M$501,MATCH(19,Items!$P$2:$P$501,0)))</f>
        <v/>
      </c>
      <c r="G20" s="12" t="str">
        <f>IF($B20="","",INDEX(Items!$I$2:$I$501,MATCH(19,Items!$P$2:$P$501,0)))</f>
        <v/>
      </c>
      <c r="H20" s="12" t="str">
        <f>IF($B20="","",INDEX(Items!$J$2:$J$501,MATCH(19,Items!$P$2:$P$501,0)))</f>
        <v/>
      </c>
      <c r="I20" s="12" t="str">
        <f>IF($B20="","",MAX(0,IF(H20="",G20,H20)-E20-F20))</f>
        <v/>
      </c>
      <c r="J20" s="13" t="str">
        <f>IF($B20="","",INDEX(Items!$G$2:$G$501,MATCH(19,Items!$P$2:$P$501,0)))</f>
        <v/>
      </c>
      <c r="K20" s="13" t="str">
        <f>IF($B20="","",I20*J20)</f>
        <v/>
      </c>
    </row>
    <row r="21">
      <c r="A21" s="12" t="n">
        <v>20</v>
      </c>
      <c r="B21" s="12" t="str">
        <f>IFERROR(INDEX(Items!$A$2:$A$501,MATCH(20,Items!$P$2:$P$501,0)),"")</f>
        <v/>
      </c>
      <c r="C21" s="12" t="str">
        <f>IF($B21="","",INDEX(Items!$B$2:$B$501,MATCH(20,Items!$P$2:$P$501,0)))</f>
        <v/>
      </c>
      <c r="D21" s="12" t="str">
        <f>IF($B21="","",INDEX(Items!$F$2:$F$501,MATCH(20,Items!$P$2:$P$501,0)))</f>
        <v/>
      </c>
      <c r="E21" s="12" t="str">
        <f>IF($B21="","",INDEX(Items!$L$2:$L$501,MATCH(20,Items!$P$2:$P$501,0)))</f>
        <v/>
      </c>
      <c r="F21" s="12" t="str">
        <f>IF($B21="","",INDEX(Items!$M$2:$M$501,MATCH(20,Items!$P$2:$P$501,0)))</f>
        <v/>
      </c>
      <c r="G21" s="12" t="str">
        <f>IF($B21="","",INDEX(Items!$I$2:$I$501,MATCH(20,Items!$P$2:$P$501,0)))</f>
        <v/>
      </c>
      <c r="H21" s="12" t="str">
        <f>IF($B21="","",INDEX(Items!$J$2:$J$501,MATCH(20,Items!$P$2:$P$501,0)))</f>
        <v/>
      </c>
      <c r="I21" s="12" t="str">
        <f>IF($B21="","",MAX(0,IF(H21="",G21,H21)-E21-F21))</f>
        <v/>
      </c>
      <c r="J21" s="13" t="str">
        <f>IF($B21="","",INDEX(Items!$G$2:$G$501,MATCH(20,Items!$P$2:$P$501,0)))</f>
        <v/>
      </c>
      <c r="K21" s="13" t="str">
        <f>IF($B21="","",I21*J21)</f>
        <v/>
      </c>
    </row>
    <row r="22">
      <c r="A22" s="12" t="n">
        <v>21</v>
      </c>
      <c r="B22" s="12" t="str">
        <f>IFERROR(INDEX(Items!$A$2:$A$501,MATCH(21,Items!$P$2:$P$501,0)),"")</f>
        <v/>
      </c>
      <c r="C22" s="12" t="str">
        <f>IF($B22="","",INDEX(Items!$B$2:$B$501,MATCH(21,Items!$P$2:$P$501,0)))</f>
        <v/>
      </c>
      <c r="D22" s="12" t="str">
        <f>IF($B22="","",INDEX(Items!$F$2:$F$501,MATCH(21,Items!$P$2:$P$501,0)))</f>
        <v/>
      </c>
      <c r="E22" s="12" t="str">
        <f>IF($B22="","",INDEX(Items!$L$2:$L$501,MATCH(21,Items!$P$2:$P$501,0)))</f>
        <v/>
      </c>
      <c r="F22" s="12" t="str">
        <f>IF($B22="","",INDEX(Items!$M$2:$M$501,MATCH(21,Items!$P$2:$P$501,0)))</f>
        <v/>
      </c>
      <c r="G22" s="12" t="str">
        <f>IF($B22="","",INDEX(Items!$I$2:$I$501,MATCH(21,Items!$P$2:$P$501,0)))</f>
        <v/>
      </c>
      <c r="H22" s="12" t="str">
        <f>IF($B22="","",INDEX(Items!$J$2:$J$501,MATCH(21,Items!$P$2:$P$501,0)))</f>
        <v/>
      </c>
      <c r="I22" s="12" t="str">
        <f>IF($B22="","",MAX(0,IF(H22="",G22,H22)-E22-F22))</f>
        <v/>
      </c>
      <c r="J22" s="13" t="str">
        <f>IF($B22="","",INDEX(Items!$G$2:$G$501,MATCH(21,Items!$P$2:$P$501,0)))</f>
        <v/>
      </c>
      <c r="K22" s="13" t="str">
        <f>IF($B22="","",I22*J22)</f>
        <v/>
      </c>
    </row>
    <row r="23">
      <c r="A23" s="12" t="n">
        <v>22</v>
      </c>
      <c r="B23" s="12" t="str">
        <f>IFERROR(INDEX(Items!$A$2:$A$501,MATCH(22,Items!$P$2:$P$501,0)),"")</f>
        <v/>
      </c>
      <c r="C23" s="12" t="str">
        <f>IF($B23="","",INDEX(Items!$B$2:$B$501,MATCH(22,Items!$P$2:$P$501,0)))</f>
        <v/>
      </c>
      <c r="D23" s="12" t="str">
        <f>IF($B23="","",INDEX(Items!$F$2:$F$501,MATCH(22,Items!$P$2:$P$501,0)))</f>
        <v/>
      </c>
      <c r="E23" s="12" t="str">
        <f>IF($B23="","",INDEX(Items!$L$2:$L$501,MATCH(22,Items!$P$2:$P$501,0)))</f>
        <v/>
      </c>
      <c r="F23" s="12" t="str">
        <f>IF($B23="","",INDEX(Items!$M$2:$M$501,MATCH(22,Items!$P$2:$P$501,0)))</f>
        <v/>
      </c>
      <c r="G23" s="12" t="str">
        <f>IF($B23="","",INDEX(Items!$I$2:$I$501,MATCH(22,Items!$P$2:$P$501,0)))</f>
        <v/>
      </c>
      <c r="H23" s="12" t="str">
        <f>IF($B23="","",INDEX(Items!$J$2:$J$501,MATCH(22,Items!$P$2:$P$501,0)))</f>
        <v/>
      </c>
      <c r="I23" s="12" t="str">
        <f>IF($B23="","",MAX(0,IF(H23="",G23,H23)-E23-F23))</f>
        <v/>
      </c>
      <c r="J23" s="13" t="str">
        <f>IF($B23="","",INDEX(Items!$G$2:$G$501,MATCH(22,Items!$P$2:$P$501,0)))</f>
        <v/>
      </c>
      <c r="K23" s="13" t="str">
        <f>IF($B23="","",I23*J23)</f>
        <v/>
      </c>
    </row>
    <row r="24">
      <c r="A24" s="12" t="n">
        <v>23</v>
      </c>
      <c r="B24" s="12" t="str">
        <f>IFERROR(INDEX(Items!$A$2:$A$501,MATCH(23,Items!$P$2:$P$501,0)),"")</f>
        <v/>
      </c>
      <c r="C24" s="12" t="str">
        <f>IF($B24="","",INDEX(Items!$B$2:$B$501,MATCH(23,Items!$P$2:$P$501,0)))</f>
        <v/>
      </c>
      <c r="D24" s="12" t="str">
        <f>IF($B24="","",INDEX(Items!$F$2:$F$501,MATCH(23,Items!$P$2:$P$501,0)))</f>
        <v/>
      </c>
      <c r="E24" s="12" t="str">
        <f>IF($B24="","",INDEX(Items!$L$2:$L$501,MATCH(23,Items!$P$2:$P$501,0)))</f>
        <v/>
      </c>
      <c r="F24" s="12" t="str">
        <f>IF($B24="","",INDEX(Items!$M$2:$M$501,MATCH(23,Items!$P$2:$P$501,0)))</f>
        <v/>
      </c>
      <c r="G24" s="12" t="str">
        <f>IF($B24="","",INDEX(Items!$I$2:$I$501,MATCH(23,Items!$P$2:$P$501,0)))</f>
        <v/>
      </c>
      <c r="H24" s="12" t="str">
        <f>IF($B24="","",INDEX(Items!$J$2:$J$501,MATCH(23,Items!$P$2:$P$501,0)))</f>
        <v/>
      </c>
      <c r="I24" s="12" t="str">
        <f>IF($B24="","",MAX(0,IF(H24="",G24,H24)-E24-F24))</f>
        <v/>
      </c>
      <c r="J24" s="13" t="str">
        <f>IF($B24="","",INDEX(Items!$G$2:$G$501,MATCH(23,Items!$P$2:$P$501,0)))</f>
        <v/>
      </c>
      <c r="K24" s="13" t="str">
        <f>IF($B24="","",I24*J24)</f>
        <v/>
      </c>
    </row>
    <row r="25">
      <c r="A25" s="12" t="n">
        <v>24</v>
      </c>
      <c r="B25" s="12" t="str">
        <f>IFERROR(INDEX(Items!$A$2:$A$501,MATCH(24,Items!$P$2:$P$501,0)),"")</f>
        <v/>
      </c>
      <c r="C25" s="12" t="str">
        <f>IF($B25="","",INDEX(Items!$B$2:$B$501,MATCH(24,Items!$P$2:$P$501,0)))</f>
        <v/>
      </c>
      <c r="D25" s="12" t="str">
        <f>IF($B25="","",INDEX(Items!$F$2:$F$501,MATCH(24,Items!$P$2:$P$501,0)))</f>
        <v/>
      </c>
      <c r="E25" s="12" t="str">
        <f>IF($B25="","",INDEX(Items!$L$2:$L$501,MATCH(24,Items!$P$2:$P$501,0)))</f>
        <v/>
      </c>
      <c r="F25" s="12" t="str">
        <f>IF($B25="","",INDEX(Items!$M$2:$M$501,MATCH(24,Items!$P$2:$P$501,0)))</f>
        <v/>
      </c>
      <c r="G25" s="12" t="str">
        <f>IF($B25="","",INDEX(Items!$I$2:$I$501,MATCH(24,Items!$P$2:$P$501,0)))</f>
        <v/>
      </c>
      <c r="H25" s="12" t="str">
        <f>IF($B25="","",INDEX(Items!$J$2:$J$501,MATCH(24,Items!$P$2:$P$501,0)))</f>
        <v/>
      </c>
      <c r="I25" s="12" t="str">
        <f>IF($B25="","",MAX(0,IF(H25="",G25,H25)-E25-F25))</f>
        <v/>
      </c>
      <c r="J25" s="13" t="str">
        <f>IF($B25="","",INDEX(Items!$G$2:$G$501,MATCH(24,Items!$P$2:$P$501,0)))</f>
        <v/>
      </c>
      <c r="K25" s="13" t="str">
        <f>IF($B25="","",I25*J25)</f>
        <v/>
      </c>
    </row>
    <row r="26">
      <c r="A26" s="12" t="n">
        <v>25</v>
      </c>
      <c r="B26" s="12" t="str">
        <f>IFERROR(INDEX(Items!$A$2:$A$501,MATCH(25,Items!$P$2:$P$501,0)),"")</f>
        <v/>
      </c>
      <c r="C26" s="12" t="str">
        <f>IF($B26="","",INDEX(Items!$B$2:$B$501,MATCH(25,Items!$P$2:$P$501,0)))</f>
        <v/>
      </c>
      <c r="D26" s="12" t="str">
        <f>IF($B26="","",INDEX(Items!$F$2:$F$501,MATCH(25,Items!$P$2:$P$501,0)))</f>
        <v/>
      </c>
      <c r="E26" s="12" t="str">
        <f>IF($B26="","",INDEX(Items!$L$2:$L$501,MATCH(25,Items!$P$2:$P$501,0)))</f>
        <v/>
      </c>
      <c r="F26" s="12" t="str">
        <f>IF($B26="","",INDEX(Items!$M$2:$M$501,MATCH(25,Items!$P$2:$P$501,0)))</f>
        <v/>
      </c>
      <c r="G26" s="12" t="str">
        <f>IF($B26="","",INDEX(Items!$I$2:$I$501,MATCH(25,Items!$P$2:$P$501,0)))</f>
        <v/>
      </c>
      <c r="H26" s="12" t="str">
        <f>IF($B26="","",INDEX(Items!$J$2:$J$501,MATCH(25,Items!$P$2:$P$501,0)))</f>
        <v/>
      </c>
      <c r="I26" s="12" t="str">
        <f>IF($B26="","",MAX(0,IF(H26="",G26,H26)-E26-F26))</f>
        <v/>
      </c>
      <c r="J26" s="13" t="str">
        <f>IF($B26="","",INDEX(Items!$G$2:$G$501,MATCH(25,Items!$P$2:$P$501,0)))</f>
        <v/>
      </c>
      <c r="K26" s="13" t="str">
        <f>IF($B26="","",I26*J26)</f>
        <v/>
      </c>
    </row>
    <row r="27">
      <c r="A27" s="12" t="n">
        <v>26</v>
      </c>
      <c r="B27" s="12" t="str">
        <f>IFERROR(INDEX(Items!$A$2:$A$501,MATCH(26,Items!$P$2:$P$501,0)),"")</f>
        <v/>
      </c>
      <c r="C27" s="12" t="str">
        <f>IF($B27="","",INDEX(Items!$B$2:$B$501,MATCH(26,Items!$P$2:$P$501,0)))</f>
        <v/>
      </c>
      <c r="D27" s="12" t="str">
        <f>IF($B27="","",INDEX(Items!$F$2:$F$501,MATCH(26,Items!$P$2:$P$501,0)))</f>
        <v/>
      </c>
      <c r="E27" s="12" t="str">
        <f>IF($B27="","",INDEX(Items!$L$2:$L$501,MATCH(26,Items!$P$2:$P$501,0)))</f>
        <v/>
      </c>
      <c r="F27" s="12" t="str">
        <f>IF($B27="","",INDEX(Items!$M$2:$M$501,MATCH(26,Items!$P$2:$P$501,0)))</f>
        <v/>
      </c>
      <c r="G27" s="12" t="str">
        <f>IF($B27="","",INDEX(Items!$I$2:$I$501,MATCH(26,Items!$P$2:$P$501,0)))</f>
        <v/>
      </c>
      <c r="H27" s="12" t="str">
        <f>IF($B27="","",INDEX(Items!$J$2:$J$501,MATCH(26,Items!$P$2:$P$501,0)))</f>
        <v/>
      </c>
      <c r="I27" s="12" t="str">
        <f>IF($B27="","",MAX(0,IF(H27="",G27,H27)-E27-F27))</f>
        <v/>
      </c>
      <c r="J27" s="13" t="str">
        <f>IF($B27="","",INDEX(Items!$G$2:$G$501,MATCH(26,Items!$P$2:$P$501,0)))</f>
        <v/>
      </c>
      <c r="K27" s="13" t="str">
        <f>IF($B27="","",I27*J27)</f>
        <v/>
      </c>
    </row>
    <row r="28">
      <c r="A28" s="12" t="n">
        <v>27</v>
      </c>
      <c r="B28" s="12" t="str">
        <f>IFERROR(INDEX(Items!$A$2:$A$501,MATCH(27,Items!$P$2:$P$501,0)),"")</f>
        <v/>
      </c>
      <c r="C28" s="12" t="str">
        <f>IF($B28="","",INDEX(Items!$B$2:$B$501,MATCH(27,Items!$P$2:$P$501,0)))</f>
        <v/>
      </c>
      <c r="D28" s="12" t="str">
        <f>IF($B28="","",INDEX(Items!$F$2:$F$501,MATCH(27,Items!$P$2:$P$501,0)))</f>
        <v/>
      </c>
      <c r="E28" s="12" t="str">
        <f>IF($B28="","",INDEX(Items!$L$2:$L$501,MATCH(27,Items!$P$2:$P$501,0)))</f>
        <v/>
      </c>
      <c r="F28" s="12" t="str">
        <f>IF($B28="","",INDEX(Items!$M$2:$M$501,MATCH(27,Items!$P$2:$P$501,0)))</f>
        <v/>
      </c>
      <c r="G28" s="12" t="str">
        <f>IF($B28="","",INDEX(Items!$I$2:$I$501,MATCH(27,Items!$P$2:$P$501,0)))</f>
        <v/>
      </c>
      <c r="H28" s="12" t="str">
        <f>IF($B28="","",INDEX(Items!$J$2:$J$501,MATCH(27,Items!$P$2:$P$501,0)))</f>
        <v/>
      </c>
      <c r="I28" s="12" t="str">
        <f>IF($B28="","",MAX(0,IF(H28="",G28,H28)-E28-F28))</f>
        <v/>
      </c>
      <c r="J28" s="13" t="str">
        <f>IF($B28="","",INDEX(Items!$G$2:$G$501,MATCH(27,Items!$P$2:$P$501,0)))</f>
        <v/>
      </c>
      <c r="K28" s="13" t="str">
        <f>IF($B28="","",I28*J28)</f>
        <v/>
      </c>
    </row>
    <row r="29">
      <c r="A29" s="12" t="n">
        <v>28</v>
      </c>
      <c r="B29" s="12" t="str">
        <f>IFERROR(INDEX(Items!$A$2:$A$501,MATCH(28,Items!$P$2:$P$501,0)),"")</f>
        <v/>
      </c>
      <c r="C29" s="12" t="str">
        <f>IF($B29="","",INDEX(Items!$B$2:$B$501,MATCH(28,Items!$P$2:$P$501,0)))</f>
        <v/>
      </c>
      <c r="D29" s="12" t="str">
        <f>IF($B29="","",INDEX(Items!$F$2:$F$501,MATCH(28,Items!$P$2:$P$501,0)))</f>
        <v/>
      </c>
      <c r="E29" s="12" t="str">
        <f>IF($B29="","",INDEX(Items!$L$2:$L$501,MATCH(28,Items!$P$2:$P$501,0)))</f>
        <v/>
      </c>
      <c r="F29" s="12" t="str">
        <f>IF($B29="","",INDEX(Items!$M$2:$M$501,MATCH(28,Items!$P$2:$P$501,0)))</f>
        <v/>
      </c>
      <c r="G29" s="12" t="str">
        <f>IF($B29="","",INDEX(Items!$I$2:$I$501,MATCH(28,Items!$P$2:$P$501,0)))</f>
        <v/>
      </c>
      <c r="H29" s="12" t="str">
        <f>IF($B29="","",INDEX(Items!$J$2:$J$501,MATCH(28,Items!$P$2:$P$501,0)))</f>
        <v/>
      </c>
      <c r="I29" s="12" t="str">
        <f>IF($B29="","",MAX(0,IF(H29="",G29,H29)-E29-F29))</f>
        <v/>
      </c>
      <c r="J29" s="13" t="str">
        <f>IF($B29="","",INDEX(Items!$G$2:$G$501,MATCH(28,Items!$P$2:$P$501,0)))</f>
        <v/>
      </c>
      <c r="K29" s="13" t="str">
        <f>IF($B29="","",I29*J29)</f>
        <v/>
      </c>
    </row>
    <row r="30">
      <c r="A30" s="12" t="n">
        <v>29</v>
      </c>
      <c r="B30" s="12" t="str">
        <f>IFERROR(INDEX(Items!$A$2:$A$501,MATCH(29,Items!$P$2:$P$501,0)),"")</f>
        <v/>
      </c>
      <c r="C30" s="12" t="str">
        <f>IF($B30="","",INDEX(Items!$B$2:$B$501,MATCH(29,Items!$P$2:$P$501,0)))</f>
        <v/>
      </c>
      <c r="D30" s="12" t="str">
        <f>IF($B30="","",INDEX(Items!$F$2:$F$501,MATCH(29,Items!$P$2:$P$501,0)))</f>
        <v/>
      </c>
      <c r="E30" s="12" t="str">
        <f>IF($B30="","",INDEX(Items!$L$2:$L$501,MATCH(29,Items!$P$2:$P$501,0)))</f>
        <v/>
      </c>
      <c r="F30" s="12" t="str">
        <f>IF($B30="","",INDEX(Items!$M$2:$M$501,MATCH(29,Items!$P$2:$P$501,0)))</f>
        <v/>
      </c>
      <c r="G30" s="12" t="str">
        <f>IF($B30="","",INDEX(Items!$I$2:$I$501,MATCH(29,Items!$P$2:$P$501,0)))</f>
        <v/>
      </c>
      <c r="H30" s="12" t="str">
        <f>IF($B30="","",INDEX(Items!$J$2:$J$501,MATCH(29,Items!$P$2:$P$501,0)))</f>
        <v/>
      </c>
      <c r="I30" s="12" t="str">
        <f>IF($B30="","",MAX(0,IF(H30="",G30,H30)-E30-F30))</f>
        <v/>
      </c>
      <c r="J30" s="13" t="str">
        <f>IF($B30="","",INDEX(Items!$G$2:$G$501,MATCH(29,Items!$P$2:$P$501,0)))</f>
        <v/>
      </c>
      <c r="K30" s="13" t="str">
        <f>IF($B30="","",I30*J30)</f>
        <v/>
      </c>
    </row>
    <row r="31">
      <c r="A31" s="12" t="n">
        <v>30</v>
      </c>
      <c r="B31" s="12" t="str">
        <f>IFERROR(INDEX(Items!$A$2:$A$501,MATCH(30,Items!$P$2:$P$501,0)),"")</f>
        <v/>
      </c>
      <c r="C31" s="12" t="str">
        <f>IF($B31="","",INDEX(Items!$B$2:$B$501,MATCH(30,Items!$P$2:$P$501,0)))</f>
        <v/>
      </c>
      <c r="D31" s="12" t="str">
        <f>IF($B31="","",INDEX(Items!$F$2:$F$501,MATCH(30,Items!$P$2:$P$501,0)))</f>
        <v/>
      </c>
      <c r="E31" s="12" t="str">
        <f>IF($B31="","",INDEX(Items!$L$2:$L$501,MATCH(30,Items!$P$2:$P$501,0)))</f>
        <v/>
      </c>
      <c r="F31" s="12" t="str">
        <f>IF($B31="","",INDEX(Items!$M$2:$M$501,MATCH(30,Items!$P$2:$P$501,0)))</f>
        <v/>
      </c>
      <c r="G31" s="12" t="str">
        <f>IF($B31="","",INDEX(Items!$I$2:$I$501,MATCH(30,Items!$P$2:$P$501,0)))</f>
        <v/>
      </c>
      <c r="H31" s="12" t="str">
        <f>IF($B31="","",INDEX(Items!$J$2:$J$501,MATCH(30,Items!$P$2:$P$501,0)))</f>
        <v/>
      </c>
      <c r="I31" s="12" t="str">
        <f>IF($B31="","",MAX(0,IF(H31="",G31,H31)-E31-F31))</f>
        <v/>
      </c>
      <c r="J31" s="13" t="str">
        <f>IF($B31="","",INDEX(Items!$G$2:$G$501,MATCH(30,Items!$P$2:$P$501,0)))</f>
        <v/>
      </c>
      <c r="K31" s="13" t="str">
        <f>IF($B31="","",I31*J31)</f>
        <v/>
      </c>
    </row>
    <row r="32">
      <c r="A32" s="12" t="n">
        <v>31</v>
      </c>
      <c r="B32" s="12" t="str">
        <f>IFERROR(INDEX(Items!$A$2:$A$501,MATCH(31,Items!$P$2:$P$501,0)),"")</f>
        <v/>
      </c>
      <c r="C32" s="12" t="str">
        <f>IF($B32="","",INDEX(Items!$B$2:$B$501,MATCH(31,Items!$P$2:$P$501,0)))</f>
        <v/>
      </c>
      <c r="D32" s="12" t="str">
        <f>IF($B32="","",INDEX(Items!$F$2:$F$501,MATCH(31,Items!$P$2:$P$501,0)))</f>
        <v/>
      </c>
      <c r="E32" s="12" t="str">
        <f>IF($B32="","",INDEX(Items!$L$2:$L$501,MATCH(31,Items!$P$2:$P$501,0)))</f>
        <v/>
      </c>
      <c r="F32" s="12" t="str">
        <f>IF($B32="","",INDEX(Items!$M$2:$M$501,MATCH(31,Items!$P$2:$P$501,0)))</f>
        <v/>
      </c>
      <c r="G32" s="12" t="str">
        <f>IF($B32="","",INDEX(Items!$I$2:$I$501,MATCH(31,Items!$P$2:$P$501,0)))</f>
        <v/>
      </c>
      <c r="H32" s="12" t="str">
        <f>IF($B32="","",INDEX(Items!$J$2:$J$501,MATCH(31,Items!$P$2:$P$501,0)))</f>
        <v/>
      </c>
      <c r="I32" s="12" t="str">
        <f>IF($B32="","",MAX(0,IF(H32="",G32,H32)-E32-F32))</f>
        <v/>
      </c>
      <c r="J32" s="13" t="str">
        <f>IF($B32="","",INDEX(Items!$G$2:$G$501,MATCH(31,Items!$P$2:$P$501,0)))</f>
        <v/>
      </c>
      <c r="K32" s="13" t="str">
        <f>IF($B32="","",I32*J32)</f>
        <v/>
      </c>
    </row>
    <row r="33">
      <c r="A33" s="12" t="n">
        <v>32</v>
      </c>
      <c r="B33" s="12" t="str">
        <f>IFERROR(INDEX(Items!$A$2:$A$501,MATCH(32,Items!$P$2:$P$501,0)),"")</f>
        <v/>
      </c>
      <c r="C33" s="12" t="str">
        <f>IF($B33="","",INDEX(Items!$B$2:$B$501,MATCH(32,Items!$P$2:$P$501,0)))</f>
        <v/>
      </c>
      <c r="D33" s="12" t="str">
        <f>IF($B33="","",INDEX(Items!$F$2:$F$501,MATCH(32,Items!$P$2:$P$501,0)))</f>
        <v/>
      </c>
      <c r="E33" s="12" t="str">
        <f>IF($B33="","",INDEX(Items!$L$2:$L$501,MATCH(32,Items!$P$2:$P$501,0)))</f>
        <v/>
      </c>
      <c r="F33" s="12" t="str">
        <f>IF($B33="","",INDEX(Items!$M$2:$M$501,MATCH(32,Items!$P$2:$P$501,0)))</f>
        <v/>
      </c>
      <c r="G33" s="12" t="str">
        <f>IF($B33="","",INDEX(Items!$I$2:$I$501,MATCH(32,Items!$P$2:$P$501,0)))</f>
        <v/>
      </c>
      <c r="H33" s="12" t="str">
        <f>IF($B33="","",INDEX(Items!$J$2:$J$501,MATCH(32,Items!$P$2:$P$501,0)))</f>
        <v/>
      </c>
      <c r="I33" s="12" t="str">
        <f>IF($B33="","",MAX(0,IF(H33="",G33,H33)-E33-F33))</f>
        <v/>
      </c>
      <c r="J33" s="13" t="str">
        <f>IF($B33="","",INDEX(Items!$G$2:$G$501,MATCH(32,Items!$P$2:$P$501,0)))</f>
        <v/>
      </c>
      <c r="K33" s="13" t="str">
        <f>IF($B33="","",I33*J33)</f>
        <v/>
      </c>
    </row>
    <row r="34">
      <c r="A34" s="12" t="n">
        <v>33</v>
      </c>
      <c r="B34" s="12" t="str">
        <f>IFERROR(INDEX(Items!$A$2:$A$501,MATCH(33,Items!$P$2:$P$501,0)),"")</f>
        <v/>
      </c>
      <c r="C34" s="12" t="str">
        <f>IF($B34="","",INDEX(Items!$B$2:$B$501,MATCH(33,Items!$P$2:$P$501,0)))</f>
        <v/>
      </c>
      <c r="D34" s="12" t="str">
        <f>IF($B34="","",INDEX(Items!$F$2:$F$501,MATCH(33,Items!$P$2:$P$501,0)))</f>
        <v/>
      </c>
      <c r="E34" s="12" t="str">
        <f>IF($B34="","",INDEX(Items!$L$2:$L$501,MATCH(33,Items!$P$2:$P$501,0)))</f>
        <v/>
      </c>
      <c r="F34" s="12" t="str">
        <f>IF($B34="","",INDEX(Items!$M$2:$M$501,MATCH(33,Items!$P$2:$P$501,0)))</f>
        <v/>
      </c>
      <c r="G34" s="12" t="str">
        <f>IF($B34="","",INDEX(Items!$I$2:$I$501,MATCH(33,Items!$P$2:$P$501,0)))</f>
        <v/>
      </c>
      <c r="H34" s="12" t="str">
        <f>IF($B34="","",INDEX(Items!$J$2:$J$501,MATCH(33,Items!$P$2:$P$501,0)))</f>
        <v/>
      </c>
      <c r="I34" s="12" t="str">
        <f>IF($B34="","",MAX(0,IF(H34="",G34,H34)-E34-F34))</f>
        <v/>
      </c>
      <c r="J34" s="13" t="str">
        <f>IF($B34="","",INDEX(Items!$G$2:$G$501,MATCH(33,Items!$P$2:$P$501,0)))</f>
        <v/>
      </c>
      <c r="K34" s="13" t="str">
        <f>IF($B34="","",I34*J34)</f>
        <v/>
      </c>
    </row>
    <row r="35">
      <c r="A35" s="12" t="n">
        <v>34</v>
      </c>
      <c r="B35" s="12" t="str">
        <f>IFERROR(INDEX(Items!$A$2:$A$501,MATCH(34,Items!$P$2:$P$501,0)),"")</f>
        <v/>
      </c>
      <c r="C35" s="12" t="str">
        <f>IF($B35="","",INDEX(Items!$B$2:$B$501,MATCH(34,Items!$P$2:$P$501,0)))</f>
        <v/>
      </c>
      <c r="D35" s="12" t="str">
        <f>IF($B35="","",INDEX(Items!$F$2:$F$501,MATCH(34,Items!$P$2:$P$501,0)))</f>
        <v/>
      </c>
      <c r="E35" s="12" t="str">
        <f>IF($B35="","",INDEX(Items!$L$2:$L$501,MATCH(34,Items!$P$2:$P$501,0)))</f>
        <v/>
      </c>
      <c r="F35" s="12" t="str">
        <f>IF($B35="","",INDEX(Items!$M$2:$M$501,MATCH(34,Items!$P$2:$P$501,0)))</f>
        <v/>
      </c>
      <c r="G35" s="12" t="str">
        <f>IF($B35="","",INDEX(Items!$I$2:$I$501,MATCH(34,Items!$P$2:$P$501,0)))</f>
        <v/>
      </c>
      <c r="H35" s="12" t="str">
        <f>IF($B35="","",INDEX(Items!$J$2:$J$501,MATCH(34,Items!$P$2:$P$501,0)))</f>
        <v/>
      </c>
      <c r="I35" s="12" t="str">
        <f>IF($B35="","",MAX(0,IF(H35="",G35,H35)-E35-F35))</f>
        <v/>
      </c>
      <c r="J35" s="13" t="str">
        <f>IF($B35="","",INDEX(Items!$G$2:$G$501,MATCH(34,Items!$P$2:$P$501,0)))</f>
        <v/>
      </c>
      <c r="K35" s="13" t="str">
        <f>IF($B35="","",I35*J35)</f>
        <v/>
      </c>
    </row>
    <row r="36">
      <c r="A36" s="12" t="n">
        <v>35</v>
      </c>
      <c r="B36" s="12" t="str">
        <f>IFERROR(INDEX(Items!$A$2:$A$501,MATCH(35,Items!$P$2:$P$501,0)),"")</f>
        <v/>
      </c>
      <c r="C36" s="12" t="str">
        <f>IF($B36="","",INDEX(Items!$B$2:$B$501,MATCH(35,Items!$P$2:$P$501,0)))</f>
        <v/>
      </c>
      <c r="D36" s="12" t="str">
        <f>IF($B36="","",INDEX(Items!$F$2:$F$501,MATCH(35,Items!$P$2:$P$501,0)))</f>
        <v/>
      </c>
      <c r="E36" s="12" t="str">
        <f>IF($B36="","",INDEX(Items!$L$2:$L$501,MATCH(35,Items!$P$2:$P$501,0)))</f>
        <v/>
      </c>
      <c r="F36" s="12" t="str">
        <f>IF($B36="","",INDEX(Items!$M$2:$M$501,MATCH(35,Items!$P$2:$P$501,0)))</f>
        <v/>
      </c>
      <c r="G36" s="12" t="str">
        <f>IF($B36="","",INDEX(Items!$I$2:$I$501,MATCH(35,Items!$P$2:$P$501,0)))</f>
        <v/>
      </c>
      <c r="H36" s="12" t="str">
        <f>IF($B36="","",INDEX(Items!$J$2:$J$501,MATCH(35,Items!$P$2:$P$501,0)))</f>
        <v/>
      </c>
      <c r="I36" s="12" t="str">
        <f>IF($B36="","",MAX(0,IF(H36="",G36,H36)-E36-F36))</f>
        <v/>
      </c>
      <c r="J36" s="13" t="str">
        <f>IF($B36="","",INDEX(Items!$G$2:$G$501,MATCH(35,Items!$P$2:$P$501,0)))</f>
        <v/>
      </c>
      <c r="K36" s="13" t="str">
        <f>IF($B36="","",I36*J36)</f>
        <v/>
      </c>
    </row>
    <row r="37">
      <c r="A37" s="12" t="n">
        <v>36</v>
      </c>
      <c r="B37" s="12" t="str">
        <f>IFERROR(INDEX(Items!$A$2:$A$501,MATCH(36,Items!$P$2:$P$501,0)),"")</f>
        <v/>
      </c>
      <c r="C37" s="12" t="str">
        <f>IF($B37="","",INDEX(Items!$B$2:$B$501,MATCH(36,Items!$P$2:$P$501,0)))</f>
        <v/>
      </c>
      <c r="D37" s="12" t="str">
        <f>IF($B37="","",INDEX(Items!$F$2:$F$501,MATCH(36,Items!$P$2:$P$501,0)))</f>
        <v/>
      </c>
      <c r="E37" s="12" t="str">
        <f>IF($B37="","",INDEX(Items!$L$2:$L$501,MATCH(36,Items!$P$2:$P$501,0)))</f>
        <v/>
      </c>
      <c r="F37" s="12" t="str">
        <f>IF($B37="","",INDEX(Items!$M$2:$M$501,MATCH(36,Items!$P$2:$P$501,0)))</f>
        <v/>
      </c>
      <c r="G37" s="12" t="str">
        <f>IF($B37="","",INDEX(Items!$I$2:$I$501,MATCH(36,Items!$P$2:$P$501,0)))</f>
        <v/>
      </c>
      <c r="H37" s="12" t="str">
        <f>IF($B37="","",INDEX(Items!$J$2:$J$501,MATCH(36,Items!$P$2:$P$501,0)))</f>
        <v/>
      </c>
      <c r="I37" s="12" t="str">
        <f>IF($B37="","",MAX(0,IF(H37="",G37,H37)-E37-F37))</f>
        <v/>
      </c>
      <c r="J37" s="13" t="str">
        <f>IF($B37="","",INDEX(Items!$G$2:$G$501,MATCH(36,Items!$P$2:$P$501,0)))</f>
        <v/>
      </c>
      <c r="K37" s="13" t="str">
        <f>IF($B37="","",I37*J37)</f>
        <v/>
      </c>
    </row>
    <row r="38">
      <c r="A38" s="12" t="n">
        <v>37</v>
      </c>
      <c r="B38" s="12" t="str">
        <f>IFERROR(INDEX(Items!$A$2:$A$501,MATCH(37,Items!$P$2:$P$501,0)),"")</f>
        <v/>
      </c>
      <c r="C38" s="12" t="str">
        <f>IF($B38="","",INDEX(Items!$B$2:$B$501,MATCH(37,Items!$P$2:$P$501,0)))</f>
        <v/>
      </c>
      <c r="D38" s="12" t="str">
        <f>IF($B38="","",INDEX(Items!$F$2:$F$501,MATCH(37,Items!$P$2:$P$501,0)))</f>
        <v/>
      </c>
      <c r="E38" s="12" t="str">
        <f>IF($B38="","",INDEX(Items!$L$2:$L$501,MATCH(37,Items!$P$2:$P$501,0)))</f>
        <v/>
      </c>
      <c r="F38" s="12" t="str">
        <f>IF($B38="","",INDEX(Items!$M$2:$M$501,MATCH(37,Items!$P$2:$P$501,0)))</f>
        <v/>
      </c>
      <c r="G38" s="12" t="str">
        <f>IF($B38="","",INDEX(Items!$I$2:$I$501,MATCH(37,Items!$P$2:$P$501,0)))</f>
        <v/>
      </c>
      <c r="H38" s="12" t="str">
        <f>IF($B38="","",INDEX(Items!$J$2:$J$501,MATCH(37,Items!$P$2:$P$501,0)))</f>
        <v/>
      </c>
      <c r="I38" s="12" t="str">
        <f>IF($B38="","",MAX(0,IF(H38="",G38,H38)-E38-F38))</f>
        <v/>
      </c>
      <c r="J38" s="13" t="str">
        <f>IF($B38="","",INDEX(Items!$G$2:$G$501,MATCH(37,Items!$P$2:$P$501,0)))</f>
        <v/>
      </c>
      <c r="K38" s="13" t="str">
        <f>IF($B38="","",I38*J38)</f>
        <v/>
      </c>
    </row>
    <row r="39">
      <c r="A39" s="12" t="n">
        <v>38</v>
      </c>
      <c r="B39" s="12" t="str">
        <f>IFERROR(INDEX(Items!$A$2:$A$501,MATCH(38,Items!$P$2:$P$501,0)),"")</f>
        <v/>
      </c>
      <c r="C39" s="12" t="str">
        <f>IF($B39="","",INDEX(Items!$B$2:$B$501,MATCH(38,Items!$P$2:$P$501,0)))</f>
        <v/>
      </c>
      <c r="D39" s="12" t="str">
        <f>IF($B39="","",INDEX(Items!$F$2:$F$501,MATCH(38,Items!$P$2:$P$501,0)))</f>
        <v/>
      </c>
      <c r="E39" s="12" t="str">
        <f>IF($B39="","",INDEX(Items!$L$2:$L$501,MATCH(38,Items!$P$2:$P$501,0)))</f>
        <v/>
      </c>
      <c r="F39" s="12" t="str">
        <f>IF($B39="","",INDEX(Items!$M$2:$M$501,MATCH(38,Items!$P$2:$P$501,0)))</f>
        <v/>
      </c>
      <c r="G39" s="12" t="str">
        <f>IF($B39="","",INDEX(Items!$I$2:$I$501,MATCH(38,Items!$P$2:$P$501,0)))</f>
        <v/>
      </c>
      <c r="H39" s="12" t="str">
        <f>IF($B39="","",INDEX(Items!$J$2:$J$501,MATCH(38,Items!$P$2:$P$501,0)))</f>
        <v/>
      </c>
      <c r="I39" s="12" t="str">
        <f>IF($B39="","",MAX(0,IF(H39="",G39,H39)-E39-F39))</f>
        <v/>
      </c>
      <c r="J39" s="13" t="str">
        <f>IF($B39="","",INDEX(Items!$G$2:$G$501,MATCH(38,Items!$P$2:$P$501,0)))</f>
        <v/>
      </c>
      <c r="K39" s="13" t="str">
        <f>IF($B39="","",I39*J39)</f>
        <v/>
      </c>
    </row>
    <row r="40">
      <c r="A40" s="12" t="n">
        <v>39</v>
      </c>
      <c r="B40" s="12" t="str">
        <f>IFERROR(INDEX(Items!$A$2:$A$501,MATCH(39,Items!$P$2:$P$501,0)),"")</f>
        <v/>
      </c>
      <c r="C40" s="12" t="str">
        <f>IF($B40="","",INDEX(Items!$B$2:$B$501,MATCH(39,Items!$P$2:$P$501,0)))</f>
        <v/>
      </c>
      <c r="D40" s="12" t="str">
        <f>IF($B40="","",INDEX(Items!$F$2:$F$501,MATCH(39,Items!$P$2:$P$501,0)))</f>
        <v/>
      </c>
      <c r="E40" s="12" t="str">
        <f>IF($B40="","",INDEX(Items!$L$2:$L$501,MATCH(39,Items!$P$2:$P$501,0)))</f>
        <v/>
      </c>
      <c r="F40" s="12" t="str">
        <f>IF($B40="","",INDEX(Items!$M$2:$M$501,MATCH(39,Items!$P$2:$P$501,0)))</f>
        <v/>
      </c>
      <c r="G40" s="12" t="str">
        <f>IF($B40="","",INDEX(Items!$I$2:$I$501,MATCH(39,Items!$P$2:$P$501,0)))</f>
        <v/>
      </c>
      <c r="H40" s="12" t="str">
        <f>IF($B40="","",INDEX(Items!$J$2:$J$501,MATCH(39,Items!$P$2:$P$501,0)))</f>
        <v/>
      </c>
      <c r="I40" s="12" t="str">
        <f>IF($B40="","",MAX(0,IF(H40="",G40,H40)-E40-F40))</f>
        <v/>
      </c>
      <c r="J40" s="13" t="str">
        <f>IF($B40="","",INDEX(Items!$G$2:$G$501,MATCH(39,Items!$P$2:$P$501,0)))</f>
        <v/>
      </c>
      <c r="K40" s="13" t="str">
        <f>IF($B40="","",I40*J40)</f>
        <v/>
      </c>
    </row>
    <row r="41">
      <c r="A41" s="12" t="n">
        <v>40</v>
      </c>
      <c r="B41" s="12" t="str">
        <f>IFERROR(INDEX(Items!$A$2:$A$501,MATCH(40,Items!$P$2:$P$501,0)),"")</f>
        <v/>
      </c>
      <c r="C41" s="12" t="str">
        <f>IF($B41="","",INDEX(Items!$B$2:$B$501,MATCH(40,Items!$P$2:$P$501,0)))</f>
        <v/>
      </c>
      <c r="D41" s="12" t="str">
        <f>IF($B41="","",INDEX(Items!$F$2:$F$501,MATCH(40,Items!$P$2:$P$501,0)))</f>
        <v/>
      </c>
      <c r="E41" s="12" t="str">
        <f>IF($B41="","",INDEX(Items!$L$2:$L$501,MATCH(40,Items!$P$2:$P$501,0)))</f>
        <v/>
      </c>
      <c r="F41" s="12" t="str">
        <f>IF($B41="","",INDEX(Items!$M$2:$M$501,MATCH(40,Items!$P$2:$P$501,0)))</f>
        <v/>
      </c>
      <c r="G41" s="12" t="str">
        <f>IF($B41="","",INDEX(Items!$I$2:$I$501,MATCH(40,Items!$P$2:$P$501,0)))</f>
        <v/>
      </c>
      <c r="H41" s="12" t="str">
        <f>IF($B41="","",INDEX(Items!$J$2:$J$501,MATCH(40,Items!$P$2:$P$501,0)))</f>
        <v/>
      </c>
      <c r="I41" s="12" t="str">
        <f>IF($B41="","",MAX(0,IF(H41="",G41,H41)-E41-F41))</f>
        <v/>
      </c>
      <c r="J41" s="13" t="str">
        <f>IF($B41="","",INDEX(Items!$G$2:$G$501,MATCH(40,Items!$P$2:$P$501,0)))</f>
        <v/>
      </c>
      <c r="K41" s="13" t="str">
        <f>IF($B41="","",I41*J41)</f>
        <v/>
      </c>
    </row>
    <row r="42">
      <c r="A42" s="12" t="n">
        <v>41</v>
      </c>
      <c r="B42" s="12" t="str">
        <f>IFERROR(INDEX(Items!$A$2:$A$501,MATCH(41,Items!$P$2:$P$501,0)),"")</f>
        <v/>
      </c>
      <c r="C42" s="12" t="str">
        <f>IF($B42="","",INDEX(Items!$B$2:$B$501,MATCH(41,Items!$P$2:$P$501,0)))</f>
        <v/>
      </c>
      <c r="D42" s="12" t="str">
        <f>IF($B42="","",INDEX(Items!$F$2:$F$501,MATCH(41,Items!$P$2:$P$501,0)))</f>
        <v/>
      </c>
      <c r="E42" s="12" t="str">
        <f>IF($B42="","",INDEX(Items!$L$2:$L$501,MATCH(41,Items!$P$2:$P$501,0)))</f>
        <v/>
      </c>
      <c r="F42" s="12" t="str">
        <f>IF($B42="","",INDEX(Items!$M$2:$M$501,MATCH(41,Items!$P$2:$P$501,0)))</f>
        <v/>
      </c>
      <c r="G42" s="12" t="str">
        <f>IF($B42="","",INDEX(Items!$I$2:$I$501,MATCH(41,Items!$P$2:$P$501,0)))</f>
        <v/>
      </c>
      <c r="H42" s="12" t="str">
        <f>IF($B42="","",INDEX(Items!$J$2:$J$501,MATCH(41,Items!$P$2:$P$501,0)))</f>
        <v/>
      </c>
      <c r="I42" s="12" t="str">
        <f>IF($B42="","",MAX(0,IF(H42="",G42,H42)-E42-F42))</f>
        <v/>
      </c>
      <c r="J42" s="13" t="str">
        <f>IF($B42="","",INDEX(Items!$G$2:$G$501,MATCH(41,Items!$P$2:$P$501,0)))</f>
        <v/>
      </c>
      <c r="K42" s="13" t="str">
        <f>IF($B42="","",I42*J42)</f>
        <v/>
      </c>
    </row>
    <row r="43">
      <c r="A43" s="12" t="n">
        <v>42</v>
      </c>
      <c r="B43" s="12" t="str">
        <f>IFERROR(INDEX(Items!$A$2:$A$501,MATCH(42,Items!$P$2:$P$501,0)),"")</f>
        <v/>
      </c>
      <c r="C43" s="12" t="str">
        <f>IF($B43="","",INDEX(Items!$B$2:$B$501,MATCH(42,Items!$P$2:$P$501,0)))</f>
        <v/>
      </c>
      <c r="D43" s="12" t="str">
        <f>IF($B43="","",INDEX(Items!$F$2:$F$501,MATCH(42,Items!$P$2:$P$501,0)))</f>
        <v/>
      </c>
      <c r="E43" s="12" t="str">
        <f>IF($B43="","",INDEX(Items!$L$2:$L$501,MATCH(42,Items!$P$2:$P$501,0)))</f>
        <v/>
      </c>
      <c r="F43" s="12" t="str">
        <f>IF($B43="","",INDEX(Items!$M$2:$M$501,MATCH(42,Items!$P$2:$P$501,0)))</f>
        <v/>
      </c>
      <c r="G43" s="12" t="str">
        <f>IF($B43="","",INDEX(Items!$I$2:$I$501,MATCH(42,Items!$P$2:$P$501,0)))</f>
        <v/>
      </c>
      <c r="H43" s="12" t="str">
        <f>IF($B43="","",INDEX(Items!$J$2:$J$501,MATCH(42,Items!$P$2:$P$501,0)))</f>
        <v/>
      </c>
      <c r="I43" s="12" t="str">
        <f>IF($B43="","",MAX(0,IF(H43="",G43,H43)-E43-F43))</f>
        <v/>
      </c>
      <c r="J43" s="13" t="str">
        <f>IF($B43="","",INDEX(Items!$G$2:$G$501,MATCH(42,Items!$P$2:$P$501,0)))</f>
        <v/>
      </c>
      <c r="K43" s="13" t="str">
        <f>IF($B43="","",I43*J43)</f>
        <v/>
      </c>
    </row>
    <row r="44">
      <c r="A44" s="12" t="n">
        <v>43</v>
      </c>
      <c r="B44" s="12" t="str">
        <f>IFERROR(INDEX(Items!$A$2:$A$501,MATCH(43,Items!$P$2:$P$501,0)),"")</f>
        <v/>
      </c>
      <c r="C44" s="12" t="str">
        <f>IF($B44="","",INDEX(Items!$B$2:$B$501,MATCH(43,Items!$P$2:$P$501,0)))</f>
        <v/>
      </c>
      <c r="D44" s="12" t="str">
        <f>IF($B44="","",INDEX(Items!$F$2:$F$501,MATCH(43,Items!$P$2:$P$501,0)))</f>
        <v/>
      </c>
      <c r="E44" s="12" t="str">
        <f>IF($B44="","",INDEX(Items!$L$2:$L$501,MATCH(43,Items!$P$2:$P$501,0)))</f>
        <v/>
      </c>
      <c r="F44" s="12" t="str">
        <f>IF($B44="","",INDEX(Items!$M$2:$M$501,MATCH(43,Items!$P$2:$P$501,0)))</f>
        <v/>
      </c>
      <c r="G44" s="12" t="str">
        <f>IF($B44="","",INDEX(Items!$I$2:$I$501,MATCH(43,Items!$P$2:$P$501,0)))</f>
        <v/>
      </c>
      <c r="H44" s="12" t="str">
        <f>IF($B44="","",INDEX(Items!$J$2:$J$501,MATCH(43,Items!$P$2:$P$501,0)))</f>
        <v/>
      </c>
      <c r="I44" s="12" t="str">
        <f>IF($B44="","",MAX(0,IF(H44="",G44,H44)-E44-F44))</f>
        <v/>
      </c>
      <c r="J44" s="13" t="str">
        <f>IF($B44="","",INDEX(Items!$G$2:$G$501,MATCH(43,Items!$P$2:$P$501,0)))</f>
        <v/>
      </c>
      <c r="K44" s="13" t="str">
        <f>IF($B44="","",I44*J44)</f>
        <v/>
      </c>
    </row>
    <row r="45">
      <c r="A45" s="12" t="n">
        <v>44</v>
      </c>
      <c r="B45" s="12" t="str">
        <f>IFERROR(INDEX(Items!$A$2:$A$501,MATCH(44,Items!$P$2:$P$501,0)),"")</f>
        <v/>
      </c>
      <c r="C45" s="12" t="str">
        <f>IF($B45="","",INDEX(Items!$B$2:$B$501,MATCH(44,Items!$P$2:$P$501,0)))</f>
        <v/>
      </c>
      <c r="D45" s="12" t="str">
        <f>IF($B45="","",INDEX(Items!$F$2:$F$501,MATCH(44,Items!$P$2:$P$501,0)))</f>
        <v/>
      </c>
      <c r="E45" s="12" t="str">
        <f>IF($B45="","",INDEX(Items!$L$2:$L$501,MATCH(44,Items!$P$2:$P$501,0)))</f>
        <v/>
      </c>
      <c r="F45" s="12" t="str">
        <f>IF($B45="","",INDEX(Items!$M$2:$M$501,MATCH(44,Items!$P$2:$P$501,0)))</f>
        <v/>
      </c>
      <c r="G45" s="12" t="str">
        <f>IF($B45="","",INDEX(Items!$I$2:$I$501,MATCH(44,Items!$P$2:$P$501,0)))</f>
        <v/>
      </c>
      <c r="H45" s="12" t="str">
        <f>IF($B45="","",INDEX(Items!$J$2:$J$501,MATCH(44,Items!$P$2:$P$501,0)))</f>
        <v/>
      </c>
      <c r="I45" s="12" t="str">
        <f>IF($B45="","",MAX(0,IF(H45="",G45,H45)-E45-F45))</f>
        <v/>
      </c>
      <c r="J45" s="13" t="str">
        <f>IF($B45="","",INDEX(Items!$G$2:$G$501,MATCH(44,Items!$P$2:$P$501,0)))</f>
        <v/>
      </c>
      <c r="K45" s="13" t="str">
        <f>IF($B45="","",I45*J45)</f>
        <v/>
      </c>
    </row>
    <row r="46">
      <c r="A46" s="12" t="n">
        <v>45</v>
      </c>
      <c r="B46" s="12" t="str">
        <f>IFERROR(INDEX(Items!$A$2:$A$501,MATCH(45,Items!$P$2:$P$501,0)),"")</f>
        <v/>
      </c>
      <c r="C46" s="12" t="str">
        <f>IF($B46="","",INDEX(Items!$B$2:$B$501,MATCH(45,Items!$P$2:$P$501,0)))</f>
        <v/>
      </c>
      <c r="D46" s="12" t="str">
        <f>IF($B46="","",INDEX(Items!$F$2:$F$501,MATCH(45,Items!$P$2:$P$501,0)))</f>
        <v/>
      </c>
      <c r="E46" s="12" t="str">
        <f>IF($B46="","",INDEX(Items!$L$2:$L$501,MATCH(45,Items!$P$2:$P$501,0)))</f>
        <v/>
      </c>
      <c r="F46" s="12" t="str">
        <f>IF($B46="","",INDEX(Items!$M$2:$M$501,MATCH(45,Items!$P$2:$P$501,0)))</f>
        <v/>
      </c>
      <c r="G46" s="12" t="str">
        <f>IF($B46="","",INDEX(Items!$I$2:$I$501,MATCH(45,Items!$P$2:$P$501,0)))</f>
        <v/>
      </c>
      <c r="H46" s="12" t="str">
        <f>IF($B46="","",INDEX(Items!$J$2:$J$501,MATCH(45,Items!$P$2:$P$501,0)))</f>
        <v/>
      </c>
      <c r="I46" s="12" t="str">
        <f>IF($B46="","",MAX(0,IF(H46="",G46,H46)-E46-F46))</f>
        <v/>
      </c>
      <c r="J46" s="13" t="str">
        <f>IF($B46="","",INDEX(Items!$G$2:$G$501,MATCH(45,Items!$P$2:$P$501,0)))</f>
        <v/>
      </c>
      <c r="K46" s="13" t="str">
        <f>IF($B46="","",I46*J46)</f>
        <v/>
      </c>
    </row>
    <row r="47">
      <c r="A47" s="12" t="n">
        <v>46</v>
      </c>
      <c r="B47" s="12" t="str">
        <f>IFERROR(INDEX(Items!$A$2:$A$501,MATCH(46,Items!$P$2:$P$501,0)),"")</f>
        <v/>
      </c>
      <c r="C47" s="12" t="str">
        <f>IF($B47="","",INDEX(Items!$B$2:$B$501,MATCH(46,Items!$P$2:$P$501,0)))</f>
        <v/>
      </c>
      <c r="D47" s="12" t="str">
        <f>IF($B47="","",INDEX(Items!$F$2:$F$501,MATCH(46,Items!$P$2:$P$501,0)))</f>
        <v/>
      </c>
      <c r="E47" s="12" t="str">
        <f>IF($B47="","",INDEX(Items!$L$2:$L$501,MATCH(46,Items!$P$2:$P$501,0)))</f>
        <v/>
      </c>
      <c r="F47" s="12" t="str">
        <f>IF($B47="","",INDEX(Items!$M$2:$M$501,MATCH(46,Items!$P$2:$P$501,0)))</f>
        <v/>
      </c>
      <c r="G47" s="12" t="str">
        <f>IF($B47="","",INDEX(Items!$I$2:$I$501,MATCH(46,Items!$P$2:$P$501,0)))</f>
        <v/>
      </c>
      <c r="H47" s="12" t="str">
        <f>IF($B47="","",INDEX(Items!$J$2:$J$501,MATCH(46,Items!$P$2:$P$501,0)))</f>
        <v/>
      </c>
      <c r="I47" s="12" t="str">
        <f>IF($B47="","",MAX(0,IF(H47="",G47,H47)-E47-F47))</f>
        <v/>
      </c>
      <c r="J47" s="13" t="str">
        <f>IF($B47="","",INDEX(Items!$G$2:$G$501,MATCH(46,Items!$P$2:$P$501,0)))</f>
        <v/>
      </c>
      <c r="K47" s="13" t="str">
        <f>IF($B47="","",I47*J47)</f>
        <v/>
      </c>
    </row>
    <row r="48">
      <c r="A48" s="12" t="n">
        <v>47</v>
      </c>
      <c r="B48" s="12" t="str">
        <f>IFERROR(INDEX(Items!$A$2:$A$501,MATCH(47,Items!$P$2:$P$501,0)),"")</f>
        <v/>
      </c>
      <c r="C48" s="12" t="str">
        <f>IF($B48="","",INDEX(Items!$B$2:$B$501,MATCH(47,Items!$P$2:$P$501,0)))</f>
        <v/>
      </c>
      <c r="D48" s="12" t="str">
        <f>IF($B48="","",INDEX(Items!$F$2:$F$501,MATCH(47,Items!$P$2:$P$501,0)))</f>
        <v/>
      </c>
      <c r="E48" s="12" t="str">
        <f>IF($B48="","",INDEX(Items!$L$2:$L$501,MATCH(47,Items!$P$2:$P$501,0)))</f>
        <v/>
      </c>
      <c r="F48" s="12" t="str">
        <f>IF($B48="","",INDEX(Items!$M$2:$M$501,MATCH(47,Items!$P$2:$P$501,0)))</f>
        <v/>
      </c>
      <c r="G48" s="12" t="str">
        <f>IF($B48="","",INDEX(Items!$I$2:$I$501,MATCH(47,Items!$P$2:$P$501,0)))</f>
        <v/>
      </c>
      <c r="H48" s="12" t="str">
        <f>IF($B48="","",INDEX(Items!$J$2:$J$501,MATCH(47,Items!$P$2:$P$501,0)))</f>
        <v/>
      </c>
      <c r="I48" s="12" t="str">
        <f>IF($B48="","",MAX(0,IF(H48="",G48,H48)-E48-F48))</f>
        <v/>
      </c>
      <c r="J48" s="13" t="str">
        <f>IF($B48="","",INDEX(Items!$G$2:$G$501,MATCH(47,Items!$P$2:$P$501,0)))</f>
        <v/>
      </c>
      <c r="K48" s="13" t="str">
        <f>IF($B48="","",I48*J48)</f>
        <v/>
      </c>
    </row>
    <row r="49">
      <c r="A49" s="12" t="n">
        <v>48</v>
      </c>
      <c r="B49" s="12" t="str">
        <f>IFERROR(INDEX(Items!$A$2:$A$501,MATCH(48,Items!$P$2:$P$501,0)),"")</f>
        <v/>
      </c>
      <c r="C49" s="12" t="str">
        <f>IF($B49="","",INDEX(Items!$B$2:$B$501,MATCH(48,Items!$P$2:$P$501,0)))</f>
        <v/>
      </c>
      <c r="D49" s="12" t="str">
        <f>IF($B49="","",INDEX(Items!$F$2:$F$501,MATCH(48,Items!$P$2:$P$501,0)))</f>
        <v/>
      </c>
      <c r="E49" s="12" t="str">
        <f>IF($B49="","",INDEX(Items!$L$2:$L$501,MATCH(48,Items!$P$2:$P$501,0)))</f>
        <v/>
      </c>
      <c r="F49" s="12" t="str">
        <f>IF($B49="","",INDEX(Items!$M$2:$M$501,MATCH(48,Items!$P$2:$P$501,0)))</f>
        <v/>
      </c>
      <c r="G49" s="12" t="str">
        <f>IF($B49="","",INDEX(Items!$I$2:$I$501,MATCH(48,Items!$P$2:$P$501,0)))</f>
        <v/>
      </c>
      <c r="H49" s="12" t="str">
        <f>IF($B49="","",INDEX(Items!$J$2:$J$501,MATCH(48,Items!$P$2:$P$501,0)))</f>
        <v/>
      </c>
      <c r="I49" s="12" t="str">
        <f>IF($B49="","",MAX(0,IF(H49="",G49,H49)-E49-F49))</f>
        <v/>
      </c>
      <c r="J49" s="13" t="str">
        <f>IF($B49="","",INDEX(Items!$G$2:$G$501,MATCH(48,Items!$P$2:$P$501,0)))</f>
        <v/>
      </c>
      <c r="K49" s="13" t="str">
        <f>IF($B49="","",I49*J49)</f>
        <v/>
      </c>
    </row>
    <row r="50">
      <c r="A50" s="12" t="n">
        <v>49</v>
      </c>
      <c r="B50" s="12" t="str">
        <f>IFERROR(INDEX(Items!$A$2:$A$501,MATCH(49,Items!$P$2:$P$501,0)),"")</f>
        <v/>
      </c>
      <c r="C50" s="12" t="str">
        <f>IF($B50="","",INDEX(Items!$B$2:$B$501,MATCH(49,Items!$P$2:$P$501,0)))</f>
        <v/>
      </c>
      <c r="D50" s="12" t="str">
        <f>IF($B50="","",INDEX(Items!$F$2:$F$501,MATCH(49,Items!$P$2:$P$501,0)))</f>
        <v/>
      </c>
      <c r="E50" s="12" t="str">
        <f>IF($B50="","",INDEX(Items!$L$2:$L$501,MATCH(49,Items!$P$2:$P$501,0)))</f>
        <v/>
      </c>
      <c r="F50" s="12" t="str">
        <f>IF($B50="","",INDEX(Items!$M$2:$M$501,MATCH(49,Items!$P$2:$P$501,0)))</f>
        <v/>
      </c>
      <c r="G50" s="12" t="str">
        <f>IF($B50="","",INDEX(Items!$I$2:$I$501,MATCH(49,Items!$P$2:$P$501,0)))</f>
        <v/>
      </c>
      <c r="H50" s="12" t="str">
        <f>IF($B50="","",INDEX(Items!$J$2:$J$501,MATCH(49,Items!$P$2:$P$501,0)))</f>
        <v/>
      </c>
      <c r="I50" s="12" t="str">
        <f>IF($B50="","",MAX(0,IF(H50="",G50,H50)-E50-F50))</f>
        <v/>
      </c>
      <c r="J50" s="13" t="str">
        <f>IF($B50="","",INDEX(Items!$G$2:$G$501,MATCH(49,Items!$P$2:$P$501,0)))</f>
        <v/>
      </c>
      <c r="K50" s="13" t="str">
        <f>IF($B50="","",I50*J50)</f>
        <v/>
      </c>
    </row>
    <row r="51">
      <c r="A51" s="12" t="n">
        <v>50</v>
      </c>
      <c r="B51" s="12" t="str">
        <f>IFERROR(INDEX(Items!$A$2:$A$501,MATCH(50,Items!$P$2:$P$501,0)),"")</f>
        <v/>
      </c>
      <c r="C51" s="12" t="str">
        <f>IF($B51="","",INDEX(Items!$B$2:$B$501,MATCH(50,Items!$P$2:$P$501,0)))</f>
        <v/>
      </c>
      <c r="D51" s="12" t="str">
        <f>IF($B51="","",INDEX(Items!$F$2:$F$501,MATCH(50,Items!$P$2:$P$501,0)))</f>
        <v/>
      </c>
      <c r="E51" s="12" t="str">
        <f>IF($B51="","",INDEX(Items!$L$2:$L$501,MATCH(50,Items!$P$2:$P$501,0)))</f>
        <v/>
      </c>
      <c r="F51" s="12" t="str">
        <f>IF($B51="","",INDEX(Items!$M$2:$M$501,MATCH(50,Items!$P$2:$P$501,0)))</f>
        <v/>
      </c>
      <c r="G51" s="12" t="str">
        <f>IF($B51="","",INDEX(Items!$I$2:$I$501,MATCH(50,Items!$P$2:$P$501,0)))</f>
        <v/>
      </c>
      <c r="H51" s="12" t="str">
        <f>IF($B51="","",INDEX(Items!$J$2:$J$501,MATCH(50,Items!$P$2:$P$501,0)))</f>
        <v/>
      </c>
      <c r="I51" s="12" t="str">
        <f>IF($B51="","",MAX(0,IF(H51="",G51,H51)-E51-F51))</f>
        <v/>
      </c>
      <c r="J51" s="13" t="str">
        <f>IF($B51="","",INDEX(Items!$G$2:$G$501,MATCH(50,Items!$P$2:$P$501,0)))</f>
        <v/>
      </c>
      <c r="K51" s="13" t="str">
        <f>IF($B51="","",I51*J51)</f>
        <v/>
      </c>
    </row>
    <row r="52">
      <c r="A52" s="12" t="n">
        <v>51</v>
      </c>
      <c r="B52" s="12" t="str">
        <f>IFERROR(INDEX(Items!$A$2:$A$501,MATCH(51,Items!$P$2:$P$501,0)),"")</f>
        <v/>
      </c>
      <c r="C52" s="12" t="str">
        <f>IF($B52="","",INDEX(Items!$B$2:$B$501,MATCH(51,Items!$P$2:$P$501,0)))</f>
        <v/>
      </c>
      <c r="D52" s="12" t="str">
        <f>IF($B52="","",INDEX(Items!$F$2:$F$501,MATCH(51,Items!$P$2:$P$501,0)))</f>
        <v/>
      </c>
      <c r="E52" s="12" t="str">
        <f>IF($B52="","",INDEX(Items!$L$2:$L$501,MATCH(51,Items!$P$2:$P$501,0)))</f>
        <v/>
      </c>
      <c r="F52" s="12" t="str">
        <f>IF($B52="","",INDEX(Items!$M$2:$M$501,MATCH(51,Items!$P$2:$P$501,0)))</f>
        <v/>
      </c>
      <c r="G52" s="12" t="str">
        <f>IF($B52="","",INDEX(Items!$I$2:$I$501,MATCH(51,Items!$P$2:$P$501,0)))</f>
        <v/>
      </c>
      <c r="H52" s="12" t="str">
        <f>IF($B52="","",INDEX(Items!$J$2:$J$501,MATCH(51,Items!$P$2:$P$501,0)))</f>
        <v/>
      </c>
      <c r="I52" s="12" t="str">
        <f>IF($B52="","",MAX(0,IF(H52="",G52,H52)-E52-F52))</f>
        <v/>
      </c>
      <c r="J52" s="13" t="str">
        <f>IF($B52="","",INDEX(Items!$G$2:$G$501,MATCH(51,Items!$P$2:$P$501,0)))</f>
        <v/>
      </c>
      <c r="K52" s="13" t="str">
        <f>IF($B52="","",I52*J52)</f>
        <v/>
      </c>
    </row>
    <row r="53">
      <c r="A53" s="12" t="n">
        <v>52</v>
      </c>
      <c r="B53" s="12" t="str">
        <f>IFERROR(INDEX(Items!$A$2:$A$501,MATCH(52,Items!$P$2:$P$501,0)),"")</f>
        <v/>
      </c>
      <c r="C53" s="12" t="str">
        <f>IF($B53="","",INDEX(Items!$B$2:$B$501,MATCH(52,Items!$P$2:$P$501,0)))</f>
        <v/>
      </c>
      <c r="D53" s="12" t="str">
        <f>IF($B53="","",INDEX(Items!$F$2:$F$501,MATCH(52,Items!$P$2:$P$501,0)))</f>
        <v/>
      </c>
      <c r="E53" s="12" t="str">
        <f>IF($B53="","",INDEX(Items!$L$2:$L$501,MATCH(52,Items!$P$2:$P$501,0)))</f>
        <v/>
      </c>
      <c r="F53" s="12" t="str">
        <f>IF($B53="","",INDEX(Items!$M$2:$M$501,MATCH(52,Items!$P$2:$P$501,0)))</f>
        <v/>
      </c>
      <c r="G53" s="12" t="str">
        <f>IF($B53="","",INDEX(Items!$I$2:$I$501,MATCH(52,Items!$P$2:$P$501,0)))</f>
        <v/>
      </c>
      <c r="H53" s="12" t="str">
        <f>IF($B53="","",INDEX(Items!$J$2:$J$501,MATCH(52,Items!$P$2:$P$501,0)))</f>
        <v/>
      </c>
      <c r="I53" s="12" t="str">
        <f>IF($B53="","",MAX(0,IF(H53="",G53,H53)-E53-F53))</f>
        <v/>
      </c>
      <c r="J53" s="13" t="str">
        <f>IF($B53="","",INDEX(Items!$G$2:$G$501,MATCH(52,Items!$P$2:$P$501,0)))</f>
        <v/>
      </c>
      <c r="K53" s="13" t="str">
        <f>IF($B53="","",I53*J53)</f>
        <v/>
      </c>
    </row>
    <row r="54">
      <c r="A54" s="12" t="n">
        <v>53</v>
      </c>
      <c r="B54" s="12" t="str">
        <f>IFERROR(INDEX(Items!$A$2:$A$501,MATCH(53,Items!$P$2:$P$501,0)),"")</f>
        <v/>
      </c>
      <c r="C54" s="12" t="str">
        <f>IF($B54="","",INDEX(Items!$B$2:$B$501,MATCH(53,Items!$P$2:$P$501,0)))</f>
        <v/>
      </c>
      <c r="D54" s="12" t="str">
        <f>IF($B54="","",INDEX(Items!$F$2:$F$501,MATCH(53,Items!$P$2:$P$501,0)))</f>
        <v/>
      </c>
      <c r="E54" s="12" t="str">
        <f>IF($B54="","",INDEX(Items!$L$2:$L$501,MATCH(53,Items!$P$2:$P$501,0)))</f>
        <v/>
      </c>
      <c r="F54" s="12" t="str">
        <f>IF($B54="","",INDEX(Items!$M$2:$M$501,MATCH(53,Items!$P$2:$P$501,0)))</f>
        <v/>
      </c>
      <c r="G54" s="12" t="str">
        <f>IF($B54="","",INDEX(Items!$I$2:$I$501,MATCH(53,Items!$P$2:$P$501,0)))</f>
        <v/>
      </c>
      <c r="H54" s="12" t="str">
        <f>IF($B54="","",INDEX(Items!$J$2:$J$501,MATCH(53,Items!$P$2:$P$501,0)))</f>
        <v/>
      </c>
      <c r="I54" s="12" t="str">
        <f>IF($B54="","",MAX(0,IF(H54="",G54,H54)-E54-F54))</f>
        <v/>
      </c>
      <c r="J54" s="13" t="str">
        <f>IF($B54="","",INDEX(Items!$G$2:$G$501,MATCH(53,Items!$P$2:$P$501,0)))</f>
        <v/>
      </c>
      <c r="K54" s="13" t="str">
        <f>IF($B54="","",I54*J54)</f>
        <v/>
      </c>
    </row>
    <row r="55">
      <c r="A55" s="12" t="n">
        <v>54</v>
      </c>
      <c r="B55" s="12" t="str">
        <f>IFERROR(INDEX(Items!$A$2:$A$501,MATCH(54,Items!$P$2:$P$501,0)),"")</f>
        <v/>
      </c>
      <c r="C55" s="12" t="str">
        <f>IF($B55="","",INDEX(Items!$B$2:$B$501,MATCH(54,Items!$P$2:$P$501,0)))</f>
        <v/>
      </c>
      <c r="D55" s="12" t="str">
        <f>IF($B55="","",INDEX(Items!$F$2:$F$501,MATCH(54,Items!$P$2:$P$501,0)))</f>
        <v/>
      </c>
      <c r="E55" s="12" t="str">
        <f>IF($B55="","",INDEX(Items!$L$2:$L$501,MATCH(54,Items!$P$2:$P$501,0)))</f>
        <v/>
      </c>
      <c r="F55" s="12" t="str">
        <f>IF($B55="","",INDEX(Items!$M$2:$M$501,MATCH(54,Items!$P$2:$P$501,0)))</f>
        <v/>
      </c>
      <c r="G55" s="12" t="str">
        <f>IF($B55="","",INDEX(Items!$I$2:$I$501,MATCH(54,Items!$P$2:$P$501,0)))</f>
        <v/>
      </c>
      <c r="H55" s="12" t="str">
        <f>IF($B55="","",INDEX(Items!$J$2:$J$501,MATCH(54,Items!$P$2:$P$501,0)))</f>
        <v/>
      </c>
      <c r="I55" s="12" t="str">
        <f>IF($B55="","",MAX(0,IF(H55="",G55,H55)-E55-F55))</f>
        <v/>
      </c>
      <c r="J55" s="13" t="str">
        <f>IF($B55="","",INDEX(Items!$G$2:$G$501,MATCH(54,Items!$P$2:$P$501,0)))</f>
        <v/>
      </c>
      <c r="K55" s="13" t="str">
        <f>IF($B55="","",I55*J55)</f>
        <v/>
      </c>
    </row>
    <row r="56">
      <c r="A56" s="12" t="n">
        <v>55</v>
      </c>
      <c r="B56" s="12" t="str">
        <f>IFERROR(INDEX(Items!$A$2:$A$501,MATCH(55,Items!$P$2:$P$501,0)),"")</f>
        <v/>
      </c>
      <c r="C56" s="12" t="str">
        <f>IF($B56="","",INDEX(Items!$B$2:$B$501,MATCH(55,Items!$P$2:$P$501,0)))</f>
        <v/>
      </c>
      <c r="D56" s="12" t="str">
        <f>IF($B56="","",INDEX(Items!$F$2:$F$501,MATCH(55,Items!$P$2:$P$501,0)))</f>
        <v/>
      </c>
      <c r="E56" s="12" t="str">
        <f>IF($B56="","",INDEX(Items!$L$2:$L$501,MATCH(55,Items!$P$2:$P$501,0)))</f>
        <v/>
      </c>
      <c r="F56" s="12" t="str">
        <f>IF($B56="","",INDEX(Items!$M$2:$M$501,MATCH(55,Items!$P$2:$P$501,0)))</f>
        <v/>
      </c>
      <c r="G56" s="12" t="str">
        <f>IF($B56="","",INDEX(Items!$I$2:$I$501,MATCH(55,Items!$P$2:$P$501,0)))</f>
        <v/>
      </c>
      <c r="H56" s="12" t="str">
        <f>IF($B56="","",INDEX(Items!$J$2:$J$501,MATCH(55,Items!$P$2:$P$501,0)))</f>
        <v/>
      </c>
      <c r="I56" s="12" t="str">
        <f>IF($B56="","",MAX(0,IF(H56="",G56,H56)-E56-F56))</f>
        <v/>
      </c>
      <c r="J56" s="13" t="str">
        <f>IF($B56="","",INDEX(Items!$G$2:$G$501,MATCH(55,Items!$P$2:$P$501,0)))</f>
        <v/>
      </c>
      <c r="K56" s="13" t="str">
        <f>IF($B56="","",I56*J56)</f>
        <v/>
      </c>
    </row>
    <row r="57">
      <c r="A57" s="12" t="n">
        <v>56</v>
      </c>
      <c r="B57" s="12" t="str">
        <f>IFERROR(INDEX(Items!$A$2:$A$501,MATCH(56,Items!$P$2:$P$501,0)),"")</f>
        <v/>
      </c>
      <c r="C57" s="12" t="str">
        <f>IF($B57="","",INDEX(Items!$B$2:$B$501,MATCH(56,Items!$P$2:$P$501,0)))</f>
        <v/>
      </c>
      <c r="D57" s="12" t="str">
        <f>IF($B57="","",INDEX(Items!$F$2:$F$501,MATCH(56,Items!$P$2:$P$501,0)))</f>
        <v/>
      </c>
      <c r="E57" s="12" t="str">
        <f>IF($B57="","",INDEX(Items!$L$2:$L$501,MATCH(56,Items!$P$2:$P$501,0)))</f>
        <v/>
      </c>
      <c r="F57" s="12" t="str">
        <f>IF($B57="","",INDEX(Items!$M$2:$M$501,MATCH(56,Items!$P$2:$P$501,0)))</f>
        <v/>
      </c>
      <c r="G57" s="12" t="str">
        <f>IF($B57="","",INDEX(Items!$I$2:$I$501,MATCH(56,Items!$P$2:$P$501,0)))</f>
        <v/>
      </c>
      <c r="H57" s="12" t="str">
        <f>IF($B57="","",INDEX(Items!$J$2:$J$501,MATCH(56,Items!$P$2:$P$501,0)))</f>
        <v/>
      </c>
      <c r="I57" s="12" t="str">
        <f>IF($B57="","",MAX(0,IF(H57="",G57,H57)-E57-F57))</f>
        <v/>
      </c>
      <c r="J57" s="13" t="str">
        <f>IF($B57="","",INDEX(Items!$G$2:$G$501,MATCH(56,Items!$P$2:$P$501,0)))</f>
        <v/>
      </c>
      <c r="K57" s="13" t="str">
        <f>IF($B57="","",I57*J57)</f>
        <v/>
      </c>
    </row>
    <row r="58">
      <c r="A58" s="12" t="n">
        <v>57</v>
      </c>
      <c r="B58" s="12" t="str">
        <f>IFERROR(INDEX(Items!$A$2:$A$501,MATCH(57,Items!$P$2:$P$501,0)),"")</f>
        <v/>
      </c>
      <c r="C58" s="12" t="str">
        <f>IF($B58="","",INDEX(Items!$B$2:$B$501,MATCH(57,Items!$P$2:$P$501,0)))</f>
        <v/>
      </c>
      <c r="D58" s="12" t="str">
        <f>IF($B58="","",INDEX(Items!$F$2:$F$501,MATCH(57,Items!$P$2:$P$501,0)))</f>
        <v/>
      </c>
      <c r="E58" s="12" t="str">
        <f>IF($B58="","",INDEX(Items!$L$2:$L$501,MATCH(57,Items!$P$2:$P$501,0)))</f>
        <v/>
      </c>
      <c r="F58" s="12" t="str">
        <f>IF($B58="","",INDEX(Items!$M$2:$M$501,MATCH(57,Items!$P$2:$P$501,0)))</f>
        <v/>
      </c>
      <c r="G58" s="12" t="str">
        <f>IF($B58="","",INDEX(Items!$I$2:$I$501,MATCH(57,Items!$P$2:$P$501,0)))</f>
        <v/>
      </c>
      <c r="H58" s="12" t="str">
        <f>IF($B58="","",INDEX(Items!$J$2:$J$501,MATCH(57,Items!$P$2:$P$501,0)))</f>
        <v/>
      </c>
      <c r="I58" s="12" t="str">
        <f>IF($B58="","",MAX(0,IF(H58="",G58,H58)-E58-F58))</f>
        <v/>
      </c>
      <c r="J58" s="13" t="str">
        <f>IF($B58="","",INDEX(Items!$G$2:$G$501,MATCH(57,Items!$P$2:$P$501,0)))</f>
        <v/>
      </c>
      <c r="K58" s="13" t="str">
        <f>IF($B58="","",I58*J58)</f>
        <v/>
      </c>
    </row>
    <row r="59">
      <c r="A59" s="12" t="n">
        <v>58</v>
      </c>
      <c r="B59" s="12" t="str">
        <f>IFERROR(INDEX(Items!$A$2:$A$501,MATCH(58,Items!$P$2:$P$501,0)),"")</f>
        <v/>
      </c>
      <c r="C59" s="12" t="str">
        <f>IF($B59="","",INDEX(Items!$B$2:$B$501,MATCH(58,Items!$P$2:$P$501,0)))</f>
        <v/>
      </c>
      <c r="D59" s="12" t="str">
        <f>IF($B59="","",INDEX(Items!$F$2:$F$501,MATCH(58,Items!$P$2:$P$501,0)))</f>
        <v/>
      </c>
      <c r="E59" s="12" t="str">
        <f>IF($B59="","",INDEX(Items!$L$2:$L$501,MATCH(58,Items!$P$2:$P$501,0)))</f>
        <v/>
      </c>
      <c r="F59" s="12" t="str">
        <f>IF($B59="","",INDEX(Items!$M$2:$M$501,MATCH(58,Items!$P$2:$P$501,0)))</f>
        <v/>
      </c>
      <c r="G59" s="12" t="str">
        <f>IF($B59="","",INDEX(Items!$I$2:$I$501,MATCH(58,Items!$P$2:$P$501,0)))</f>
        <v/>
      </c>
      <c r="H59" s="12" t="str">
        <f>IF($B59="","",INDEX(Items!$J$2:$J$501,MATCH(58,Items!$P$2:$P$501,0)))</f>
        <v/>
      </c>
      <c r="I59" s="12" t="str">
        <f>IF($B59="","",MAX(0,IF(H59="",G59,H59)-E59-F59))</f>
        <v/>
      </c>
      <c r="J59" s="13" t="str">
        <f>IF($B59="","",INDEX(Items!$G$2:$G$501,MATCH(58,Items!$P$2:$P$501,0)))</f>
        <v/>
      </c>
      <c r="K59" s="13" t="str">
        <f>IF($B59="","",I59*J59)</f>
        <v/>
      </c>
    </row>
    <row r="60">
      <c r="A60" s="12" t="n">
        <v>59</v>
      </c>
      <c r="B60" s="12" t="str">
        <f>IFERROR(INDEX(Items!$A$2:$A$501,MATCH(59,Items!$P$2:$P$501,0)),"")</f>
        <v/>
      </c>
      <c r="C60" s="12" t="str">
        <f>IF($B60="","",INDEX(Items!$B$2:$B$501,MATCH(59,Items!$P$2:$P$501,0)))</f>
        <v/>
      </c>
      <c r="D60" s="12" t="str">
        <f>IF($B60="","",INDEX(Items!$F$2:$F$501,MATCH(59,Items!$P$2:$P$501,0)))</f>
        <v/>
      </c>
      <c r="E60" s="12" t="str">
        <f>IF($B60="","",INDEX(Items!$L$2:$L$501,MATCH(59,Items!$P$2:$P$501,0)))</f>
        <v/>
      </c>
      <c r="F60" s="12" t="str">
        <f>IF($B60="","",INDEX(Items!$M$2:$M$501,MATCH(59,Items!$P$2:$P$501,0)))</f>
        <v/>
      </c>
      <c r="G60" s="12" t="str">
        <f>IF($B60="","",INDEX(Items!$I$2:$I$501,MATCH(59,Items!$P$2:$P$501,0)))</f>
        <v/>
      </c>
      <c r="H60" s="12" t="str">
        <f>IF($B60="","",INDEX(Items!$J$2:$J$501,MATCH(59,Items!$P$2:$P$501,0)))</f>
        <v/>
      </c>
      <c r="I60" s="12" t="str">
        <f>IF($B60="","",MAX(0,IF(H60="",G60,H60)-E60-F60))</f>
        <v/>
      </c>
      <c r="J60" s="13" t="str">
        <f>IF($B60="","",INDEX(Items!$G$2:$G$501,MATCH(59,Items!$P$2:$P$501,0)))</f>
        <v/>
      </c>
      <c r="K60" s="13" t="str">
        <f>IF($B60="","",I60*J60)</f>
        <v/>
      </c>
    </row>
    <row r="61">
      <c r="A61" s="12" t="n">
        <v>60</v>
      </c>
      <c r="B61" s="12" t="str">
        <f>IFERROR(INDEX(Items!$A$2:$A$501,MATCH(60,Items!$P$2:$P$501,0)),"")</f>
        <v/>
      </c>
      <c r="C61" s="12" t="str">
        <f>IF($B61="","",INDEX(Items!$B$2:$B$501,MATCH(60,Items!$P$2:$P$501,0)))</f>
        <v/>
      </c>
      <c r="D61" s="12" t="str">
        <f>IF($B61="","",INDEX(Items!$F$2:$F$501,MATCH(60,Items!$P$2:$P$501,0)))</f>
        <v/>
      </c>
      <c r="E61" s="12" t="str">
        <f>IF($B61="","",INDEX(Items!$L$2:$L$501,MATCH(60,Items!$P$2:$P$501,0)))</f>
        <v/>
      </c>
      <c r="F61" s="12" t="str">
        <f>IF($B61="","",INDEX(Items!$M$2:$M$501,MATCH(60,Items!$P$2:$P$501,0)))</f>
        <v/>
      </c>
      <c r="G61" s="12" t="str">
        <f>IF($B61="","",INDEX(Items!$I$2:$I$501,MATCH(60,Items!$P$2:$P$501,0)))</f>
        <v/>
      </c>
      <c r="H61" s="12" t="str">
        <f>IF($B61="","",INDEX(Items!$J$2:$J$501,MATCH(60,Items!$P$2:$P$501,0)))</f>
        <v/>
      </c>
      <c r="I61" s="12" t="str">
        <f>IF($B61="","",MAX(0,IF(H61="",G61,H61)-E61-F61))</f>
        <v/>
      </c>
      <c r="J61" s="13" t="str">
        <f>IF($B61="","",INDEX(Items!$G$2:$G$501,MATCH(60,Items!$P$2:$P$501,0)))</f>
        <v/>
      </c>
      <c r="K61" s="13" t="str">
        <f>IF($B61="","",I61*J61)</f>
        <v/>
      </c>
    </row>
    <row r="62">
      <c r="A62" s="12" t="n">
        <v>61</v>
      </c>
      <c r="B62" s="12" t="str">
        <f>IFERROR(INDEX(Items!$A$2:$A$501,MATCH(61,Items!$P$2:$P$501,0)),"")</f>
        <v/>
      </c>
      <c r="C62" s="12" t="str">
        <f>IF($B62="","",INDEX(Items!$B$2:$B$501,MATCH(61,Items!$P$2:$P$501,0)))</f>
        <v/>
      </c>
      <c r="D62" s="12" t="str">
        <f>IF($B62="","",INDEX(Items!$F$2:$F$501,MATCH(61,Items!$P$2:$P$501,0)))</f>
        <v/>
      </c>
      <c r="E62" s="12" t="str">
        <f>IF($B62="","",INDEX(Items!$L$2:$L$501,MATCH(61,Items!$P$2:$P$501,0)))</f>
        <v/>
      </c>
      <c r="F62" s="12" t="str">
        <f>IF($B62="","",INDEX(Items!$M$2:$M$501,MATCH(61,Items!$P$2:$P$501,0)))</f>
        <v/>
      </c>
      <c r="G62" s="12" t="str">
        <f>IF($B62="","",INDEX(Items!$I$2:$I$501,MATCH(61,Items!$P$2:$P$501,0)))</f>
        <v/>
      </c>
      <c r="H62" s="12" t="str">
        <f>IF($B62="","",INDEX(Items!$J$2:$J$501,MATCH(61,Items!$P$2:$P$501,0)))</f>
        <v/>
      </c>
      <c r="I62" s="12" t="str">
        <f>IF($B62="","",MAX(0,IF(H62="",G62,H62)-E62-F62))</f>
        <v/>
      </c>
      <c r="J62" s="13" t="str">
        <f>IF($B62="","",INDEX(Items!$G$2:$G$501,MATCH(61,Items!$P$2:$P$501,0)))</f>
        <v/>
      </c>
      <c r="K62" s="13" t="str">
        <f>IF($B62="","",I62*J62)</f>
        <v/>
      </c>
    </row>
    <row r="63">
      <c r="A63" s="12" t="n">
        <v>62</v>
      </c>
      <c r="B63" s="12" t="str">
        <f>IFERROR(INDEX(Items!$A$2:$A$501,MATCH(62,Items!$P$2:$P$501,0)),"")</f>
        <v/>
      </c>
      <c r="C63" s="12" t="str">
        <f>IF($B63="","",INDEX(Items!$B$2:$B$501,MATCH(62,Items!$P$2:$P$501,0)))</f>
        <v/>
      </c>
      <c r="D63" s="12" t="str">
        <f>IF($B63="","",INDEX(Items!$F$2:$F$501,MATCH(62,Items!$P$2:$P$501,0)))</f>
        <v/>
      </c>
      <c r="E63" s="12" t="str">
        <f>IF($B63="","",INDEX(Items!$L$2:$L$501,MATCH(62,Items!$P$2:$P$501,0)))</f>
        <v/>
      </c>
      <c r="F63" s="12" t="str">
        <f>IF($B63="","",INDEX(Items!$M$2:$M$501,MATCH(62,Items!$P$2:$P$501,0)))</f>
        <v/>
      </c>
      <c r="G63" s="12" t="str">
        <f>IF($B63="","",INDEX(Items!$I$2:$I$501,MATCH(62,Items!$P$2:$P$501,0)))</f>
        <v/>
      </c>
      <c r="H63" s="12" t="str">
        <f>IF($B63="","",INDEX(Items!$J$2:$J$501,MATCH(62,Items!$P$2:$P$501,0)))</f>
        <v/>
      </c>
      <c r="I63" s="12" t="str">
        <f>IF($B63="","",MAX(0,IF(H63="",G63,H63)-E63-F63))</f>
        <v/>
      </c>
      <c r="J63" s="13" t="str">
        <f>IF($B63="","",INDEX(Items!$G$2:$G$501,MATCH(62,Items!$P$2:$P$501,0)))</f>
        <v/>
      </c>
      <c r="K63" s="13" t="str">
        <f>IF($B63="","",I63*J63)</f>
        <v/>
      </c>
    </row>
    <row r="64">
      <c r="A64" s="12" t="n">
        <v>63</v>
      </c>
      <c r="B64" s="12" t="str">
        <f>IFERROR(INDEX(Items!$A$2:$A$501,MATCH(63,Items!$P$2:$P$501,0)),"")</f>
        <v/>
      </c>
      <c r="C64" s="12" t="str">
        <f>IF($B64="","",INDEX(Items!$B$2:$B$501,MATCH(63,Items!$P$2:$P$501,0)))</f>
        <v/>
      </c>
      <c r="D64" s="12" t="str">
        <f>IF($B64="","",INDEX(Items!$F$2:$F$501,MATCH(63,Items!$P$2:$P$501,0)))</f>
        <v/>
      </c>
      <c r="E64" s="12" t="str">
        <f>IF($B64="","",INDEX(Items!$L$2:$L$501,MATCH(63,Items!$P$2:$P$501,0)))</f>
        <v/>
      </c>
      <c r="F64" s="12" t="str">
        <f>IF($B64="","",INDEX(Items!$M$2:$M$501,MATCH(63,Items!$P$2:$P$501,0)))</f>
        <v/>
      </c>
      <c r="G64" s="12" t="str">
        <f>IF($B64="","",INDEX(Items!$I$2:$I$501,MATCH(63,Items!$P$2:$P$501,0)))</f>
        <v/>
      </c>
      <c r="H64" s="12" t="str">
        <f>IF($B64="","",INDEX(Items!$J$2:$J$501,MATCH(63,Items!$P$2:$P$501,0)))</f>
        <v/>
      </c>
      <c r="I64" s="12" t="str">
        <f>IF($B64="","",MAX(0,IF(H64="",G64,H64)-E64-F64))</f>
        <v/>
      </c>
      <c r="J64" s="13" t="str">
        <f>IF($B64="","",INDEX(Items!$G$2:$G$501,MATCH(63,Items!$P$2:$P$501,0)))</f>
        <v/>
      </c>
      <c r="K64" s="13" t="str">
        <f>IF($B64="","",I64*J64)</f>
        <v/>
      </c>
    </row>
    <row r="65">
      <c r="A65" s="12" t="n">
        <v>64</v>
      </c>
      <c r="B65" s="12" t="str">
        <f>IFERROR(INDEX(Items!$A$2:$A$501,MATCH(64,Items!$P$2:$P$501,0)),"")</f>
        <v/>
      </c>
      <c r="C65" s="12" t="str">
        <f>IF($B65="","",INDEX(Items!$B$2:$B$501,MATCH(64,Items!$P$2:$P$501,0)))</f>
        <v/>
      </c>
      <c r="D65" s="12" t="str">
        <f>IF($B65="","",INDEX(Items!$F$2:$F$501,MATCH(64,Items!$P$2:$P$501,0)))</f>
        <v/>
      </c>
      <c r="E65" s="12" t="str">
        <f>IF($B65="","",INDEX(Items!$L$2:$L$501,MATCH(64,Items!$P$2:$P$501,0)))</f>
        <v/>
      </c>
      <c r="F65" s="12" t="str">
        <f>IF($B65="","",INDEX(Items!$M$2:$M$501,MATCH(64,Items!$P$2:$P$501,0)))</f>
        <v/>
      </c>
      <c r="G65" s="12" t="str">
        <f>IF($B65="","",INDEX(Items!$I$2:$I$501,MATCH(64,Items!$P$2:$P$501,0)))</f>
        <v/>
      </c>
      <c r="H65" s="12" t="str">
        <f>IF($B65="","",INDEX(Items!$J$2:$J$501,MATCH(64,Items!$P$2:$P$501,0)))</f>
        <v/>
      </c>
      <c r="I65" s="12" t="str">
        <f>IF($B65="","",MAX(0,IF(H65="",G65,H65)-E65-F65))</f>
        <v/>
      </c>
      <c r="J65" s="13" t="str">
        <f>IF($B65="","",INDEX(Items!$G$2:$G$501,MATCH(64,Items!$P$2:$P$501,0)))</f>
        <v/>
      </c>
      <c r="K65" s="13" t="str">
        <f>IF($B65="","",I65*J65)</f>
        <v/>
      </c>
    </row>
    <row r="66">
      <c r="A66" s="12" t="n">
        <v>65</v>
      </c>
      <c r="B66" s="12" t="str">
        <f>IFERROR(INDEX(Items!$A$2:$A$501,MATCH(65,Items!$P$2:$P$501,0)),"")</f>
        <v/>
      </c>
      <c r="C66" s="12" t="str">
        <f>IF($B66="","",INDEX(Items!$B$2:$B$501,MATCH(65,Items!$P$2:$P$501,0)))</f>
        <v/>
      </c>
      <c r="D66" s="12" t="str">
        <f>IF($B66="","",INDEX(Items!$F$2:$F$501,MATCH(65,Items!$P$2:$P$501,0)))</f>
        <v/>
      </c>
      <c r="E66" s="12" t="str">
        <f>IF($B66="","",INDEX(Items!$L$2:$L$501,MATCH(65,Items!$P$2:$P$501,0)))</f>
        <v/>
      </c>
      <c r="F66" s="12" t="str">
        <f>IF($B66="","",INDEX(Items!$M$2:$M$501,MATCH(65,Items!$P$2:$P$501,0)))</f>
        <v/>
      </c>
      <c r="G66" s="12" t="str">
        <f>IF($B66="","",INDEX(Items!$I$2:$I$501,MATCH(65,Items!$P$2:$P$501,0)))</f>
        <v/>
      </c>
      <c r="H66" s="12" t="str">
        <f>IF($B66="","",INDEX(Items!$J$2:$J$501,MATCH(65,Items!$P$2:$P$501,0)))</f>
        <v/>
      </c>
      <c r="I66" s="12" t="str">
        <f>IF($B66="","",MAX(0,IF(H66="",G66,H66)-E66-F66))</f>
        <v/>
      </c>
      <c r="J66" s="13" t="str">
        <f>IF($B66="","",INDEX(Items!$G$2:$G$501,MATCH(65,Items!$P$2:$P$501,0)))</f>
        <v/>
      </c>
      <c r="K66" s="13" t="str">
        <f>IF($B66="","",I66*J66)</f>
        <v/>
      </c>
    </row>
    <row r="67">
      <c r="A67" s="12" t="n">
        <v>66</v>
      </c>
      <c r="B67" s="12" t="str">
        <f>IFERROR(INDEX(Items!$A$2:$A$501,MATCH(66,Items!$P$2:$P$501,0)),"")</f>
        <v/>
      </c>
      <c r="C67" s="12" t="str">
        <f>IF($B67="","",INDEX(Items!$B$2:$B$501,MATCH(66,Items!$P$2:$P$501,0)))</f>
        <v/>
      </c>
      <c r="D67" s="12" t="str">
        <f>IF($B67="","",INDEX(Items!$F$2:$F$501,MATCH(66,Items!$P$2:$P$501,0)))</f>
        <v/>
      </c>
      <c r="E67" s="12" t="str">
        <f>IF($B67="","",INDEX(Items!$L$2:$L$501,MATCH(66,Items!$P$2:$P$501,0)))</f>
        <v/>
      </c>
      <c r="F67" s="12" t="str">
        <f>IF($B67="","",INDEX(Items!$M$2:$M$501,MATCH(66,Items!$P$2:$P$501,0)))</f>
        <v/>
      </c>
      <c r="G67" s="12" t="str">
        <f>IF($B67="","",INDEX(Items!$I$2:$I$501,MATCH(66,Items!$P$2:$P$501,0)))</f>
        <v/>
      </c>
      <c r="H67" s="12" t="str">
        <f>IF($B67="","",INDEX(Items!$J$2:$J$501,MATCH(66,Items!$P$2:$P$501,0)))</f>
        <v/>
      </c>
      <c r="I67" s="12" t="str">
        <f>IF($B67="","",MAX(0,IF(H67="",G67,H67)-E67-F67))</f>
        <v/>
      </c>
      <c r="J67" s="13" t="str">
        <f>IF($B67="","",INDEX(Items!$G$2:$G$501,MATCH(66,Items!$P$2:$P$501,0)))</f>
        <v/>
      </c>
      <c r="K67" s="13" t="str">
        <f>IF($B67="","",I67*J67)</f>
        <v/>
      </c>
    </row>
    <row r="68">
      <c r="A68" s="12" t="n">
        <v>67</v>
      </c>
      <c r="B68" s="12" t="str">
        <f>IFERROR(INDEX(Items!$A$2:$A$501,MATCH(67,Items!$P$2:$P$501,0)),"")</f>
        <v/>
      </c>
      <c r="C68" s="12" t="str">
        <f>IF($B68="","",INDEX(Items!$B$2:$B$501,MATCH(67,Items!$P$2:$P$501,0)))</f>
        <v/>
      </c>
      <c r="D68" s="12" t="str">
        <f>IF($B68="","",INDEX(Items!$F$2:$F$501,MATCH(67,Items!$P$2:$P$501,0)))</f>
        <v/>
      </c>
      <c r="E68" s="12" t="str">
        <f>IF($B68="","",INDEX(Items!$L$2:$L$501,MATCH(67,Items!$P$2:$P$501,0)))</f>
        <v/>
      </c>
      <c r="F68" s="12" t="str">
        <f>IF($B68="","",INDEX(Items!$M$2:$M$501,MATCH(67,Items!$P$2:$P$501,0)))</f>
        <v/>
      </c>
      <c r="G68" s="12" t="str">
        <f>IF($B68="","",INDEX(Items!$I$2:$I$501,MATCH(67,Items!$P$2:$P$501,0)))</f>
        <v/>
      </c>
      <c r="H68" s="12" t="str">
        <f>IF($B68="","",INDEX(Items!$J$2:$J$501,MATCH(67,Items!$P$2:$P$501,0)))</f>
        <v/>
      </c>
      <c r="I68" s="12" t="str">
        <f>IF($B68="","",MAX(0,IF(H68="",G68,H68)-E68-F68))</f>
        <v/>
      </c>
      <c r="J68" s="13" t="str">
        <f>IF($B68="","",INDEX(Items!$G$2:$G$501,MATCH(67,Items!$P$2:$P$501,0)))</f>
        <v/>
      </c>
      <c r="K68" s="13" t="str">
        <f>IF($B68="","",I68*J68)</f>
        <v/>
      </c>
    </row>
    <row r="69">
      <c r="A69" s="12" t="n">
        <v>68</v>
      </c>
      <c r="B69" s="12" t="str">
        <f>IFERROR(INDEX(Items!$A$2:$A$501,MATCH(68,Items!$P$2:$P$501,0)),"")</f>
        <v/>
      </c>
      <c r="C69" s="12" t="str">
        <f>IF($B69="","",INDEX(Items!$B$2:$B$501,MATCH(68,Items!$P$2:$P$501,0)))</f>
        <v/>
      </c>
      <c r="D69" s="12" t="str">
        <f>IF($B69="","",INDEX(Items!$F$2:$F$501,MATCH(68,Items!$P$2:$P$501,0)))</f>
        <v/>
      </c>
      <c r="E69" s="12" t="str">
        <f>IF($B69="","",INDEX(Items!$L$2:$L$501,MATCH(68,Items!$P$2:$P$501,0)))</f>
        <v/>
      </c>
      <c r="F69" s="12" t="str">
        <f>IF($B69="","",INDEX(Items!$M$2:$M$501,MATCH(68,Items!$P$2:$P$501,0)))</f>
        <v/>
      </c>
      <c r="G69" s="12" t="str">
        <f>IF($B69="","",INDEX(Items!$I$2:$I$501,MATCH(68,Items!$P$2:$P$501,0)))</f>
        <v/>
      </c>
      <c r="H69" s="12" t="str">
        <f>IF($B69="","",INDEX(Items!$J$2:$J$501,MATCH(68,Items!$P$2:$P$501,0)))</f>
        <v/>
      </c>
      <c r="I69" s="12" t="str">
        <f>IF($B69="","",MAX(0,IF(H69="",G69,H69)-E69-F69))</f>
        <v/>
      </c>
      <c r="J69" s="13" t="str">
        <f>IF($B69="","",INDEX(Items!$G$2:$G$501,MATCH(68,Items!$P$2:$P$501,0)))</f>
        <v/>
      </c>
      <c r="K69" s="13" t="str">
        <f>IF($B69="","",I69*J69)</f>
        <v/>
      </c>
    </row>
    <row r="70">
      <c r="A70" s="12" t="n">
        <v>69</v>
      </c>
      <c r="B70" s="12" t="str">
        <f>IFERROR(INDEX(Items!$A$2:$A$501,MATCH(69,Items!$P$2:$P$501,0)),"")</f>
        <v/>
      </c>
      <c r="C70" s="12" t="str">
        <f>IF($B70="","",INDEX(Items!$B$2:$B$501,MATCH(69,Items!$P$2:$P$501,0)))</f>
        <v/>
      </c>
      <c r="D70" s="12" t="str">
        <f>IF($B70="","",INDEX(Items!$F$2:$F$501,MATCH(69,Items!$P$2:$P$501,0)))</f>
        <v/>
      </c>
      <c r="E70" s="12" t="str">
        <f>IF($B70="","",INDEX(Items!$L$2:$L$501,MATCH(69,Items!$P$2:$P$501,0)))</f>
        <v/>
      </c>
      <c r="F70" s="12" t="str">
        <f>IF($B70="","",INDEX(Items!$M$2:$M$501,MATCH(69,Items!$P$2:$P$501,0)))</f>
        <v/>
      </c>
      <c r="G70" s="12" t="str">
        <f>IF($B70="","",INDEX(Items!$I$2:$I$501,MATCH(69,Items!$P$2:$P$501,0)))</f>
        <v/>
      </c>
      <c r="H70" s="12" t="str">
        <f>IF($B70="","",INDEX(Items!$J$2:$J$501,MATCH(69,Items!$P$2:$P$501,0)))</f>
        <v/>
      </c>
      <c r="I70" s="12" t="str">
        <f>IF($B70="","",MAX(0,IF(H70="",G70,H70)-E70-F70))</f>
        <v/>
      </c>
      <c r="J70" s="13" t="str">
        <f>IF($B70="","",INDEX(Items!$G$2:$G$501,MATCH(69,Items!$P$2:$P$501,0)))</f>
        <v/>
      </c>
      <c r="K70" s="13" t="str">
        <f>IF($B70="","",I70*J70)</f>
        <v/>
      </c>
    </row>
    <row r="71">
      <c r="A71" s="12" t="n">
        <v>70</v>
      </c>
      <c r="B71" s="12" t="str">
        <f>IFERROR(INDEX(Items!$A$2:$A$501,MATCH(70,Items!$P$2:$P$501,0)),"")</f>
        <v/>
      </c>
      <c r="C71" s="12" t="str">
        <f>IF($B71="","",INDEX(Items!$B$2:$B$501,MATCH(70,Items!$P$2:$P$501,0)))</f>
        <v/>
      </c>
      <c r="D71" s="12" t="str">
        <f>IF($B71="","",INDEX(Items!$F$2:$F$501,MATCH(70,Items!$P$2:$P$501,0)))</f>
        <v/>
      </c>
      <c r="E71" s="12" t="str">
        <f>IF($B71="","",INDEX(Items!$L$2:$L$501,MATCH(70,Items!$P$2:$P$501,0)))</f>
        <v/>
      </c>
      <c r="F71" s="12" t="str">
        <f>IF($B71="","",INDEX(Items!$M$2:$M$501,MATCH(70,Items!$P$2:$P$501,0)))</f>
        <v/>
      </c>
      <c r="G71" s="12" t="str">
        <f>IF($B71="","",INDEX(Items!$I$2:$I$501,MATCH(70,Items!$P$2:$P$501,0)))</f>
        <v/>
      </c>
      <c r="H71" s="12" t="str">
        <f>IF($B71="","",INDEX(Items!$J$2:$J$501,MATCH(70,Items!$P$2:$P$501,0)))</f>
        <v/>
      </c>
      <c r="I71" s="12" t="str">
        <f>IF($B71="","",MAX(0,IF(H71="",G71,H71)-E71-F71))</f>
        <v/>
      </c>
      <c r="J71" s="13" t="str">
        <f>IF($B71="","",INDEX(Items!$G$2:$G$501,MATCH(70,Items!$P$2:$P$501,0)))</f>
        <v/>
      </c>
      <c r="K71" s="13" t="str">
        <f>IF($B71="","",I71*J71)</f>
        <v/>
      </c>
    </row>
    <row r="72">
      <c r="A72" s="12" t="n">
        <v>71</v>
      </c>
      <c r="B72" s="12" t="str">
        <f>IFERROR(INDEX(Items!$A$2:$A$501,MATCH(71,Items!$P$2:$P$501,0)),"")</f>
        <v/>
      </c>
      <c r="C72" s="12" t="str">
        <f>IF($B72="","",INDEX(Items!$B$2:$B$501,MATCH(71,Items!$P$2:$P$501,0)))</f>
        <v/>
      </c>
      <c r="D72" s="12" t="str">
        <f>IF($B72="","",INDEX(Items!$F$2:$F$501,MATCH(71,Items!$P$2:$P$501,0)))</f>
        <v/>
      </c>
      <c r="E72" s="12" t="str">
        <f>IF($B72="","",INDEX(Items!$L$2:$L$501,MATCH(71,Items!$P$2:$P$501,0)))</f>
        <v/>
      </c>
      <c r="F72" s="12" t="str">
        <f>IF($B72="","",INDEX(Items!$M$2:$M$501,MATCH(71,Items!$P$2:$P$501,0)))</f>
        <v/>
      </c>
      <c r="G72" s="12" t="str">
        <f>IF($B72="","",INDEX(Items!$I$2:$I$501,MATCH(71,Items!$P$2:$P$501,0)))</f>
        <v/>
      </c>
      <c r="H72" s="12" t="str">
        <f>IF($B72="","",INDEX(Items!$J$2:$J$501,MATCH(71,Items!$P$2:$P$501,0)))</f>
        <v/>
      </c>
      <c r="I72" s="12" t="str">
        <f>IF($B72="","",MAX(0,IF(H72="",G72,H72)-E72-F72))</f>
        <v/>
      </c>
      <c r="J72" s="13" t="str">
        <f>IF($B72="","",INDEX(Items!$G$2:$G$501,MATCH(71,Items!$P$2:$P$501,0)))</f>
        <v/>
      </c>
      <c r="K72" s="13" t="str">
        <f>IF($B72="","",I72*J72)</f>
        <v/>
      </c>
    </row>
    <row r="73">
      <c r="A73" s="12" t="n">
        <v>72</v>
      </c>
      <c r="B73" s="12" t="str">
        <f>IFERROR(INDEX(Items!$A$2:$A$501,MATCH(72,Items!$P$2:$P$501,0)),"")</f>
        <v/>
      </c>
      <c r="C73" s="12" t="str">
        <f>IF($B73="","",INDEX(Items!$B$2:$B$501,MATCH(72,Items!$P$2:$P$501,0)))</f>
        <v/>
      </c>
      <c r="D73" s="12" t="str">
        <f>IF($B73="","",INDEX(Items!$F$2:$F$501,MATCH(72,Items!$P$2:$P$501,0)))</f>
        <v/>
      </c>
      <c r="E73" s="12" t="str">
        <f>IF($B73="","",INDEX(Items!$L$2:$L$501,MATCH(72,Items!$P$2:$P$501,0)))</f>
        <v/>
      </c>
      <c r="F73" s="12" t="str">
        <f>IF($B73="","",INDEX(Items!$M$2:$M$501,MATCH(72,Items!$P$2:$P$501,0)))</f>
        <v/>
      </c>
      <c r="G73" s="12" t="str">
        <f>IF($B73="","",INDEX(Items!$I$2:$I$501,MATCH(72,Items!$P$2:$P$501,0)))</f>
        <v/>
      </c>
      <c r="H73" s="12" t="str">
        <f>IF($B73="","",INDEX(Items!$J$2:$J$501,MATCH(72,Items!$P$2:$P$501,0)))</f>
        <v/>
      </c>
      <c r="I73" s="12" t="str">
        <f>IF($B73="","",MAX(0,IF(H73="",G73,H73)-E73-F73))</f>
        <v/>
      </c>
      <c r="J73" s="13" t="str">
        <f>IF($B73="","",INDEX(Items!$G$2:$G$501,MATCH(72,Items!$P$2:$P$501,0)))</f>
        <v/>
      </c>
      <c r="K73" s="13" t="str">
        <f>IF($B73="","",I73*J73)</f>
        <v/>
      </c>
    </row>
    <row r="74">
      <c r="A74" s="12" t="n">
        <v>73</v>
      </c>
      <c r="B74" s="12" t="str">
        <f>IFERROR(INDEX(Items!$A$2:$A$501,MATCH(73,Items!$P$2:$P$501,0)),"")</f>
        <v/>
      </c>
      <c r="C74" s="12" t="str">
        <f>IF($B74="","",INDEX(Items!$B$2:$B$501,MATCH(73,Items!$P$2:$P$501,0)))</f>
        <v/>
      </c>
      <c r="D74" s="12" t="str">
        <f>IF($B74="","",INDEX(Items!$F$2:$F$501,MATCH(73,Items!$P$2:$P$501,0)))</f>
        <v/>
      </c>
      <c r="E74" s="12" t="str">
        <f>IF($B74="","",INDEX(Items!$L$2:$L$501,MATCH(73,Items!$P$2:$P$501,0)))</f>
        <v/>
      </c>
      <c r="F74" s="12" t="str">
        <f>IF($B74="","",INDEX(Items!$M$2:$M$501,MATCH(73,Items!$P$2:$P$501,0)))</f>
        <v/>
      </c>
      <c r="G74" s="12" t="str">
        <f>IF($B74="","",INDEX(Items!$I$2:$I$501,MATCH(73,Items!$P$2:$P$501,0)))</f>
        <v/>
      </c>
      <c r="H74" s="12" t="str">
        <f>IF($B74="","",INDEX(Items!$J$2:$J$501,MATCH(73,Items!$P$2:$P$501,0)))</f>
        <v/>
      </c>
      <c r="I74" s="12" t="str">
        <f>IF($B74="","",MAX(0,IF(H74="",G74,H74)-E74-F74))</f>
        <v/>
      </c>
      <c r="J74" s="13" t="str">
        <f>IF($B74="","",INDEX(Items!$G$2:$G$501,MATCH(73,Items!$P$2:$P$501,0)))</f>
        <v/>
      </c>
      <c r="K74" s="13" t="str">
        <f>IF($B74="","",I74*J74)</f>
        <v/>
      </c>
    </row>
    <row r="75">
      <c r="A75" s="12" t="n">
        <v>74</v>
      </c>
      <c r="B75" s="12" t="str">
        <f>IFERROR(INDEX(Items!$A$2:$A$501,MATCH(74,Items!$P$2:$P$501,0)),"")</f>
        <v/>
      </c>
      <c r="C75" s="12" t="str">
        <f>IF($B75="","",INDEX(Items!$B$2:$B$501,MATCH(74,Items!$P$2:$P$501,0)))</f>
        <v/>
      </c>
      <c r="D75" s="12" t="str">
        <f>IF($B75="","",INDEX(Items!$F$2:$F$501,MATCH(74,Items!$P$2:$P$501,0)))</f>
        <v/>
      </c>
      <c r="E75" s="12" t="str">
        <f>IF($B75="","",INDEX(Items!$L$2:$L$501,MATCH(74,Items!$P$2:$P$501,0)))</f>
        <v/>
      </c>
      <c r="F75" s="12" t="str">
        <f>IF($B75="","",INDEX(Items!$M$2:$M$501,MATCH(74,Items!$P$2:$P$501,0)))</f>
        <v/>
      </c>
      <c r="G75" s="12" t="str">
        <f>IF($B75="","",INDEX(Items!$I$2:$I$501,MATCH(74,Items!$P$2:$P$501,0)))</f>
        <v/>
      </c>
      <c r="H75" s="12" t="str">
        <f>IF($B75="","",INDEX(Items!$J$2:$J$501,MATCH(74,Items!$P$2:$P$501,0)))</f>
        <v/>
      </c>
      <c r="I75" s="12" t="str">
        <f>IF($B75="","",MAX(0,IF(H75="",G75,H75)-E75-F75))</f>
        <v/>
      </c>
      <c r="J75" s="13" t="str">
        <f>IF($B75="","",INDEX(Items!$G$2:$G$501,MATCH(74,Items!$P$2:$P$501,0)))</f>
        <v/>
      </c>
      <c r="K75" s="13" t="str">
        <f>IF($B75="","",I75*J75)</f>
        <v/>
      </c>
    </row>
    <row r="76">
      <c r="A76" s="12" t="n">
        <v>75</v>
      </c>
      <c r="B76" s="12" t="str">
        <f>IFERROR(INDEX(Items!$A$2:$A$501,MATCH(75,Items!$P$2:$P$501,0)),"")</f>
        <v/>
      </c>
      <c r="C76" s="12" t="str">
        <f>IF($B76="","",INDEX(Items!$B$2:$B$501,MATCH(75,Items!$P$2:$P$501,0)))</f>
        <v/>
      </c>
      <c r="D76" s="12" t="str">
        <f>IF($B76="","",INDEX(Items!$F$2:$F$501,MATCH(75,Items!$P$2:$P$501,0)))</f>
        <v/>
      </c>
      <c r="E76" s="12" t="str">
        <f>IF($B76="","",INDEX(Items!$L$2:$L$501,MATCH(75,Items!$P$2:$P$501,0)))</f>
        <v/>
      </c>
      <c r="F76" s="12" t="str">
        <f>IF($B76="","",INDEX(Items!$M$2:$M$501,MATCH(75,Items!$P$2:$P$501,0)))</f>
        <v/>
      </c>
      <c r="G76" s="12" t="str">
        <f>IF($B76="","",INDEX(Items!$I$2:$I$501,MATCH(75,Items!$P$2:$P$501,0)))</f>
        <v/>
      </c>
      <c r="H76" s="12" t="str">
        <f>IF($B76="","",INDEX(Items!$J$2:$J$501,MATCH(75,Items!$P$2:$P$501,0)))</f>
        <v/>
      </c>
      <c r="I76" s="12" t="str">
        <f>IF($B76="","",MAX(0,IF(H76="",G76,H76)-E76-F76))</f>
        <v/>
      </c>
      <c r="J76" s="13" t="str">
        <f>IF($B76="","",INDEX(Items!$G$2:$G$501,MATCH(75,Items!$P$2:$P$501,0)))</f>
        <v/>
      </c>
      <c r="K76" s="13" t="str">
        <f>IF($B76="","",I76*J76)</f>
        <v/>
      </c>
    </row>
    <row r="77">
      <c r="A77" s="12" t="n">
        <v>76</v>
      </c>
      <c r="B77" s="12" t="str">
        <f>IFERROR(INDEX(Items!$A$2:$A$501,MATCH(76,Items!$P$2:$P$501,0)),"")</f>
        <v/>
      </c>
      <c r="C77" s="12" t="str">
        <f>IF($B77="","",INDEX(Items!$B$2:$B$501,MATCH(76,Items!$P$2:$P$501,0)))</f>
        <v/>
      </c>
      <c r="D77" s="12" t="str">
        <f>IF($B77="","",INDEX(Items!$F$2:$F$501,MATCH(76,Items!$P$2:$P$501,0)))</f>
        <v/>
      </c>
      <c r="E77" s="12" t="str">
        <f>IF($B77="","",INDEX(Items!$L$2:$L$501,MATCH(76,Items!$P$2:$P$501,0)))</f>
        <v/>
      </c>
      <c r="F77" s="12" t="str">
        <f>IF($B77="","",INDEX(Items!$M$2:$M$501,MATCH(76,Items!$P$2:$P$501,0)))</f>
        <v/>
      </c>
      <c r="G77" s="12" t="str">
        <f>IF($B77="","",INDEX(Items!$I$2:$I$501,MATCH(76,Items!$P$2:$P$501,0)))</f>
        <v/>
      </c>
      <c r="H77" s="12" t="str">
        <f>IF($B77="","",INDEX(Items!$J$2:$J$501,MATCH(76,Items!$P$2:$P$501,0)))</f>
        <v/>
      </c>
      <c r="I77" s="12" t="str">
        <f>IF($B77="","",MAX(0,IF(H77="",G77,H77)-E77-F77))</f>
        <v/>
      </c>
      <c r="J77" s="13" t="str">
        <f>IF($B77="","",INDEX(Items!$G$2:$G$501,MATCH(76,Items!$P$2:$P$501,0)))</f>
        <v/>
      </c>
      <c r="K77" s="13" t="str">
        <f>IF($B77="","",I77*J77)</f>
        <v/>
      </c>
    </row>
    <row r="78">
      <c r="A78" s="12" t="n">
        <v>77</v>
      </c>
      <c r="B78" s="12" t="str">
        <f>IFERROR(INDEX(Items!$A$2:$A$501,MATCH(77,Items!$P$2:$P$501,0)),"")</f>
        <v/>
      </c>
      <c r="C78" s="12" t="str">
        <f>IF($B78="","",INDEX(Items!$B$2:$B$501,MATCH(77,Items!$P$2:$P$501,0)))</f>
        <v/>
      </c>
      <c r="D78" s="12" t="str">
        <f>IF($B78="","",INDEX(Items!$F$2:$F$501,MATCH(77,Items!$P$2:$P$501,0)))</f>
        <v/>
      </c>
      <c r="E78" s="12" t="str">
        <f>IF($B78="","",INDEX(Items!$L$2:$L$501,MATCH(77,Items!$P$2:$P$501,0)))</f>
        <v/>
      </c>
      <c r="F78" s="12" t="str">
        <f>IF($B78="","",INDEX(Items!$M$2:$M$501,MATCH(77,Items!$P$2:$P$501,0)))</f>
        <v/>
      </c>
      <c r="G78" s="12" t="str">
        <f>IF($B78="","",INDEX(Items!$I$2:$I$501,MATCH(77,Items!$P$2:$P$501,0)))</f>
        <v/>
      </c>
      <c r="H78" s="12" t="str">
        <f>IF($B78="","",INDEX(Items!$J$2:$J$501,MATCH(77,Items!$P$2:$P$501,0)))</f>
        <v/>
      </c>
      <c r="I78" s="12" t="str">
        <f>IF($B78="","",MAX(0,IF(H78="",G78,H78)-E78-F78))</f>
        <v/>
      </c>
      <c r="J78" s="13" t="str">
        <f>IF($B78="","",INDEX(Items!$G$2:$G$501,MATCH(77,Items!$P$2:$P$501,0)))</f>
        <v/>
      </c>
      <c r="K78" s="13" t="str">
        <f>IF($B78="","",I78*J78)</f>
        <v/>
      </c>
    </row>
    <row r="79">
      <c r="A79" s="12" t="n">
        <v>78</v>
      </c>
      <c r="B79" s="12" t="str">
        <f>IFERROR(INDEX(Items!$A$2:$A$501,MATCH(78,Items!$P$2:$P$501,0)),"")</f>
        <v/>
      </c>
      <c r="C79" s="12" t="str">
        <f>IF($B79="","",INDEX(Items!$B$2:$B$501,MATCH(78,Items!$P$2:$P$501,0)))</f>
        <v/>
      </c>
      <c r="D79" s="12" t="str">
        <f>IF($B79="","",INDEX(Items!$F$2:$F$501,MATCH(78,Items!$P$2:$P$501,0)))</f>
        <v/>
      </c>
      <c r="E79" s="12" t="str">
        <f>IF($B79="","",INDEX(Items!$L$2:$L$501,MATCH(78,Items!$P$2:$P$501,0)))</f>
        <v/>
      </c>
      <c r="F79" s="12" t="str">
        <f>IF($B79="","",INDEX(Items!$M$2:$M$501,MATCH(78,Items!$P$2:$P$501,0)))</f>
        <v/>
      </c>
      <c r="G79" s="12" t="str">
        <f>IF($B79="","",INDEX(Items!$I$2:$I$501,MATCH(78,Items!$P$2:$P$501,0)))</f>
        <v/>
      </c>
      <c r="H79" s="12" t="str">
        <f>IF($B79="","",INDEX(Items!$J$2:$J$501,MATCH(78,Items!$P$2:$P$501,0)))</f>
        <v/>
      </c>
      <c r="I79" s="12" t="str">
        <f>IF($B79="","",MAX(0,IF(H79="",G79,H79)-E79-F79))</f>
        <v/>
      </c>
      <c r="J79" s="13" t="str">
        <f>IF($B79="","",INDEX(Items!$G$2:$G$501,MATCH(78,Items!$P$2:$P$501,0)))</f>
        <v/>
      </c>
      <c r="K79" s="13" t="str">
        <f>IF($B79="","",I79*J79)</f>
        <v/>
      </c>
    </row>
    <row r="80">
      <c r="A80" s="12" t="n">
        <v>79</v>
      </c>
      <c r="B80" s="12" t="str">
        <f>IFERROR(INDEX(Items!$A$2:$A$501,MATCH(79,Items!$P$2:$P$501,0)),"")</f>
        <v/>
      </c>
      <c r="C80" s="12" t="str">
        <f>IF($B80="","",INDEX(Items!$B$2:$B$501,MATCH(79,Items!$P$2:$P$501,0)))</f>
        <v/>
      </c>
      <c r="D80" s="12" t="str">
        <f>IF($B80="","",INDEX(Items!$F$2:$F$501,MATCH(79,Items!$P$2:$P$501,0)))</f>
        <v/>
      </c>
      <c r="E80" s="12" t="str">
        <f>IF($B80="","",INDEX(Items!$L$2:$L$501,MATCH(79,Items!$P$2:$P$501,0)))</f>
        <v/>
      </c>
      <c r="F80" s="12" t="str">
        <f>IF($B80="","",INDEX(Items!$M$2:$M$501,MATCH(79,Items!$P$2:$P$501,0)))</f>
        <v/>
      </c>
      <c r="G80" s="12" t="str">
        <f>IF($B80="","",INDEX(Items!$I$2:$I$501,MATCH(79,Items!$P$2:$P$501,0)))</f>
        <v/>
      </c>
      <c r="H80" s="12" t="str">
        <f>IF($B80="","",INDEX(Items!$J$2:$J$501,MATCH(79,Items!$P$2:$P$501,0)))</f>
        <v/>
      </c>
      <c r="I80" s="12" t="str">
        <f>IF($B80="","",MAX(0,IF(H80="",G80,H80)-E80-F80))</f>
        <v/>
      </c>
      <c r="J80" s="13" t="str">
        <f>IF($B80="","",INDEX(Items!$G$2:$G$501,MATCH(79,Items!$P$2:$P$501,0)))</f>
        <v/>
      </c>
      <c r="K80" s="13" t="str">
        <f>IF($B80="","",I80*J80)</f>
        <v/>
      </c>
    </row>
    <row r="81">
      <c r="A81" s="12" t="n">
        <v>80</v>
      </c>
      <c r="B81" s="12" t="str">
        <f>IFERROR(INDEX(Items!$A$2:$A$501,MATCH(80,Items!$P$2:$P$501,0)),"")</f>
        <v/>
      </c>
      <c r="C81" s="12" t="str">
        <f>IF($B81="","",INDEX(Items!$B$2:$B$501,MATCH(80,Items!$P$2:$P$501,0)))</f>
        <v/>
      </c>
      <c r="D81" s="12" t="str">
        <f>IF($B81="","",INDEX(Items!$F$2:$F$501,MATCH(80,Items!$P$2:$P$501,0)))</f>
        <v/>
      </c>
      <c r="E81" s="12" t="str">
        <f>IF($B81="","",INDEX(Items!$L$2:$L$501,MATCH(80,Items!$P$2:$P$501,0)))</f>
        <v/>
      </c>
      <c r="F81" s="12" t="str">
        <f>IF($B81="","",INDEX(Items!$M$2:$M$501,MATCH(80,Items!$P$2:$P$501,0)))</f>
        <v/>
      </c>
      <c r="G81" s="12" t="str">
        <f>IF($B81="","",INDEX(Items!$I$2:$I$501,MATCH(80,Items!$P$2:$P$501,0)))</f>
        <v/>
      </c>
      <c r="H81" s="12" t="str">
        <f>IF($B81="","",INDEX(Items!$J$2:$J$501,MATCH(80,Items!$P$2:$P$501,0)))</f>
        <v/>
      </c>
      <c r="I81" s="12" t="str">
        <f>IF($B81="","",MAX(0,IF(H81="",G81,H81)-E81-F81))</f>
        <v/>
      </c>
      <c r="J81" s="13" t="str">
        <f>IF($B81="","",INDEX(Items!$G$2:$G$501,MATCH(80,Items!$P$2:$P$501,0)))</f>
        <v/>
      </c>
      <c r="K81" s="13" t="str">
        <f>IF($B81="","",I81*J81)</f>
        <v/>
      </c>
    </row>
    <row r="82">
      <c r="A82" s="12" t="n">
        <v>81</v>
      </c>
      <c r="B82" s="12" t="str">
        <f>IFERROR(INDEX(Items!$A$2:$A$501,MATCH(81,Items!$P$2:$P$501,0)),"")</f>
        <v/>
      </c>
      <c r="C82" s="12" t="str">
        <f>IF($B82="","",INDEX(Items!$B$2:$B$501,MATCH(81,Items!$P$2:$P$501,0)))</f>
        <v/>
      </c>
      <c r="D82" s="12" t="str">
        <f>IF($B82="","",INDEX(Items!$F$2:$F$501,MATCH(81,Items!$P$2:$P$501,0)))</f>
        <v/>
      </c>
      <c r="E82" s="12" t="str">
        <f>IF($B82="","",INDEX(Items!$L$2:$L$501,MATCH(81,Items!$P$2:$P$501,0)))</f>
        <v/>
      </c>
      <c r="F82" s="12" t="str">
        <f>IF($B82="","",INDEX(Items!$M$2:$M$501,MATCH(81,Items!$P$2:$P$501,0)))</f>
        <v/>
      </c>
      <c r="G82" s="12" t="str">
        <f>IF($B82="","",INDEX(Items!$I$2:$I$501,MATCH(81,Items!$P$2:$P$501,0)))</f>
        <v/>
      </c>
      <c r="H82" s="12" t="str">
        <f>IF($B82="","",INDEX(Items!$J$2:$J$501,MATCH(81,Items!$P$2:$P$501,0)))</f>
        <v/>
      </c>
      <c r="I82" s="12" t="str">
        <f>IF($B82="","",MAX(0,IF(H82="",G82,H82)-E82-F82))</f>
        <v/>
      </c>
      <c r="J82" s="13" t="str">
        <f>IF($B82="","",INDEX(Items!$G$2:$G$501,MATCH(81,Items!$P$2:$P$501,0)))</f>
        <v/>
      </c>
      <c r="K82" s="13" t="str">
        <f>IF($B82="","",I82*J82)</f>
        <v/>
      </c>
    </row>
    <row r="83">
      <c r="A83" s="12" t="n">
        <v>82</v>
      </c>
      <c r="B83" s="12" t="str">
        <f>IFERROR(INDEX(Items!$A$2:$A$501,MATCH(82,Items!$P$2:$P$501,0)),"")</f>
        <v/>
      </c>
      <c r="C83" s="12" t="str">
        <f>IF($B83="","",INDEX(Items!$B$2:$B$501,MATCH(82,Items!$P$2:$P$501,0)))</f>
        <v/>
      </c>
      <c r="D83" s="12" t="str">
        <f>IF($B83="","",INDEX(Items!$F$2:$F$501,MATCH(82,Items!$P$2:$P$501,0)))</f>
        <v/>
      </c>
      <c r="E83" s="12" t="str">
        <f>IF($B83="","",INDEX(Items!$L$2:$L$501,MATCH(82,Items!$P$2:$P$501,0)))</f>
        <v/>
      </c>
      <c r="F83" s="12" t="str">
        <f>IF($B83="","",INDEX(Items!$M$2:$M$501,MATCH(82,Items!$P$2:$P$501,0)))</f>
        <v/>
      </c>
      <c r="G83" s="12" t="str">
        <f>IF($B83="","",INDEX(Items!$I$2:$I$501,MATCH(82,Items!$P$2:$P$501,0)))</f>
        <v/>
      </c>
      <c r="H83" s="12" t="str">
        <f>IF($B83="","",INDEX(Items!$J$2:$J$501,MATCH(82,Items!$P$2:$P$501,0)))</f>
        <v/>
      </c>
      <c r="I83" s="12" t="str">
        <f>IF($B83="","",MAX(0,IF(H83="",G83,H83)-E83-F83))</f>
        <v/>
      </c>
      <c r="J83" s="13" t="str">
        <f>IF($B83="","",INDEX(Items!$G$2:$G$501,MATCH(82,Items!$P$2:$P$501,0)))</f>
        <v/>
      </c>
      <c r="K83" s="13" t="str">
        <f>IF($B83="","",I83*J83)</f>
        <v/>
      </c>
    </row>
    <row r="84">
      <c r="A84" s="12" t="n">
        <v>83</v>
      </c>
      <c r="B84" s="12" t="str">
        <f>IFERROR(INDEX(Items!$A$2:$A$501,MATCH(83,Items!$P$2:$P$501,0)),"")</f>
        <v/>
      </c>
      <c r="C84" s="12" t="str">
        <f>IF($B84="","",INDEX(Items!$B$2:$B$501,MATCH(83,Items!$P$2:$P$501,0)))</f>
        <v/>
      </c>
      <c r="D84" s="12" t="str">
        <f>IF($B84="","",INDEX(Items!$F$2:$F$501,MATCH(83,Items!$P$2:$P$501,0)))</f>
        <v/>
      </c>
      <c r="E84" s="12" t="str">
        <f>IF($B84="","",INDEX(Items!$L$2:$L$501,MATCH(83,Items!$P$2:$P$501,0)))</f>
        <v/>
      </c>
      <c r="F84" s="12" t="str">
        <f>IF($B84="","",INDEX(Items!$M$2:$M$501,MATCH(83,Items!$P$2:$P$501,0)))</f>
        <v/>
      </c>
      <c r="G84" s="12" t="str">
        <f>IF($B84="","",INDEX(Items!$I$2:$I$501,MATCH(83,Items!$P$2:$P$501,0)))</f>
        <v/>
      </c>
      <c r="H84" s="12" t="str">
        <f>IF($B84="","",INDEX(Items!$J$2:$J$501,MATCH(83,Items!$P$2:$P$501,0)))</f>
        <v/>
      </c>
      <c r="I84" s="12" t="str">
        <f>IF($B84="","",MAX(0,IF(H84="",G84,H84)-E84-F84))</f>
        <v/>
      </c>
      <c r="J84" s="13" t="str">
        <f>IF($B84="","",INDEX(Items!$G$2:$G$501,MATCH(83,Items!$P$2:$P$501,0)))</f>
        <v/>
      </c>
      <c r="K84" s="13" t="str">
        <f>IF($B84="","",I84*J84)</f>
        <v/>
      </c>
    </row>
    <row r="85">
      <c r="A85" s="12" t="n">
        <v>84</v>
      </c>
      <c r="B85" s="12" t="str">
        <f>IFERROR(INDEX(Items!$A$2:$A$501,MATCH(84,Items!$P$2:$P$501,0)),"")</f>
        <v/>
      </c>
      <c r="C85" s="12" t="str">
        <f>IF($B85="","",INDEX(Items!$B$2:$B$501,MATCH(84,Items!$P$2:$P$501,0)))</f>
        <v/>
      </c>
      <c r="D85" s="12" t="str">
        <f>IF($B85="","",INDEX(Items!$F$2:$F$501,MATCH(84,Items!$P$2:$P$501,0)))</f>
        <v/>
      </c>
      <c r="E85" s="12" t="str">
        <f>IF($B85="","",INDEX(Items!$L$2:$L$501,MATCH(84,Items!$P$2:$P$501,0)))</f>
        <v/>
      </c>
      <c r="F85" s="12" t="str">
        <f>IF($B85="","",INDEX(Items!$M$2:$M$501,MATCH(84,Items!$P$2:$P$501,0)))</f>
        <v/>
      </c>
      <c r="G85" s="12" t="str">
        <f>IF($B85="","",INDEX(Items!$I$2:$I$501,MATCH(84,Items!$P$2:$P$501,0)))</f>
        <v/>
      </c>
      <c r="H85" s="12" t="str">
        <f>IF($B85="","",INDEX(Items!$J$2:$J$501,MATCH(84,Items!$P$2:$P$501,0)))</f>
        <v/>
      </c>
      <c r="I85" s="12" t="str">
        <f>IF($B85="","",MAX(0,IF(H85="",G85,H85)-E85-F85))</f>
        <v/>
      </c>
      <c r="J85" s="13" t="str">
        <f>IF($B85="","",INDEX(Items!$G$2:$G$501,MATCH(84,Items!$P$2:$P$501,0)))</f>
        <v/>
      </c>
      <c r="K85" s="13" t="str">
        <f>IF($B85="","",I85*J85)</f>
        <v/>
      </c>
    </row>
    <row r="86">
      <c r="A86" s="12" t="n">
        <v>85</v>
      </c>
      <c r="B86" s="12" t="str">
        <f>IFERROR(INDEX(Items!$A$2:$A$501,MATCH(85,Items!$P$2:$P$501,0)),"")</f>
        <v/>
      </c>
      <c r="C86" s="12" t="str">
        <f>IF($B86="","",INDEX(Items!$B$2:$B$501,MATCH(85,Items!$P$2:$P$501,0)))</f>
        <v/>
      </c>
      <c r="D86" s="12" t="str">
        <f>IF($B86="","",INDEX(Items!$F$2:$F$501,MATCH(85,Items!$P$2:$P$501,0)))</f>
        <v/>
      </c>
      <c r="E86" s="12" t="str">
        <f>IF($B86="","",INDEX(Items!$L$2:$L$501,MATCH(85,Items!$P$2:$P$501,0)))</f>
        <v/>
      </c>
      <c r="F86" s="12" t="str">
        <f>IF($B86="","",INDEX(Items!$M$2:$M$501,MATCH(85,Items!$P$2:$P$501,0)))</f>
        <v/>
      </c>
      <c r="G86" s="12" t="str">
        <f>IF($B86="","",INDEX(Items!$I$2:$I$501,MATCH(85,Items!$P$2:$P$501,0)))</f>
        <v/>
      </c>
      <c r="H86" s="12" t="str">
        <f>IF($B86="","",INDEX(Items!$J$2:$J$501,MATCH(85,Items!$P$2:$P$501,0)))</f>
        <v/>
      </c>
      <c r="I86" s="12" t="str">
        <f>IF($B86="","",MAX(0,IF(H86="",G86,H86)-E86-F86))</f>
        <v/>
      </c>
      <c r="J86" s="13" t="str">
        <f>IF($B86="","",INDEX(Items!$G$2:$G$501,MATCH(85,Items!$P$2:$P$501,0)))</f>
        <v/>
      </c>
      <c r="K86" s="13" t="str">
        <f>IF($B86="","",I86*J86)</f>
        <v/>
      </c>
    </row>
    <row r="87">
      <c r="A87" s="12" t="n">
        <v>86</v>
      </c>
      <c r="B87" s="12" t="str">
        <f>IFERROR(INDEX(Items!$A$2:$A$501,MATCH(86,Items!$P$2:$P$501,0)),"")</f>
        <v/>
      </c>
      <c r="C87" s="12" t="str">
        <f>IF($B87="","",INDEX(Items!$B$2:$B$501,MATCH(86,Items!$P$2:$P$501,0)))</f>
        <v/>
      </c>
      <c r="D87" s="12" t="str">
        <f>IF($B87="","",INDEX(Items!$F$2:$F$501,MATCH(86,Items!$P$2:$P$501,0)))</f>
        <v/>
      </c>
      <c r="E87" s="12" t="str">
        <f>IF($B87="","",INDEX(Items!$L$2:$L$501,MATCH(86,Items!$P$2:$P$501,0)))</f>
        <v/>
      </c>
      <c r="F87" s="12" t="str">
        <f>IF($B87="","",INDEX(Items!$M$2:$M$501,MATCH(86,Items!$P$2:$P$501,0)))</f>
        <v/>
      </c>
      <c r="G87" s="12" t="str">
        <f>IF($B87="","",INDEX(Items!$I$2:$I$501,MATCH(86,Items!$P$2:$P$501,0)))</f>
        <v/>
      </c>
      <c r="H87" s="12" t="str">
        <f>IF($B87="","",INDEX(Items!$J$2:$J$501,MATCH(86,Items!$P$2:$P$501,0)))</f>
        <v/>
      </c>
      <c r="I87" s="12" t="str">
        <f>IF($B87="","",MAX(0,IF(H87="",G87,H87)-E87-F87))</f>
        <v/>
      </c>
      <c r="J87" s="13" t="str">
        <f>IF($B87="","",INDEX(Items!$G$2:$G$501,MATCH(86,Items!$P$2:$P$501,0)))</f>
        <v/>
      </c>
      <c r="K87" s="13" t="str">
        <f>IF($B87="","",I87*J87)</f>
        <v/>
      </c>
    </row>
    <row r="88">
      <c r="A88" s="12" t="n">
        <v>87</v>
      </c>
      <c r="B88" s="12" t="str">
        <f>IFERROR(INDEX(Items!$A$2:$A$501,MATCH(87,Items!$P$2:$P$501,0)),"")</f>
        <v/>
      </c>
      <c r="C88" s="12" t="str">
        <f>IF($B88="","",INDEX(Items!$B$2:$B$501,MATCH(87,Items!$P$2:$P$501,0)))</f>
        <v/>
      </c>
      <c r="D88" s="12" t="str">
        <f>IF($B88="","",INDEX(Items!$F$2:$F$501,MATCH(87,Items!$P$2:$P$501,0)))</f>
        <v/>
      </c>
      <c r="E88" s="12" t="str">
        <f>IF($B88="","",INDEX(Items!$L$2:$L$501,MATCH(87,Items!$P$2:$P$501,0)))</f>
        <v/>
      </c>
      <c r="F88" s="12" t="str">
        <f>IF($B88="","",INDEX(Items!$M$2:$M$501,MATCH(87,Items!$P$2:$P$501,0)))</f>
        <v/>
      </c>
      <c r="G88" s="12" t="str">
        <f>IF($B88="","",INDEX(Items!$I$2:$I$501,MATCH(87,Items!$P$2:$P$501,0)))</f>
        <v/>
      </c>
      <c r="H88" s="12" t="str">
        <f>IF($B88="","",INDEX(Items!$J$2:$J$501,MATCH(87,Items!$P$2:$P$501,0)))</f>
        <v/>
      </c>
      <c r="I88" s="12" t="str">
        <f>IF($B88="","",MAX(0,IF(H88="",G88,H88)-E88-F88))</f>
        <v/>
      </c>
      <c r="J88" s="13" t="str">
        <f>IF($B88="","",INDEX(Items!$G$2:$G$501,MATCH(87,Items!$P$2:$P$501,0)))</f>
        <v/>
      </c>
      <c r="K88" s="13" t="str">
        <f>IF($B88="","",I88*J88)</f>
        <v/>
      </c>
    </row>
    <row r="89">
      <c r="A89" s="12" t="n">
        <v>88</v>
      </c>
      <c r="B89" s="12" t="str">
        <f>IFERROR(INDEX(Items!$A$2:$A$501,MATCH(88,Items!$P$2:$P$501,0)),"")</f>
        <v/>
      </c>
      <c r="C89" s="12" t="str">
        <f>IF($B89="","",INDEX(Items!$B$2:$B$501,MATCH(88,Items!$P$2:$P$501,0)))</f>
        <v/>
      </c>
      <c r="D89" s="12" t="str">
        <f>IF($B89="","",INDEX(Items!$F$2:$F$501,MATCH(88,Items!$P$2:$P$501,0)))</f>
        <v/>
      </c>
      <c r="E89" s="12" t="str">
        <f>IF($B89="","",INDEX(Items!$L$2:$L$501,MATCH(88,Items!$P$2:$P$501,0)))</f>
        <v/>
      </c>
      <c r="F89" s="12" t="str">
        <f>IF($B89="","",INDEX(Items!$M$2:$M$501,MATCH(88,Items!$P$2:$P$501,0)))</f>
        <v/>
      </c>
      <c r="G89" s="12" t="str">
        <f>IF($B89="","",INDEX(Items!$I$2:$I$501,MATCH(88,Items!$P$2:$P$501,0)))</f>
        <v/>
      </c>
      <c r="H89" s="12" t="str">
        <f>IF($B89="","",INDEX(Items!$J$2:$J$501,MATCH(88,Items!$P$2:$P$501,0)))</f>
        <v/>
      </c>
      <c r="I89" s="12" t="str">
        <f>IF($B89="","",MAX(0,IF(H89="",G89,H89)-E89-F89))</f>
        <v/>
      </c>
      <c r="J89" s="13" t="str">
        <f>IF($B89="","",INDEX(Items!$G$2:$G$501,MATCH(88,Items!$P$2:$P$501,0)))</f>
        <v/>
      </c>
      <c r="K89" s="13" t="str">
        <f>IF($B89="","",I89*J89)</f>
        <v/>
      </c>
    </row>
    <row r="90">
      <c r="A90" s="12" t="n">
        <v>89</v>
      </c>
      <c r="B90" s="12" t="str">
        <f>IFERROR(INDEX(Items!$A$2:$A$501,MATCH(89,Items!$P$2:$P$501,0)),"")</f>
        <v/>
      </c>
      <c r="C90" s="12" t="str">
        <f>IF($B90="","",INDEX(Items!$B$2:$B$501,MATCH(89,Items!$P$2:$P$501,0)))</f>
        <v/>
      </c>
      <c r="D90" s="12" t="str">
        <f>IF($B90="","",INDEX(Items!$F$2:$F$501,MATCH(89,Items!$P$2:$P$501,0)))</f>
        <v/>
      </c>
      <c r="E90" s="12" t="str">
        <f>IF($B90="","",INDEX(Items!$L$2:$L$501,MATCH(89,Items!$P$2:$P$501,0)))</f>
        <v/>
      </c>
      <c r="F90" s="12" t="str">
        <f>IF($B90="","",INDEX(Items!$M$2:$M$501,MATCH(89,Items!$P$2:$P$501,0)))</f>
        <v/>
      </c>
      <c r="G90" s="12" t="str">
        <f>IF($B90="","",INDEX(Items!$I$2:$I$501,MATCH(89,Items!$P$2:$P$501,0)))</f>
        <v/>
      </c>
      <c r="H90" s="12" t="str">
        <f>IF($B90="","",INDEX(Items!$J$2:$J$501,MATCH(89,Items!$P$2:$P$501,0)))</f>
        <v/>
      </c>
      <c r="I90" s="12" t="str">
        <f>IF($B90="","",MAX(0,IF(H90="",G90,H90)-E90-F90))</f>
        <v/>
      </c>
      <c r="J90" s="13" t="str">
        <f>IF($B90="","",INDEX(Items!$G$2:$G$501,MATCH(89,Items!$P$2:$P$501,0)))</f>
        <v/>
      </c>
      <c r="K90" s="13" t="str">
        <f>IF($B90="","",I90*J90)</f>
        <v/>
      </c>
    </row>
    <row r="91">
      <c r="A91" s="12" t="n">
        <v>90</v>
      </c>
      <c r="B91" s="12" t="str">
        <f>IFERROR(INDEX(Items!$A$2:$A$501,MATCH(90,Items!$P$2:$P$501,0)),"")</f>
        <v/>
      </c>
      <c r="C91" s="12" t="str">
        <f>IF($B91="","",INDEX(Items!$B$2:$B$501,MATCH(90,Items!$P$2:$P$501,0)))</f>
        <v/>
      </c>
      <c r="D91" s="12" t="str">
        <f>IF($B91="","",INDEX(Items!$F$2:$F$501,MATCH(90,Items!$P$2:$P$501,0)))</f>
        <v/>
      </c>
      <c r="E91" s="12" t="str">
        <f>IF($B91="","",INDEX(Items!$L$2:$L$501,MATCH(90,Items!$P$2:$P$501,0)))</f>
        <v/>
      </c>
      <c r="F91" s="12" t="str">
        <f>IF($B91="","",INDEX(Items!$M$2:$M$501,MATCH(90,Items!$P$2:$P$501,0)))</f>
        <v/>
      </c>
      <c r="G91" s="12" t="str">
        <f>IF($B91="","",INDEX(Items!$I$2:$I$501,MATCH(90,Items!$P$2:$P$501,0)))</f>
        <v/>
      </c>
      <c r="H91" s="12" t="str">
        <f>IF($B91="","",INDEX(Items!$J$2:$J$501,MATCH(90,Items!$P$2:$P$501,0)))</f>
        <v/>
      </c>
      <c r="I91" s="12" t="str">
        <f>IF($B91="","",MAX(0,IF(H91="",G91,H91)-E91-F91))</f>
        <v/>
      </c>
      <c r="J91" s="13" t="str">
        <f>IF($B91="","",INDEX(Items!$G$2:$G$501,MATCH(90,Items!$P$2:$P$501,0)))</f>
        <v/>
      </c>
      <c r="K91" s="13" t="str">
        <f>IF($B91="","",I91*J91)</f>
        <v/>
      </c>
    </row>
    <row r="92">
      <c r="A92" s="12" t="n">
        <v>91</v>
      </c>
      <c r="B92" s="12" t="str">
        <f>IFERROR(INDEX(Items!$A$2:$A$501,MATCH(91,Items!$P$2:$P$501,0)),"")</f>
        <v/>
      </c>
      <c r="C92" s="12" t="str">
        <f>IF($B92="","",INDEX(Items!$B$2:$B$501,MATCH(91,Items!$P$2:$P$501,0)))</f>
        <v/>
      </c>
      <c r="D92" s="12" t="str">
        <f>IF($B92="","",INDEX(Items!$F$2:$F$501,MATCH(91,Items!$P$2:$P$501,0)))</f>
        <v/>
      </c>
      <c r="E92" s="12" t="str">
        <f>IF($B92="","",INDEX(Items!$L$2:$L$501,MATCH(91,Items!$P$2:$P$501,0)))</f>
        <v/>
      </c>
      <c r="F92" s="12" t="str">
        <f>IF($B92="","",INDEX(Items!$M$2:$M$501,MATCH(91,Items!$P$2:$P$501,0)))</f>
        <v/>
      </c>
      <c r="G92" s="12" t="str">
        <f>IF($B92="","",INDEX(Items!$I$2:$I$501,MATCH(91,Items!$P$2:$P$501,0)))</f>
        <v/>
      </c>
      <c r="H92" s="12" t="str">
        <f>IF($B92="","",INDEX(Items!$J$2:$J$501,MATCH(91,Items!$P$2:$P$501,0)))</f>
        <v/>
      </c>
      <c r="I92" s="12" t="str">
        <f>IF($B92="","",MAX(0,IF(H92="",G92,H92)-E92-F92))</f>
        <v/>
      </c>
      <c r="J92" s="13" t="str">
        <f>IF($B92="","",INDEX(Items!$G$2:$G$501,MATCH(91,Items!$P$2:$P$501,0)))</f>
        <v/>
      </c>
      <c r="K92" s="13" t="str">
        <f>IF($B92="","",I92*J92)</f>
        <v/>
      </c>
    </row>
    <row r="93">
      <c r="A93" s="12" t="n">
        <v>92</v>
      </c>
      <c r="B93" s="12" t="str">
        <f>IFERROR(INDEX(Items!$A$2:$A$501,MATCH(92,Items!$P$2:$P$501,0)),"")</f>
        <v/>
      </c>
      <c r="C93" s="12" t="str">
        <f>IF($B93="","",INDEX(Items!$B$2:$B$501,MATCH(92,Items!$P$2:$P$501,0)))</f>
        <v/>
      </c>
      <c r="D93" s="12" t="str">
        <f>IF($B93="","",INDEX(Items!$F$2:$F$501,MATCH(92,Items!$P$2:$P$501,0)))</f>
        <v/>
      </c>
      <c r="E93" s="12" t="str">
        <f>IF($B93="","",INDEX(Items!$L$2:$L$501,MATCH(92,Items!$P$2:$P$501,0)))</f>
        <v/>
      </c>
      <c r="F93" s="12" t="str">
        <f>IF($B93="","",INDEX(Items!$M$2:$M$501,MATCH(92,Items!$P$2:$P$501,0)))</f>
        <v/>
      </c>
      <c r="G93" s="12" t="str">
        <f>IF($B93="","",INDEX(Items!$I$2:$I$501,MATCH(92,Items!$P$2:$P$501,0)))</f>
        <v/>
      </c>
      <c r="H93" s="12" t="str">
        <f>IF($B93="","",INDEX(Items!$J$2:$J$501,MATCH(92,Items!$P$2:$P$501,0)))</f>
        <v/>
      </c>
      <c r="I93" s="12" t="str">
        <f>IF($B93="","",MAX(0,IF(H93="",G93,H93)-E93-F93))</f>
        <v/>
      </c>
      <c r="J93" s="13" t="str">
        <f>IF($B93="","",INDEX(Items!$G$2:$G$501,MATCH(92,Items!$P$2:$P$501,0)))</f>
        <v/>
      </c>
      <c r="K93" s="13" t="str">
        <f>IF($B93="","",I93*J93)</f>
        <v/>
      </c>
    </row>
    <row r="94">
      <c r="A94" s="12" t="n">
        <v>93</v>
      </c>
      <c r="B94" s="12" t="str">
        <f>IFERROR(INDEX(Items!$A$2:$A$501,MATCH(93,Items!$P$2:$P$501,0)),"")</f>
        <v/>
      </c>
      <c r="C94" s="12" t="str">
        <f>IF($B94="","",INDEX(Items!$B$2:$B$501,MATCH(93,Items!$P$2:$P$501,0)))</f>
        <v/>
      </c>
      <c r="D94" s="12" t="str">
        <f>IF($B94="","",INDEX(Items!$F$2:$F$501,MATCH(93,Items!$P$2:$P$501,0)))</f>
        <v/>
      </c>
      <c r="E94" s="12" t="str">
        <f>IF($B94="","",INDEX(Items!$L$2:$L$501,MATCH(93,Items!$P$2:$P$501,0)))</f>
        <v/>
      </c>
      <c r="F94" s="12" t="str">
        <f>IF($B94="","",INDEX(Items!$M$2:$M$501,MATCH(93,Items!$P$2:$P$501,0)))</f>
        <v/>
      </c>
      <c r="G94" s="12" t="str">
        <f>IF($B94="","",INDEX(Items!$I$2:$I$501,MATCH(93,Items!$P$2:$P$501,0)))</f>
        <v/>
      </c>
      <c r="H94" s="12" t="str">
        <f>IF($B94="","",INDEX(Items!$J$2:$J$501,MATCH(93,Items!$P$2:$P$501,0)))</f>
        <v/>
      </c>
      <c r="I94" s="12" t="str">
        <f>IF($B94="","",MAX(0,IF(H94="",G94,H94)-E94-F94))</f>
        <v/>
      </c>
      <c r="J94" s="13" t="str">
        <f>IF($B94="","",INDEX(Items!$G$2:$G$501,MATCH(93,Items!$P$2:$P$501,0)))</f>
        <v/>
      </c>
      <c r="K94" s="13" t="str">
        <f>IF($B94="","",I94*J94)</f>
        <v/>
      </c>
    </row>
    <row r="95">
      <c r="A95" s="12" t="n">
        <v>94</v>
      </c>
      <c r="B95" s="12" t="str">
        <f>IFERROR(INDEX(Items!$A$2:$A$501,MATCH(94,Items!$P$2:$P$501,0)),"")</f>
        <v/>
      </c>
      <c r="C95" s="12" t="str">
        <f>IF($B95="","",INDEX(Items!$B$2:$B$501,MATCH(94,Items!$P$2:$P$501,0)))</f>
        <v/>
      </c>
      <c r="D95" s="12" t="str">
        <f>IF($B95="","",INDEX(Items!$F$2:$F$501,MATCH(94,Items!$P$2:$P$501,0)))</f>
        <v/>
      </c>
      <c r="E95" s="12" t="str">
        <f>IF($B95="","",INDEX(Items!$L$2:$L$501,MATCH(94,Items!$P$2:$P$501,0)))</f>
        <v/>
      </c>
      <c r="F95" s="12" t="str">
        <f>IF($B95="","",INDEX(Items!$M$2:$M$501,MATCH(94,Items!$P$2:$P$501,0)))</f>
        <v/>
      </c>
      <c r="G95" s="12" t="str">
        <f>IF($B95="","",INDEX(Items!$I$2:$I$501,MATCH(94,Items!$P$2:$P$501,0)))</f>
        <v/>
      </c>
      <c r="H95" s="12" t="str">
        <f>IF($B95="","",INDEX(Items!$J$2:$J$501,MATCH(94,Items!$P$2:$P$501,0)))</f>
        <v/>
      </c>
      <c r="I95" s="12" t="str">
        <f>IF($B95="","",MAX(0,IF(H95="",G95,H95)-E95-F95))</f>
        <v/>
      </c>
      <c r="J95" s="13" t="str">
        <f>IF($B95="","",INDEX(Items!$G$2:$G$501,MATCH(94,Items!$P$2:$P$501,0)))</f>
        <v/>
      </c>
      <c r="K95" s="13" t="str">
        <f>IF($B95="","",I95*J95)</f>
        <v/>
      </c>
    </row>
    <row r="96">
      <c r="A96" s="12" t="n">
        <v>95</v>
      </c>
      <c r="B96" s="12" t="str">
        <f>IFERROR(INDEX(Items!$A$2:$A$501,MATCH(95,Items!$P$2:$P$501,0)),"")</f>
        <v/>
      </c>
      <c r="C96" s="12" t="str">
        <f>IF($B96="","",INDEX(Items!$B$2:$B$501,MATCH(95,Items!$P$2:$P$501,0)))</f>
        <v/>
      </c>
      <c r="D96" s="12" t="str">
        <f>IF($B96="","",INDEX(Items!$F$2:$F$501,MATCH(95,Items!$P$2:$P$501,0)))</f>
        <v/>
      </c>
      <c r="E96" s="12" t="str">
        <f>IF($B96="","",INDEX(Items!$L$2:$L$501,MATCH(95,Items!$P$2:$P$501,0)))</f>
        <v/>
      </c>
      <c r="F96" s="12" t="str">
        <f>IF($B96="","",INDEX(Items!$M$2:$M$501,MATCH(95,Items!$P$2:$P$501,0)))</f>
        <v/>
      </c>
      <c r="G96" s="12" t="str">
        <f>IF($B96="","",INDEX(Items!$I$2:$I$501,MATCH(95,Items!$P$2:$P$501,0)))</f>
        <v/>
      </c>
      <c r="H96" s="12" t="str">
        <f>IF($B96="","",INDEX(Items!$J$2:$J$501,MATCH(95,Items!$P$2:$P$501,0)))</f>
        <v/>
      </c>
      <c r="I96" s="12" t="str">
        <f>IF($B96="","",MAX(0,IF(H96="",G96,H96)-E96-F96))</f>
        <v/>
      </c>
      <c r="J96" s="13" t="str">
        <f>IF($B96="","",INDEX(Items!$G$2:$G$501,MATCH(95,Items!$P$2:$P$501,0)))</f>
        <v/>
      </c>
      <c r="K96" s="13" t="str">
        <f>IF($B96="","",I96*J96)</f>
        <v/>
      </c>
    </row>
    <row r="97">
      <c r="A97" s="12" t="n">
        <v>96</v>
      </c>
      <c r="B97" s="12" t="str">
        <f>IFERROR(INDEX(Items!$A$2:$A$501,MATCH(96,Items!$P$2:$P$501,0)),"")</f>
        <v/>
      </c>
      <c r="C97" s="12" t="str">
        <f>IF($B97="","",INDEX(Items!$B$2:$B$501,MATCH(96,Items!$P$2:$P$501,0)))</f>
        <v/>
      </c>
      <c r="D97" s="12" t="str">
        <f>IF($B97="","",INDEX(Items!$F$2:$F$501,MATCH(96,Items!$P$2:$P$501,0)))</f>
        <v/>
      </c>
      <c r="E97" s="12" t="str">
        <f>IF($B97="","",INDEX(Items!$L$2:$L$501,MATCH(96,Items!$P$2:$P$501,0)))</f>
        <v/>
      </c>
      <c r="F97" s="12" t="str">
        <f>IF($B97="","",INDEX(Items!$M$2:$M$501,MATCH(96,Items!$P$2:$P$501,0)))</f>
        <v/>
      </c>
      <c r="G97" s="12" t="str">
        <f>IF($B97="","",INDEX(Items!$I$2:$I$501,MATCH(96,Items!$P$2:$P$501,0)))</f>
        <v/>
      </c>
      <c r="H97" s="12" t="str">
        <f>IF($B97="","",INDEX(Items!$J$2:$J$501,MATCH(96,Items!$P$2:$P$501,0)))</f>
        <v/>
      </c>
      <c r="I97" s="12" t="str">
        <f>IF($B97="","",MAX(0,IF(H97="",G97,H97)-E97-F97))</f>
        <v/>
      </c>
      <c r="J97" s="13" t="str">
        <f>IF($B97="","",INDEX(Items!$G$2:$G$501,MATCH(96,Items!$P$2:$P$501,0)))</f>
        <v/>
      </c>
      <c r="K97" s="13" t="str">
        <f>IF($B97="","",I97*J97)</f>
        <v/>
      </c>
    </row>
    <row r="98">
      <c r="A98" s="12" t="n">
        <v>97</v>
      </c>
      <c r="B98" s="12" t="str">
        <f>IFERROR(INDEX(Items!$A$2:$A$501,MATCH(97,Items!$P$2:$P$501,0)),"")</f>
        <v/>
      </c>
      <c r="C98" s="12" t="str">
        <f>IF($B98="","",INDEX(Items!$B$2:$B$501,MATCH(97,Items!$P$2:$P$501,0)))</f>
        <v/>
      </c>
      <c r="D98" s="12" t="str">
        <f>IF($B98="","",INDEX(Items!$F$2:$F$501,MATCH(97,Items!$P$2:$P$501,0)))</f>
        <v/>
      </c>
      <c r="E98" s="12" t="str">
        <f>IF($B98="","",INDEX(Items!$L$2:$L$501,MATCH(97,Items!$P$2:$P$501,0)))</f>
        <v/>
      </c>
      <c r="F98" s="12" t="str">
        <f>IF($B98="","",INDEX(Items!$M$2:$M$501,MATCH(97,Items!$P$2:$P$501,0)))</f>
        <v/>
      </c>
      <c r="G98" s="12" t="str">
        <f>IF($B98="","",INDEX(Items!$I$2:$I$501,MATCH(97,Items!$P$2:$P$501,0)))</f>
        <v/>
      </c>
      <c r="H98" s="12" t="str">
        <f>IF($B98="","",INDEX(Items!$J$2:$J$501,MATCH(97,Items!$P$2:$P$501,0)))</f>
        <v/>
      </c>
      <c r="I98" s="12" t="str">
        <f>IF($B98="","",MAX(0,IF(H98="",G98,H98)-E98-F98))</f>
        <v/>
      </c>
      <c r="J98" s="13" t="str">
        <f>IF($B98="","",INDEX(Items!$G$2:$G$501,MATCH(97,Items!$P$2:$P$501,0)))</f>
        <v/>
      </c>
      <c r="K98" s="13" t="str">
        <f>IF($B98="","",I98*J98)</f>
        <v/>
      </c>
    </row>
    <row r="99">
      <c r="A99" s="12" t="n">
        <v>98</v>
      </c>
      <c r="B99" s="12" t="str">
        <f>IFERROR(INDEX(Items!$A$2:$A$501,MATCH(98,Items!$P$2:$P$501,0)),"")</f>
        <v/>
      </c>
      <c r="C99" s="12" t="str">
        <f>IF($B99="","",INDEX(Items!$B$2:$B$501,MATCH(98,Items!$P$2:$P$501,0)))</f>
        <v/>
      </c>
      <c r="D99" s="12" t="str">
        <f>IF($B99="","",INDEX(Items!$F$2:$F$501,MATCH(98,Items!$P$2:$P$501,0)))</f>
        <v/>
      </c>
      <c r="E99" s="12" t="str">
        <f>IF($B99="","",INDEX(Items!$L$2:$L$501,MATCH(98,Items!$P$2:$P$501,0)))</f>
        <v/>
      </c>
      <c r="F99" s="12" t="str">
        <f>IF($B99="","",INDEX(Items!$M$2:$M$501,MATCH(98,Items!$P$2:$P$501,0)))</f>
        <v/>
      </c>
      <c r="G99" s="12" t="str">
        <f>IF($B99="","",INDEX(Items!$I$2:$I$501,MATCH(98,Items!$P$2:$P$501,0)))</f>
        <v/>
      </c>
      <c r="H99" s="12" t="str">
        <f>IF($B99="","",INDEX(Items!$J$2:$J$501,MATCH(98,Items!$P$2:$P$501,0)))</f>
        <v/>
      </c>
      <c r="I99" s="12" t="str">
        <f>IF($B99="","",MAX(0,IF(H99="",G99,H99)-E99-F99))</f>
        <v/>
      </c>
      <c r="J99" s="13" t="str">
        <f>IF($B99="","",INDEX(Items!$G$2:$G$501,MATCH(98,Items!$P$2:$P$501,0)))</f>
        <v/>
      </c>
      <c r="K99" s="13" t="str">
        <f>IF($B99="","",I99*J99)</f>
        <v/>
      </c>
    </row>
    <row r="100">
      <c r="A100" s="12" t="n">
        <v>99</v>
      </c>
      <c r="B100" s="12" t="str">
        <f>IFERROR(INDEX(Items!$A$2:$A$501,MATCH(99,Items!$P$2:$P$501,0)),"")</f>
        <v/>
      </c>
      <c r="C100" s="12" t="str">
        <f>IF($B100="","",INDEX(Items!$B$2:$B$501,MATCH(99,Items!$P$2:$P$501,0)))</f>
        <v/>
      </c>
      <c r="D100" s="12" t="str">
        <f>IF($B100="","",INDEX(Items!$F$2:$F$501,MATCH(99,Items!$P$2:$P$501,0)))</f>
        <v/>
      </c>
      <c r="E100" s="12" t="str">
        <f>IF($B100="","",INDEX(Items!$L$2:$L$501,MATCH(99,Items!$P$2:$P$501,0)))</f>
        <v/>
      </c>
      <c r="F100" s="12" t="str">
        <f>IF($B100="","",INDEX(Items!$M$2:$M$501,MATCH(99,Items!$P$2:$P$501,0)))</f>
        <v/>
      </c>
      <c r="G100" s="12" t="str">
        <f>IF($B100="","",INDEX(Items!$I$2:$I$501,MATCH(99,Items!$P$2:$P$501,0)))</f>
        <v/>
      </c>
      <c r="H100" s="12" t="str">
        <f>IF($B100="","",INDEX(Items!$J$2:$J$501,MATCH(99,Items!$P$2:$P$501,0)))</f>
        <v/>
      </c>
      <c r="I100" s="12" t="str">
        <f>IF($B100="","",MAX(0,IF(H100="",G100,H100)-E100-F100))</f>
        <v/>
      </c>
      <c r="J100" s="13" t="str">
        <f>IF($B100="","",INDEX(Items!$G$2:$G$501,MATCH(99,Items!$P$2:$P$501,0)))</f>
        <v/>
      </c>
      <c r="K100" s="13" t="str">
        <f>IF($B100="","",I100*J100)</f>
        <v/>
      </c>
    </row>
    <row r="101">
      <c r="A101" s="12" t="n">
        <v>100</v>
      </c>
      <c r="B101" s="12" t="str">
        <f>IFERROR(INDEX(Items!$A$2:$A$501,MATCH(100,Items!$P$2:$P$501,0)),"")</f>
        <v/>
      </c>
      <c r="C101" s="12" t="str">
        <f>IF($B101="","",INDEX(Items!$B$2:$B$501,MATCH(100,Items!$P$2:$P$501,0)))</f>
        <v/>
      </c>
      <c r="D101" s="12" t="str">
        <f>IF($B101="","",INDEX(Items!$F$2:$F$501,MATCH(100,Items!$P$2:$P$501,0)))</f>
        <v/>
      </c>
      <c r="E101" s="12" t="str">
        <f>IF($B101="","",INDEX(Items!$L$2:$L$501,MATCH(100,Items!$P$2:$P$501,0)))</f>
        <v/>
      </c>
      <c r="F101" s="12" t="str">
        <f>IF($B101="","",INDEX(Items!$M$2:$M$501,MATCH(100,Items!$P$2:$P$501,0)))</f>
        <v/>
      </c>
      <c r="G101" s="12" t="str">
        <f>IF($B101="","",INDEX(Items!$I$2:$I$501,MATCH(100,Items!$P$2:$P$501,0)))</f>
        <v/>
      </c>
      <c r="H101" s="12" t="str">
        <f>IF($B101="","",INDEX(Items!$J$2:$J$501,MATCH(100,Items!$P$2:$P$501,0)))</f>
        <v/>
      </c>
      <c r="I101" s="12" t="str">
        <f>IF($B101="","",MAX(0,IF(H101="",G101,H101)-E101-F101))</f>
        <v/>
      </c>
      <c r="J101" s="13" t="str">
        <f>IF($B101="","",INDEX(Items!$G$2:$G$501,MATCH(100,Items!$P$2:$P$501,0)))</f>
        <v/>
      </c>
      <c r="K101" s="13" t="str">
        <f>IF($B101="","",I101*J101)</f>
        <v/>
      </c>
    </row>
    <row r="102">
      <c r="A102" s="12" t="n">
        <v>101</v>
      </c>
      <c r="B102" s="12" t="str">
        <f>IFERROR(INDEX(Items!$A$2:$A$501,MATCH(101,Items!$P$2:$P$501,0)),"")</f>
        <v/>
      </c>
      <c r="C102" s="12" t="str">
        <f>IF($B102="","",INDEX(Items!$B$2:$B$501,MATCH(101,Items!$P$2:$P$501,0)))</f>
        <v/>
      </c>
      <c r="D102" s="12" t="str">
        <f>IF($B102="","",INDEX(Items!$F$2:$F$501,MATCH(101,Items!$P$2:$P$501,0)))</f>
        <v/>
      </c>
      <c r="E102" s="12" t="str">
        <f>IF($B102="","",INDEX(Items!$L$2:$L$501,MATCH(101,Items!$P$2:$P$501,0)))</f>
        <v/>
      </c>
      <c r="F102" s="12" t="str">
        <f>IF($B102="","",INDEX(Items!$M$2:$M$501,MATCH(101,Items!$P$2:$P$501,0)))</f>
        <v/>
      </c>
      <c r="G102" s="12" t="str">
        <f>IF($B102="","",INDEX(Items!$I$2:$I$501,MATCH(101,Items!$P$2:$P$501,0)))</f>
        <v/>
      </c>
      <c r="H102" s="12" t="str">
        <f>IF($B102="","",INDEX(Items!$J$2:$J$501,MATCH(101,Items!$P$2:$P$501,0)))</f>
        <v/>
      </c>
      <c r="I102" s="12" t="str">
        <f>IF($B102="","",MAX(0,IF(H102="",G102,H102)-E102-F102))</f>
        <v/>
      </c>
      <c r="J102" s="13" t="str">
        <f>IF($B102="","",INDEX(Items!$G$2:$G$501,MATCH(101,Items!$P$2:$P$501,0)))</f>
        <v/>
      </c>
      <c r="K102" s="13" t="str">
        <f>IF($B102="","",I102*J102)</f>
        <v/>
      </c>
    </row>
    <row r="103">
      <c r="A103" s="12" t="n">
        <v>102</v>
      </c>
      <c r="B103" s="12" t="str">
        <f>IFERROR(INDEX(Items!$A$2:$A$501,MATCH(102,Items!$P$2:$P$501,0)),"")</f>
        <v/>
      </c>
      <c r="C103" s="12" t="str">
        <f>IF($B103="","",INDEX(Items!$B$2:$B$501,MATCH(102,Items!$P$2:$P$501,0)))</f>
        <v/>
      </c>
      <c r="D103" s="12" t="str">
        <f>IF($B103="","",INDEX(Items!$F$2:$F$501,MATCH(102,Items!$P$2:$P$501,0)))</f>
        <v/>
      </c>
      <c r="E103" s="12" t="str">
        <f>IF($B103="","",INDEX(Items!$L$2:$L$501,MATCH(102,Items!$P$2:$P$501,0)))</f>
        <v/>
      </c>
      <c r="F103" s="12" t="str">
        <f>IF($B103="","",INDEX(Items!$M$2:$M$501,MATCH(102,Items!$P$2:$P$501,0)))</f>
        <v/>
      </c>
      <c r="G103" s="12" t="str">
        <f>IF($B103="","",INDEX(Items!$I$2:$I$501,MATCH(102,Items!$P$2:$P$501,0)))</f>
        <v/>
      </c>
      <c r="H103" s="12" t="str">
        <f>IF($B103="","",INDEX(Items!$J$2:$J$501,MATCH(102,Items!$P$2:$P$501,0)))</f>
        <v/>
      </c>
      <c r="I103" s="12" t="str">
        <f>IF($B103="","",MAX(0,IF(H103="",G103,H103)-E103-F103))</f>
        <v/>
      </c>
      <c r="J103" s="13" t="str">
        <f>IF($B103="","",INDEX(Items!$G$2:$G$501,MATCH(102,Items!$P$2:$P$501,0)))</f>
        <v/>
      </c>
      <c r="K103" s="13" t="str">
        <f>IF($B103="","",I103*J103)</f>
        <v/>
      </c>
    </row>
    <row r="104">
      <c r="A104" s="12" t="n">
        <v>103</v>
      </c>
      <c r="B104" s="12" t="str">
        <f>IFERROR(INDEX(Items!$A$2:$A$501,MATCH(103,Items!$P$2:$P$501,0)),"")</f>
        <v/>
      </c>
      <c r="C104" s="12" t="str">
        <f>IF($B104="","",INDEX(Items!$B$2:$B$501,MATCH(103,Items!$P$2:$P$501,0)))</f>
        <v/>
      </c>
      <c r="D104" s="12" t="str">
        <f>IF($B104="","",INDEX(Items!$F$2:$F$501,MATCH(103,Items!$P$2:$P$501,0)))</f>
        <v/>
      </c>
      <c r="E104" s="12" t="str">
        <f>IF($B104="","",INDEX(Items!$L$2:$L$501,MATCH(103,Items!$P$2:$P$501,0)))</f>
        <v/>
      </c>
      <c r="F104" s="12" t="str">
        <f>IF($B104="","",INDEX(Items!$M$2:$M$501,MATCH(103,Items!$P$2:$P$501,0)))</f>
        <v/>
      </c>
      <c r="G104" s="12" t="str">
        <f>IF($B104="","",INDEX(Items!$I$2:$I$501,MATCH(103,Items!$P$2:$P$501,0)))</f>
        <v/>
      </c>
      <c r="H104" s="12" t="str">
        <f>IF($B104="","",INDEX(Items!$J$2:$J$501,MATCH(103,Items!$P$2:$P$501,0)))</f>
        <v/>
      </c>
      <c r="I104" s="12" t="str">
        <f>IF($B104="","",MAX(0,IF(H104="",G104,H104)-E104-F104))</f>
        <v/>
      </c>
      <c r="J104" s="13" t="str">
        <f>IF($B104="","",INDEX(Items!$G$2:$G$501,MATCH(103,Items!$P$2:$P$501,0)))</f>
        <v/>
      </c>
      <c r="K104" s="13" t="str">
        <f>IF($B104="","",I104*J104)</f>
        <v/>
      </c>
    </row>
    <row r="105">
      <c r="A105" s="12" t="n">
        <v>104</v>
      </c>
      <c r="B105" s="12" t="str">
        <f>IFERROR(INDEX(Items!$A$2:$A$501,MATCH(104,Items!$P$2:$P$501,0)),"")</f>
        <v/>
      </c>
      <c r="C105" s="12" t="str">
        <f>IF($B105="","",INDEX(Items!$B$2:$B$501,MATCH(104,Items!$P$2:$P$501,0)))</f>
        <v/>
      </c>
      <c r="D105" s="12" t="str">
        <f>IF($B105="","",INDEX(Items!$F$2:$F$501,MATCH(104,Items!$P$2:$P$501,0)))</f>
        <v/>
      </c>
      <c r="E105" s="12" t="str">
        <f>IF($B105="","",INDEX(Items!$L$2:$L$501,MATCH(104,Items!$P$2:$P$501,0)))</f>
        <v/>
      </c>
      <c r="F105" s="12" t="str">
        <f>IF($B105="","",INDEX(Items!$M$2:$M$501,MATCH(104,Items!$P$2:$P$501,0)))</f>
        <v/>
      </c>
      <c r="G105" s="12" t="str">
        <f>IF($B105="","",INDEX(Items!$I$2:$I$501,MATCH(104,Items!$P$2:$P$501,0)))</f>
        <v/>
      </c>
      <c r="H105" s="12" t="str">
        <f>IF($B105="","",INDEX(Items!$J$2:$J$501,MATCH(104,Items!$P$2:$P$501,0)))</f>
        <v/>
      </c>
      <c r="I105" s="12" t="str">
        <f>IF($B105="","",MAX(0,IF(H105="",G105,H105)-E105-F105))</f>
        <v/>
      </c>
      <c r="J105" s="13" t="str">
        <f>IF($B105="","",INDEX(Items!$G$2:$G$501,MATCH(104,Items!$P$2:$P$501,0)))</f>
        <v/>
      </c>
      <c r="K105" s="13" t="str">
        <f>IF($B105="","",I105*J105)</f>
        <v/>
      </c>
    </row>
    <row r="106">
      <c r="A106" s="12" t="n">
        <v>105</v>
      </c>
      <c r="B106" s="12" t="str">
        <f>IFERROR(INDEX(Items!$A$2:$A$501,MATCH(105,Items!$P$2:$P$501,0)),"")</f>
        <v/>
      </c>
      <c r="C106" s="12" t="str">
        <f>IF($B106="","",INDEX(Items!$B$2:$B$501,MATCH(105,Items!$P$2:$P$501,0)))</f>
        <v/>
      </c>
      <c r="D106" s="12" t="str">
        <f>IF($B106="","",INDEX(Items!$F$2:$F$501,MATCH(105,Items!$P$2:$P$501,0)))</f>
        <v/>
      </c>
      <c r="E106" s="12" t="str">
        <f>IF($B106="","",INDEX(Items!$L$2:$L$501,MATCH(105,Items!$P$2:$P$501,0)))</f>
        <v/>
      </c>
      <c r="F106" s="12" t="str">
        <f>IF($B106="","",INDEX(Items!$M$2:$M$501,MATCH(105,Items!$P$2:$P$501,0)))</f>
        <v/>
      </c>
      <c r="G106" s="12" t="str">
        <f>IF($B106="","",INDEX(Items!$I$2:$I$501,MATCH(105,Items!$P$2:$P$501,0)))</f>
        <v/>
      </c>
      <c r="H106" s="12" t="str">
        <f>IF($B106="","",INDEX(Items!$J$2:$J$501,MATCH(105,Items!$P$2:$P$501,0)))</f>
        <v/>
      </c>
      <c r="I106" s="12" t="str">
        <f>IF($B106="","",MAX(0,IF(H106="",G106,H106)-E106-F106))</f>
        <v/>
      </c>
      <c r="J106" s="13" t="str">
        <f>IF($B106="","",INDEX(Items!$G$2:$G$501,MATCH(105,Items!$P$2:$P$501,0)))</f>
        <v/>
      </c>
      <c r="K106" s="13" t="str">
        <f>IF($B106="","",I106*J106)</f>
        <v/>
      </c>
    </row>
    <row r="107">
      <c r="A107" s="12" t="n">
        <v>106</v>
      </c>
      <c r="B107" s="12" t="str">
        <f>IFERROR(INDEX(Items!$A$2:$A$501,MATCH(106,Items!$P$2:$P$501,0)),"")</f>
        <v/>
      </c>
      <c r="C107" s="12" t="str">
        <f>IF($B107="","",INDEX(Items!$B$2:$B$501,MATCH(106,Items!$P$2:$P$501,0)))</f>
        <v/>
      </c>
      <c r="D107" s="12" t="str">
        <f>IF($B107="","",INDEX(Items!$F$2:$F$501,MATCH(106,Items!$P$2:$P$501,0)))</f>
        <v/>
      </c>
      <c r="E107" s="12" t="str">
        <f>IF($B107="","",INDEX(Items!$L$2:$L$501,MATCH(106,Items!$P$2:$P$501,0)))</f>
        <v/>
      </c>
      <c r="F107" s="12" t="str">
        <f>IF($B107="","",INDEX(Items!$M$2:$M$501,MATCH(106,Items!$P$2:$P$501,0)))</f>
        <v/>
      </c>
      <c r="G107" s="12" t="str">
        <f>IF($B107="","",INDEX(Items!$I$2:$I$501,MATCH(106,Items!$P$2:$P$501,0)))</f>
        <v/>
      </c>
      <c r="H107" s="12" t="str">
        <f>IF($B107="","",INDEX(Items!$J$2:$J$501,MATCH(106,Items!$P$2:$P$501,0)))</f>
        <v/>
      </c>
      <c r="I107" s="12" t="str">
        <f>IF($B107="","",MAX(0,IF(H107="",G107,H107)-E107-F107))</f>
        <v/>
      </c>
      <c r="J107" s="13" t="str">
        <f>IF($B107="","",INDEX(Items!$G$2:$G$501,MATCH(106,Items!$P$2:$P$501,0)))</f>
        <v/>
      </c>
      <c r="K107" s="13" t="str">
        <f>IF($B107="","",I107*J107)</f>
        <v/>
      </c>
    </row>
    <row r="108">
      <c r="A108" s="12" t="n">
        <v>107</v>
      </c>
      <c r="B108" s="12" t="str">
        <f>IFERROR(INDEX(Items!$A$2:$A$501,MATCH(107,Items!$P$2:$P$501,0)),"")</f>
        <v/>
      </c>
      <c r="C108" s="12" t="str">
        <f>IF($B108="","",INDEX(Items!$B$2:$B$501,MATCH(107,Items!$P$2:$P$501,0)))</f>
        <v/>
      </c>
      <c r="D108" s="12" t="str">
        <f>IF($B108="","",INDEX(Items!$F$2:$F$501,MATCH(107,Items!$P$2:$P$501,0)))</f>
        <v/>
      </c>
      <c r="E108" s="12" t="str">
        <f>IF($B108="","",INDEX(Items!$L$2:$L$501,MATCH(107,Items!$P$2:$P$501,0)))</f>
        <v/>
      </c>
      <c r="F108" s="12" t="str">
        <f>IF($B108="","",INDEX(Items!$M$2:$M$501,MATCH(107,Items!$P$2:$P$501,0)))</f>
        <v/>
      </c>
      <c r="G108" s="12" t="str">
        <f>IF($B108="","",INDEX(Items!$I$2:$I$501,MATCH(107,Items!$P$2:$P$501,0)))</f>
        <v/>
      </c>
      <c r="H108" s="12" t="str">
        <f>IF($B108="","",INDEX(Items!$J$2:$J$501,MATCH(107,Items!$P$2:$P$501,0)))</f>
        <v/>
      </c>
      <c r="I108" s="12" t="str">
        <f>IF($B108="","",MAX(0,IF(H108="",G108,H108)-E108-F108))</f>
        <v/>
      </c>
      <c r="J108" s="13" t="str">
        <f>IF($B108="","",INDEX(Items!$G$2:$G$501,MATCH(107,Items!$P$2:$P$501,0)))</f>
        <v/>
      </c>
      <c r="K108" s="13" t="str">
        <f>IF($B108="","",I108*J108)</f>
        <v/>
      </c>
    </row>
    <row r="109">
      <c r="A109" s="12" t="n">
        <v>108</v>
      </c>
      <c r="B109" s="12" t="str">
        <f>IFERROR(INDEX(Items!$A$2:$A$501,MATCH(108,Items!$P$2:$P$501,0)),"")</f>
        <v/>
      </c>
      <c r="C109" s="12" t="str">
        <f>IF($B109="","",INDEX(Items!$B$2:$B$501,MATCH(108,Items!$P$2:$P$501,0)))</f>
        <v/>
      </c>
      <c r="D109" s="12" t="str">
        <f>IF($B109="","",INDEX(Items!$F$2:$F$501,MATCH(108,Items!$P$2:$P$501,0)))</f>
        <v/>
      </c>
      <c r="E109" s="12" t="str">
        <f>IF($B109="","",INDEX(Items!$L$2:$L$501,MATCH(108,Items!$P$2:$P$501,0)))</f>
        <v/>
      </c>
      <c r="F109" s="12" t="str">
        <f>IF($B109="","",INDEX(Items!$M$2:$M$501,MATCH(108,Items!$P$2:$P$501,0)))</f>
        <v/>
      </c>
      <c r="G109" s="12" t="str">
        <f>IF($B109="","",INDEX(Items!$I$2:$I$501,MATCH(108,Items!$P$2:$P$501,0)))</f>
        <v/>
      </c>
      <c r="H109" s="12" t="str">
        <f>IF($B109="","",INDEX(Items!$J$2:$J$501,MATCH(108,Items!$P$2:$P$501,0)))</f>
        <v/>
      </c>
      <c r="I109" s="12" t="str">
        <f>IF($B109="","",MAX(0,IF(H109="",G109,H109)-E109-F109))</f>
        <v/>
      </c>
      <c r="J109" s="13" t="str">
        <f>IF($B109="","",INDEX(Items!$G$2:$G$501,MATCH(108,Items!$P$2:$P$501,0)))</f>
        <v/>
      </c>
      <c r="K109" s="13" t="str">
        <f>IF($B109="","",I109*J109)</f>
        <v/>
      </c>
    </row>
    <row r="110">
      <c r="A110" s="12" t="n">
        <v>109</v>
      </c>
      <c r="B110" s="12" t="str">
        <f>IFERROR(INDEX(Items!$A$2:$A$501,MATCH(109,Items!$P$2:$P$501,0)),"")</f>
        <v/>
      </c>
      <c r="C110" s="12" t="str">
        <f>IF($B110="","",INDEX(Items!$B$2:$B$501,MATCH(109,Items!$P$2:$P$501,0)))</f>
        <v/>
      </c>
      <c r="D110" s="12" t="str">
        <f>IF($B110="","",INDEX(Items!$F$2:$F$501,MATCH(109,Items!$P$2:$P$501,0)))</f>
        <v/>
      </c>
      <c r="E110" s="12" t="str">
        <f>IF($B110="","",INDEX(Items!$L$2:$L$501,MATCH(109,Items!$P$2:$P$501,0)))</f>
        <v/>
      </c>
      <c r="F110" s="12" t="str">
        <f>IF($B110="","",INDEX(Items!$M$2:$M$501,MATCH(109,Items!$P$2:$P$501,0)))</f>
        <v/>
      </c>
      <c r="G110" s="12" t="str">
        <f>IF($B110="","",INDEX(Items!$I$2:$I$501,MATCH(109,Items!$P$2:$P$501,0)))</f>
        <v/>
      </c>
      <c r="H110" s="12" t="str">
        <f>IF($B110="","",INDEX(Items!$J$2:$J$501,MATCH(109,Items!$P$2:$P$501,0)))</f>
        <v/>
      </c>
      <c r="I110" s="12" t="str">
        <f>IF($B110="","",MAX(0,IF(H110="",G110,H110)-E110-F110))</f>
        <v/>
      </c>
      <c r="J110" s="13" t="str">
        <f>IF($B110="","",INDEX(Items!$G$2:$G$501,MATCH(109,Items!$P$2:$P$501,0)))</f>
        <v/>
      </c>
      <c r="K110" s="13" t="str">
        <f>IF($B110="","",I110*J110)</f>
        <v/>
      </c>
    </row>
    <row r="111">
      <c r="A111" s="12" t="n">
        <v>110</v>
      </c>
      <c r="B111" s="12" t="str">
        <f>IFERROR(INDEX(Items!$A$2:$A$501,MATCH(110,Items!$P$2:$P$501,0)),"")</f>
        <v/>
      </c>
      <c r="C111" s="12" t="str">
        <f>IF($B111="","",INDEX(Items!$B$2:$B$501,MATCH(110,Items!$P$2:$P$501,0)))</f>
        <v/>
      </c>
      <c r="D111" s="12" t="str">
        <f>IF($B111="","",INDEX(Items!$F$2:$F$501,MATCH(110,Items!$P$2:$P$501,0)))</f>
        <v/>
      </c>
      <c r="E111" s="12" t="str">
        <f>IF($B111="","",INDEX(Items!$L$2:$L$501,MATCH(110,Items!$P$2:$P$501,0)))</f>
        <v/>
      </c>
      <c r="F111" s="12" t="str">
        <f>IF($B111="","",INDEX(Items!$M$2:$M$501,MATCH(110,Items!$P$2:$P$501,0)))</f>
        <v/>
      </c>
      <c r="G111" s="12" t="str">
        <f>IF($B111="","",INDEX(Items!$I$2:$I$501,MATCH(110,Items!$P$2:$P$501,0)))</f>
        <v/>
      </c>
      <c r="H111" s="12" t="str">
        <f>IF($B111="","",INDEX(Items!$J$2:$J$501,MATCH(110,Items!$P$2:$P$501,0)))</f>
        <v/>
      </c>
      <c r="I111" s="12" t="str">
        <f>IF($B111="","",MAX(0,IF(H111="",G111,H111)-E111-F111))</f>
        <v/>
      </c>
      <c r="J111" s="13" t="str">
        <f>IF($B111="","",INDEX(Items!$G$2:$G$501,MATCH(110,Items!$P$2:$P$501,0)))</f>
        <v/>
      </c>
      <c r="K111" s="13" t="str">
        <f>IF($B111="","",I111*J111)</f>
        <v/>
      </c>
    </row>
    <row r="112">
      <c r="A112" s="12" t="n">
        <v>111</v>
      </c>
      <c r="B112" s="12" t="str">
        <f>IFERROR(INDEX(Items!$A$2:$A$501,MATCH(111,Items!$P$2:$P$501,0)),"")</f>
        <v/>
      </c>
      <c r="C112" s="12" t="str">
        <f>IF($B112="","",INDEX(Items!$B$2:$B$501,MATCH(111,Items!$P$2:$P$501,0)))</f>
        <v/>
      </c>
      <c r="D112" s="12" t="str">
        <f>IF($B112="","",INDEX(Items!$F$2:$F$501,MATCH(111,Items!$P$2:$P$501,0)))</f>
        <v/>
      </c>
      <c r="E112" s="12" t="str">
        <f>IF($B112="","",INDEX(Items!$L$2:$L$501,MATCH(111,Items!$P$2:$P$501,0)))</f>
        <v/>
      </c>
      <c r="F112" s="12" t="str">
        <f>IF($B112="","",INDEX(Items!$M$2:$M$501,MATCH(111,Items!$P$2:$P$501,0)))</f>
        <v/>
      </c>
      <c r="G112" s="12" t="str">
        <f>IF($B112="","",INDEX(Items!$I$2:$I$501,MATCH(111,Items!$P$2:$P$501,0)))</f>
        <v/>
      </c>
      <c r="H112" s="12" t="str">
        <f>IF($B112="","",INDEX(Items!$J$2:$J$501,MATCH(111,Items!$P$2:$P$501,0)))</f>
        <v/>
      </c>
      <c r="I112" s="12" t="str">
        <f>IF($B112="","",MAX(0,IF(H112="",G112,H112)-E112-F112))</f>
        <v/>
      </c>
      <c r="J112" s="13" t="str">
        <f>IF($B112="","",INDEX(Items!$G$2:$G$501,MATCH(111,Items!$P$2:$P$501,0)))</f>
        <v/>
      </c>
      <c r="K112" s="13" t="str">
        <f>IF($B112="","",I112*J112)</f>
        <v/>
      </c>
    </row>
    <row r="113">
      <c r="A113" s="12" t="n">
        <v>112</v>
      </c>
      <c r="B113" s="12" t="str">
        <f>IFERROR(INDEX(Items!$A$2:$A$501,MATCH(112,Items!$P$2:$P$501,0)),"")</f>
        <v/>
      </c>
      <c r="C113" s="12" t="str">
        <f>IF($B113="","",INDEX(Items!$B$2:$B$501,MATCH(112,Items!$P$2:$P$501,0)))</f>
        <v/>
      </c>
      <c r="D113" s="12" t="str">
        <f>IF($B113="","",INDEX(Items!$F$2:$F$501,MATCH(112,Items!$P$2:$P$501,0)))</f>
        <v/>
      </c>
      <c r="E113" s="12" t="str">
        <f>IF($B113="","",INDEX(Items!$L$2:$L$501,MATCH(112,Items!$P$2:$P$501,0)))</f>
        <v/>
      </c>
      <c r="F113" s="12" t="str">
        <f>IF($B113="","",INDEX(Items!$M$2:$M$501,MATCH(112,Items!$P$2:$P$501,0)))</f>
        <v/>
      </c>
      <c r="G113" s="12" t="str">
        <f>IF($B113="","",INDEX(Items!$I$2:$I$501,MATCH(112,Items!$P$2:$P$501,0)))</f>
        <v/>
      </c>
      <c r="H113" s="12" t="str">
        <f>IF($B113="","",INDEX(Items!$J$2:$J$501,MATCH(112,Items!$P$2:$P$501,0)))</f>
        <v/>
      </c>
      <c r="I113" s="12" t="str">
        <f>IF($B113="","",MAX(0,IF(H113="",G113,H113)-E113-F113))</f>
        <v/>
      </c>
      <c r="J113" s="13" t="str">
        <f>IF($B113="","",INDEX(Items!$G$2:$G$501,MATCH(112,Items!$P$2:$P$501,0)))</f>
        <v/>
      </c>
      <c r="K113" s="13" t="str">
        <f>IF($B113="","",I113*J113)</f>
        <v/>
      </c>
    </row>
    <row r="114">
      <c r="A114" s="12" t="n">
        <v>113</v>
      </c>
      <c r="B114" s="12" t="str">
        <f>IFERROR(INDEX(Items!$A$2:$A$501,MATCH(113,Items!$P$2:$P$501,0)),"")</f>
        <v/>
      </c>
      <c r="C114" s="12" t="str">
        <f>IF($B114="","",INDEX(Items!$B$2:$B$501,MATCH(113,Items!$P$2:$P$501,0)))</f>
        <v/>
      </c>
      <c r="D114" s="12" t="str">
        <f>IF($B114="","",INDEX(Items!$F$2:$F$501,MATCH(113,Items!$P$2:$P$501,0)))</f>
        <v/>
      </c>
      <c r="E114" s="12" t="str">
        <f>IF($B114="","",INDEX(Items!$L$2:$L$501,MATCH(113,Items!$P$2:$P$501,0)))</f>
        <v/>
      </c>
      <c r="F114" s="12" t="str">
        <f>IF($B114="","",INDEX(Items!$M$2:$M$501,MATCH(113,Items!$P$2:$P$501,0)))</f>
        <v/>
      </c>
      <c r="G114" s="12" t="str">
        <f>IF($B114="","",INDEX(Items!$I$2:$I$501,MATCH(113,Items!$P$2:$P$501,0)))</f>
        <v/>
      </c>
      <c r="H114" s="12" t="str">
        <f>IF($B114="","",INDEX(Items!$J$2:$J$501,MATCH(113,Items!$P$2:$P$501,0)))</f>
        <v/>
      </c>
      <c r="I114" s="12" t="str">
        <f>IF($B114="","",MAX(0,IF(H114="",G114,H114)-E114-F114))</f>
        <v/>
      </c>
      <c r="J114" s="13" t="str">
        <f>IF($B114="","",INDEX(Items!$G$2:$G$501,MATCH(113,Items!$P$2:$P$501,0)))</f>
        <v/>
      </c>
      <c r="K114" s="13" t="str">
        <f>IF($B114="","",I114*J114)</f>
        <v/>
      </c>
    </row>
    <row r="115">
      <c r="A115" s="12" t="n">
        <v>114</v>
      </c>
      <c r="B115" s="12" t="str">
        <f>IFERROR(INDEX(Items!$A$2:$A$501,MATCH(114,Items!$P$2:$P$501,0)),"")</f>
        <v/>
      </c>
      <c r="C115" s="12" t="str">
        <f>IF($B115="","",INDEX(Items!$B$2:$B$501,MATCH(114,Items!$P$2:$P$501,0)))</f>
        <v/>
      </c>
      <c r="D115" s="12" t="str">
        <f>IF($B115="","",INDEX(Items!$F$2:$F$501,MATCH(114,Items!$P$2:$P$501,0)))</f>
        <v/>
      </c>
      <c r="E115" s="12" t="str">
        <f>IF($B115="","",INDEX(Items!$L$2:$L$501,MATCH(114,Items!$P$2:$P$501,0)))</f>
        <v/>
      </c>
      <c r="F115" s="12" t="str">
        <f>IF($B115="","",INDEX(Items!$M$2:$M$501,MATCH(114,Items!$P$2:$P$501,0)))</f>
        <v/>
      </c>
      <c r="G115" s="12" t="str">
        <f>IF($B115="","",INDEX(Items!$I$2:$I$501,MATCH(114,Items!$P$2:$P$501,0)))</f>
        <v/>
      </c>
      <c r="H115" s="12" t="str">
        <f>IF($B115="","",INDEX(Items!$J$2:$J$501,MATCH(114,Items!$P$2:$P$501,0)))</f>
        <v/>
      </c>
      <c r="I115" s="12" t="str">
        <f>IF($B115="","",MAX(0,IF(H115="",G115,H115)-E115-F115))</f>
        <v/>
      </c>
      <c r="J115" s="13" t="str">
        <f>IF($B115="","",INDEX(Items!$G$2:$G$501,MATCH(114,Items!$P$2:$P$501,0)))</f>
        <v/>
      </c>
      <c r="K115" s="13" t="str">
        <f>IF($B115="","",I115*J115)</f>
        <v/>
      </c>
    </row>
    <row r="116">
      <c r="A116" s="12" t="n">
        <v>115</v>
      </c>
      <c r="B116" s="12" t="str">
        <f>IFERROR(INDEX(Items!$A$2:$A$501,MATCH(115,Items!$P$2:$P$501,0)),"")</f>
        <v/>
      </c>
      <c r="C116" s="12" t="str">
        <f>IF($B116="","",INDEX(Items!$B$2:$B$501,MATCH(115,Items!$P$2:$P$501,0)))</f>
        <v/>
      </c>
      <c r="D116" s="12" t="str">
        <f>IF($B116="","",INDEX(Items!$F$2:$F$501,MATCH(115,Items!$P$2:$P$501,0)))</f>
        <v/>
      </c>
      <c r="E116" s="12" t="str">
        <f>IF($B116="","",INDEX(Items!$L$2:$L$501,MATCH(115,Items!$P$2:$P$501,0)))</f>
        <v/>
      </c>
      <c r="F116" s="12" t="str">
        <f>IF($B116="","",INDEX(Items!$M$2:$M$501,MATCH(115,Items!$P$2:$P$501,0)))</f>
        <v/>
      </c>
      <c r="G116" s="12" t="str">
        <f>IF($B116="","",INDEX(Items!$I$2:$I$501,MATCH(115,Items!$P$2:$P$501,0)))</f>
        <v/>
      </c>
      <c r="H116" s="12" t="str">
        <f>IF($B116="","",INDEX(Items!$J$2:$J$501,MATCH(115,Items!$P$2:$P$501,0)))</f>
        <v/>
      </c>
      <c r="I116" s="12" t="str">
        <f>IF($B116="","",MAX(0,IF(H116="",G116,H116)-E116-F116))</f>
        <v/>
      </c>
      <c r="J116" s="13" t="str">
        <f>IF($B116="","",INDEX(Items!$G$2:$G$501,MATCH(115,Items!$P$2:$P$501,0)))</f>
        <v/>
      </c>
      <c r="K116" s="13" t="str">
        <f>IF($B116="","",I116*J116)</f>
        <v/>
      </c>
    </row>
    <row r="117">
      <c r="A117" s="12" t="n">
        <v>116</v>
      </c>
      <c r="B117" s="12" t="str">
        <f>IFERROR(INDEX(Items!$A$2:$A$501,MATCH(116,Items!$P$2:$P$501,0)),"")</f>
        <v/>
      </c>
      <c r="C117" s="12" t="str">
        <f>IF($B117="","",INDEX(Items!$B$2:$B$501,MATCH(116,Items!$P$2:$P$501,0)))</f>
        <v/>
      </c>
      <c r="D117" s="12" t="str">
        <f>IF($B117="","",INDEX(Items!$F$2:$F$501,MATCH(116,Items!$P$2:$P$501,0)))</f>
        <v/>
      </c>
      <c r="E117" s="12" t="str">
        <f>IF($B117="","",INDEX(Items!$L$2:$L$501,MATCH(116,Items!$P$2:$P$501,0)))</f>
        <v/>
      </c>
      <c r="F117" s="12" t="str">
        <f>IF($B117="","",INDEX(Items!$M$2:$M$501,MATCH(116,Items!$P$2:$P$501,0)))</f>
        <v/>
      </c>
      <c r="G117" s="12" t="str">
        <f>IF($B117="","",INDEX(Items!$I$2:$I$501,MATCH(116,Items!$P$2:$P$501,0)))</f>
        <v/>
      </c>
      <c r="H117" s="12" t="str">
        <f>IF($B117="","",INDEX(Items!$J$2:$J$501,MATCH(116,Items!$P$2:$P$501,0)))</f>
        <v/>
      </c>
      <c r="I117" s="12" t="str">
        <f>IF($B117="","",MAX(0,IF(H117="",G117,H117)-E117-F117))</f>
        <v/>
      </c>
      <c r="J117" s="13" t="str">
        <f>IF($B117="","",INDEX(Items!$G$2:$G$501,MATCH(116,Items!$P$2:$P$501,0)))</f>
        <v/>
      </c>
      <c r="K117" s="13" t="str">
        <f>IF($B117="","",I117*J117)</f>
        <v/>
      </c>
    </row>
    <row r="118">
      <c r="A118" s="12" t="n">
        <v>117</v>
      </c>
      <c r="B118" s="12" t="str">
        <f>IFERROR(INDEX(Items!$A$2:$A$501,MATCH(117,Items!$P$2:$P$501,0)),"")</f>
        <v/>
      </c>
      <c r="C118" s="12" t="str">
        <f>IF($B118="","",INDEX(Items!$B$2:$B$501,MATCH(117,Items!$P$2:$P$501,0)))</f>
        <v/>
      </c>
      <c r="D118" s="12" t="str">
        <f>IF($B118="","",INDEX(Items!$F$2:$F$501,MATCH(117,Items!$P$2:$P$501,0)))</f>
        <v/>
      </c>
      <c r="E118" s="12" t="str">
        <f>IF($B118="","",INDEX(Items!$L$2:$L$501,MATCH(117,Items!$P$2:$P$501,0)))</f>
        <v/>
      </c>
      <c r="F118" s="12" t="str">
        <f>IF($B118="","",INDEX(Items!$M$2:$M$501,MATCH(117,Items!$P$2:$P$501,0)))</f>
        <v/>
      </c>
      <c r="G118" s="12" t="str">
        <f>IF($B118="","",INDEX(Items!$I$2:$I$501,MATCH(117,Items!$P$2:$P$501,0)))</f>
        <v/>
      </c>
      <c r="H118" s="12" t="str">
        <f>IF($B118="","",INDEX(Items!$J$2:$J$501,MATCH(117,Items!$P$2:$P$501,0)))</f>
        <v/>
      </c>
      <c r="I118" s="12" t="str">
        <f>IF($B118="","",MAX(0,IF(H118="",G118,H118)-E118-F118))</f>
        <v/>
      </c>
      <c r="J118" s="13" t="str">
        <f>IF($B118="","",INDEX(Items!$G$2:$G$501,MATCH(117,Items!$P$2:$P$501,0)))</f>
        <v/>
      </c>
      <c r="K118" s="13" t="str">
        <f>IF($B118="","",I118*J118)</f>
        <v/>
      </c>
    </row>
    <row r="119">
      <c r="A119" s="12" t="n">
        <v>118</v>
      </c>
      <c r="B119" s="12" t="str">
        <f>IFERROR(INDEX(Items!$A$2:$A$501,MATCH(118,Items!$P$2:$P$501,0)),"")</f>
        <v/>
      </c>
      <c r="C119" s="12" t="str">
        <f>IF($B119="","",INDEX(Items!$B$2:$B$501,MATCH(118,Items!$P$2:$P$501,0)))</f>
        <v/>
      </c>
      <c r="D119" s="12" t="str">
        <f>IF($B119="","",INDEX(Items!$F$2:$F$501,MATCH(118,Items!$P$2:$P$501,0)))</f>
        <v/>
      </c>
      <c r="E119" s="12" t="str">
        <f>IF($B119="","",INDEX(Items!$L$2:$L$501,MATCH(118,Items!$P$2:$P$501,0)))</f>
        <v/>
      </c>
      <c r="F119" s="12" t="str">
        <f>IF($B119="","",INDEX(Items!$M$2:$M$501,MATCH(118,Items!$P$2:$P$501,0)))</f>
        <v/>
      </c>
      <c r="G119" s="12" t="str">
        <f>IF($B119="","",INDEX(Items!$I$2:$I$501,MATCH(118,Items!$P$2:$P$501,0)))</f>
        <v/>
      </c>
      <c r="H119" s="12" t="str">
        <f>IF($B119="","",INDEX(Items!$J$2:$J$501,MATCH(118,Items!$P$2:$P$501,0)))</f>
        <v/>
      </c>
      <c r="I119" s="12" t="str">
        <f>IF($B119="","",MAX(0,IF(H119="",G119,H119)-E119-F119))</f>
        <v/>
      </c>
      <c r="J119" s="13" t="str">
        <f>IF($B119="","",INDEX(Items!$G$2:$G$501,MATCH(118,Items!$P$2:$P$501,0)))</f>
        <v/>
      </c>
      <c r="K119" s="13" t="str">
        <f>IF($B119="","",I119*J119)</f>
        <v/>
      </c>
    </row>
    <row r="120">
      <c r="A120" s="12" t="n">
        <v>119</v>
      </c>
      <c r="B120" s="12" t="str">
        <f>IFERROR(INDEX(Items!$A$2:$A$501,MATCH(119,Items!$P$2:$P$501,0)),"")</f>
        <v/>
      </c>
      <c r="C120" s="12" t="str">
        <f>IF($B120="","",INDEX(Items!$B$2:$B$501,MATCH(119,Items!$P$2:$P$501,0)))</f>
        <v/>
      </c>
      <c r="D120" s="12" t="str">
        <f>IF($B120="","",INDEX(Items!$F$2:$F$501,MATCH(119,Items!$P$2:$P$501,0)))</f>
        <v/>
      </c>
      <c r="E120" s="12" t="str">
        <f>IF($B120="","",INDEX(Items!$L$2:$L$501,MATCH(119,Items!$P$2:$P$501,0)))</f>
        <v/>
      </c>
      <c r="F120" s="12" t="str">
        <f>IF($B120="","",INDEX(Items!$M$2:$M$501,MATCH(119,Items!$P$2:$P$501,0)))</f>
        <v/>
      </c>
      <c r="G120" s="12" t="str">
        <f>IF($B120="","",INDEX(Items!$I$2:$I$501,MATCH(119,Items!$P$2:$P$501,0)))</f>
        <v/>
      </c>
      <c r="H120" s="12" t="str">
        <f>IF($B120="","",INDEX(Items!$J$2:$J$501,MATCH(119,Items!$P$2:$P$501,0)))</f>
        <v/>
      </c>
      <c r="I120" s="12" t="str">
        <f>IF($B120="","",MAX(0,IF(H120="",G120,H120)-E120-F120))</f>
        <v/>
      </c>
      <c r="J120" s="13" t="str">
        <f>IF($B120="","",INDEX(Items!$G$2:$G$501,MATCH(119,Items!$P$2:$P$501,0)))</f>
        <v/>
      </c>
      <c r="K120" s="13" t="str">
        <f>IF($B120="","",I120*J120)</f>
        <v/>
      </c>
    </row>
    <row r="121">
      <c r="A121" s="12" t="n">
        <v>120</v>
      </c>
      <c r="B121" s="12" t="str">
        <f>IFERROR(INDEX(Items!$A$2:$A$501,MATCH(120,Items!$P$2:$P$501,0)),"")</f>
        <v/>
      </c>
      <c r="C121" s="12" t="str">
        <f>IF($B121="","",INDEX(Items!$B$2:$B$501,MATCH(120,Items!$P$2:$P$501,0)))</f>
        <v/>
      </c>
      <c r="D121" s="12" t="str">
        <f>IF($B121="","",INDEX(Items!$F$2:$F$501,MATCH(120,Items!$P$2:$P$501,0)))</f>
        <v/>
      </c>
      <c r="E121" s="12" t="str">
        <f>IF($B121="","",INDEX(Items!$L$2:$L$501,MATCH(120,Items!$P$2:$P$501,0)))</f>
        <v/>
      </c>
      <c r="F121" s="12" t="str">
        <f>IF($B121="","",INDEX(Items!$M$2:$M$501,MATCH(120,Items!$P$2:$P$501,0)))</f>
        <v/>
      </c>
      <c r="G121" s="12" t="str">
        <f>IF($B121="","",INDEX(Items!$I$2:$I$501,MATCH(120,Items!$P$2:$P$501,0)))</f>
        <v/>
      </c>
      <c r="H121" s="12" t="str">
        <f>IF($B121="","",INDEX(Items!$J$2:$J$501,MATCH(120,Items!$P$2:$P$501,0)))</f>
        <v/>
      </c>
      <c r="I121" s="12" t="str">
        <f>IF($B121="","",MAX(0,IF(H121="",G121,H121)-E121-F121))</f>
        <v/>
      </c>
      <c r="J121" s="13" t="str">
        <f>IF($B121="","",INDEX(Items!$G$2:$G$501,MATCH(120,Items!$P$2:$P$501,0)))</f>
        <v/>
      </c>
      <c r="K121" s="13" t="str">
        <f>IF($B121="","",I121*J121)</f>
        <v/>
      </c>
    </row>
    <row r="122">
      <c r="A122" s="12" t="n">
        <v>121</v>
      </c>
      <c r="B122" s="12" t="str">
        <f>IFERROR(INDEX(Items!$A$2:$A$501,MATCH(121,Items!$P$2:$P$501,0)),"")</f>
        <v/>
      </c>
      <c r="C122" s="12" t="str">
        <f>IF($B122="","",INDEX(Items!$B$2:$B$501,MATCH(121,Items!$P$2:$P$501,0)))</f>
        <v/>
      </c>
      <c r="D122" s="12" t="str">
        <f>IF($B122="","",INDEX(Items!$F$2:$F$501,MATCH(121,Items!$P$2:$P$501,0)))</f>
        <v/>
      </c>
      <c r="E122" s="12" t="str">
        <f>IF($B122="","",INDEX(Items!$L$2:$L$501,MATCH(121,Items!$P$2:$P$501,0)))</f>
        <v/>
      </c>
      <c r="F122" s="12" t="str">
        <f>IF($B122="","",INDEX(Items!$M$2:$M$501,MATCH(121,Items!$P$2:$P$501,0)))</f>
        <v/>
      </c>
      <c r="G122" s="12" t="str">
        <f>IF($B122="","",INDEX(Items!$I$2:$I$501,MATCH(121,Items!$P$2:$P$501,0)))</f>
        <v/>
      </c>
      <c r="H122" s="12" t="str">
        <f>IF($B122="","",INDEX(Items!$J$2:$J$501,MATCH(121,Items!$P$2:$P$501,0)))</f>
        <v/>
      </c>
      <c r="I122" s="12" t="str">
        <f>IF($B122="","",MAX(0,IF(H122="",G122,H122)-E122-F122))</f>
        <v/>
      </c>
      <c r="J122" s="13" t="str">
        <f>IF($B122="","",INDEX(Items!$G$2:$G$501,MATCH(121,Items!$P$2:$P$501,0)))</f>
        <v/>
      </c>
      <c r="K122" s="13" t="str">
        <f>IF($B122="","",I122*J122)</f>
        <v/>
      </c>
    </row>
    <row r="123">
      <c r="A123" s="12" t="n">
        <v>122</v>
      </c>
      <c r="B123" s="12" t="str">
        <f>IFERROR(INDEX(Items!$A$2:$A$501,MATCH(122,Items!$P$2:$P$501,0)),"")</f>
        <v/>
      </c>
      <c r="C123" s="12" t="str">
        <f>IF($B123="","",INDEX(Items!$B$2:$B$501,MATCH(122,Items!$P$2:$P$501,0)))</f>
        <v/>
      </c>
      <c r="D123" s="12" t="str">
        <f>IF($B123="","",INDEX(Items!$F$2:$F$501,MATCH(122,Items!$P$2:$P$501,0)))</f>
        <v/>
      </c>
      <c r="E123" s="12" t="str">
        <f>IF($B123="","",INDEX(Items!$L$2:$L$501,MATCH(122,Items!$P$2:$P$501,0)))</f>
        <v/>
      </c>
      <c r="F123" s="12" t="str">
        <f>IF($B123="","",INDEX(Items!$M$2:$M$501,MATCH(122,Items!$P$2:$P$501,0)))</f>
        <v/>
      </c>
      <c r="G123" s="12" t="str">
        <f>IF($B123="","",INDEX(Items!$I$2:$I$501,MATCH(122,Items!$P$2:$P$501,0)))</f>
        <v/>
      </c>
      <c r="H123" s="12" t="str">
        <f>IF($B123="","",INDEX(Items!$J$2:$J$501,MATCH(122,Items!$P$2:$P$501,0)))</f>
        <v/>
      </c>
      <c r="I123" s="12" t="str">
        <f>IF($B123="","",MAX(0,IF(H123="",G123,H123)-E123-F123))</f>
        <v/>
      </c>
      <c r="J123" s="13" t="str">
        <f>IF($B123="","",INDEX(Items!$G$2:$G$501,MATCH(122,Items!$P$2:$P$501,0)))</f>
        <v/>
      </c>
      <c r="K123" s="13" t="str">
        <f>IF($B123="","",I123*J123)</f>
        <v/>
      </c>
    </row>
    <row r="124">
      <c r="A124" s="12" t="n">
        <v>123</v>
      </c>
      <c r="B124" s="12" t="str">
        <f>IFERROR(INDEX(Items!$A$2:$A$501,MATCH(123,Items!$P$2:$P$501,0)),"")</f>
        <v/>
      </c>
      <c r="C124" s="12" t="str">
        <f>IF($B124="","",INDEX(Items!$B$2:$B$501,MATCH(123,Items!$P$2:$P$501,0)))</f>
        <v/>
      </c>
      <c r="D124" s="12" t="str">
        <f>IF($B124="","",INDEX(Items!$F$2:$F$501,MATCH(123,Items!$P$2:$P$501,0)))</f>
        <v/>
      </c>
      <c r="E124" s="12" t="str">
        <f>IF($B124="","",INDEX(Items!$L$2:$L$501,MATCH(123,Items!$P$2:$P$501,0)))</f>
        <v/>
      </c>
      <c r="F124" s="12" t="str">
        <f>IF($B124="","",INDEX(Items!$M$2:$M$501,MATCH(123,Items!$P$2:$P$501,0)))</f>
        <v/>
      </c>
      <c r="G124" s="12" t="str">
        <f>IF($B124="","",INDEX(Items!$I$2:$I$501,MATCH(123,Items!$P$2:$P$501,0)))</f>
        <v/>
      </c>
      <c r="H124" s="12" t="str">
        <f>IF($B124="","",INDEX(Items!$J$2:$J$501,MATCH(123,Items!$P$2:$P$501,0)))</f>
        <v/>
      </c>
      <c r="I124" s="12" t="str">
        <f>IF($B124="","",MAX(0,IF(H124="",G124,H124)-E124-F124))</f>
        <v/>
      </c>
      <c r="J124" s="13" t="str">
        <f>IF($B124="","",INDEX(Items!$G$2:$G$501,MATCH(123,Items!$P$2:$P$501,0)))</f>
        <v/>
      </c>
      <c r="K124" s="13" t="str">
        <f>IF($B124="","",I124*J124)</f>
        <v/>
      </c>
    </row>
    <row r="125">
      <c r="A125" s="12" t="n">
        <v>124</v>
      </c>
      <c r="B125" s="12" t="str">
        <f>IFERROR(INDEX(Items!$A$2:$A$501,MATCH(124,Items!$P$2:$P$501,0)),"")</f>
        <v/>
      </c>
      <c r="C125" s="12" t="str">
        <f>IF($B125="","",INDEX(Items!$B$2:$B$501,MATCH(124,Items!$P$2:$P$501,0)))</f>
        <v/>
      </c>
      <c r="D125" s="12" t="str">
        <f>IF($B125="","",INDEX(Items!$F$2:$F$501,MATCH(124,Items!$P$2:$P$501,0)))</f>
        <v/>
      </c>
      <c r="E125" s="12" t="str">
        <f>IF($B125="","",INDEX(Items!$L$2:$L$501,MATCH(124,Items!$P$2:$P$501,0)))</f>
        <v/>
      </c>
      <c r="F125" s="12" t="str">
        <f>IF($B125="","",INDEX(Items!$M$2:$M$501,MATCH(124,Items!$P$2:$P$501,0)))</f>
        <v/>
      </c>
      <c r="G125" s="12" t="str">
        <f>IF($B125="","",INDEX(Items!$I$2:$I$501,MATCH(124,Items!$P$2:$P$501,0)))</f>
        <v/>
      </c>
      <c r="H125" s="12" t="str">
        <f>IF($B125="","",INDEX(Items!$J$2:$J$501,MATCH(124,Items!$P$2:$P$501,0)))</f>
        <v/>
      </c>
      <c r="I125" s="12" t="str">
        <f>IF($B125="","",MAX(0,IF(H125="",G125,H125)-E125-F125))</f>
        <v/>
      </c>
      <c r="J125" s="13" t="str">
        <f>IF($B125="","",INDEX(Items!$G$2:$G$501,MATCH(124,Items!$P$2:$P$501,0)))</f>
        <v/>
      </c>
      <c r="K125" s="13" t="str">
        <f>IF($B125="","",I125*J125)</f>
        <v/>
      </c>
    </row>
    <row r="126">
      <c r="A126" s="12" t="n">
        <v>125</v>
      </c>
      <c r="B126" s="12" t="str">
        <f>IFERROR(INDEX(Items!$A$2:$A$501,MATCH(125,Items!$P$2:$P$501,0)),"")</f>
        <v/>
      </c>
      <c r="C126" s="12" t="str">
        <f>IF($B126="","",INDEX(Items!$B$2:$B$501,MATCH(125,Items!$P$2:$P$501,0)))</f>
        <v/>
      </c>
      <c r="D126" s="12" t="str">
        <f>IF($B126="","",INDEX(Items!$F$2:$F$501,MATCH(125,Items!$P$2:$P$501,0)))</f>
        <v/>
      </c>
      <c r="E126" s="12" t="str">
        <f>IF($B126="","",INDEX(Items!$L$2:$L$501,MATCH(125,Items!$P$2:$P$501,0)))</f>
        <v/>
      </c>
      <c r="F126" s="12" t="str">
        <f>IF($B126="","",INDEX(Items!$M$2:$M$501,MATCH(125,Items!$P$2:$P$501,0)))</f>
        <v/>
      </c>
      <c r="G126" s="12" t="str">
        <f>IF($B126="","",INDEX(Items!$I$2:$I$501,MATCH(125,Items!$P$2:$P$501,0)))</f>
        <v/>
      </c>
      <c r="H126" s="12" t="str">
        <f>IF($B126="","",INDEX(Items!$J$2:$J$501,MATCH(125,Items!$P$2:$P$501,0)))</f>
        <v/>
      </c>
      <c r="I126" s="12" t="str">
        <f>IF($B126="","",MAX(0,IF(H126="",G126,H126)-E126-F126))</f>
        <v/>
      </c>
      <c r="J126" s="13" t="str">
        <f>IF($B126="","",INDEX(Items!$G$2:$G$501,MATCH(125,Items!$P$2:$P$501,0)))</f>
        <v/>
      </c>
      <c r="K126" s="13" t="str">
        <f>IF($B126="","",I126*J126)</f>
        <v/>
      </c>
    </row>
    <row r="127">
      <c r="A127" s="12" t="n">
        <v>126</v>
      </c>
      <c r="B127" s="12" t="str">
        <f>IFERROR(INDEX(Items!$A$2:$A$501,MATCH(126,Items!$P$2:$P$501,0)),"")</f>
        <v/>
      </c>
      <c r="C127" s="12" t="str">
        <f>IF($B127="","",INDEX(Items!$B$2:$B$501,MATCH(126,Items!$P$2:$P$501,0)))</f>
        <v/>
      </c>
      <c r="D127" s="12" t="str">
        <f>IF($B127="","",INDEX(Items!$F$2:$F$501,MATCH(126,Items!$P$2:$P$501,0)))</f>
        <v/>
      </c>
      <c r="E127" s="12" t="str">
        <f>IF($B127="","",INDEX(Items!$L$2:$L$501,MATCH(126,Items!$P$2:$P$501,0)))</f>
        <v/>
      </c>
      <c r="F127" s="12" t="str">
        <f>IF($B127="","",INDEX(Items!$M$2:$M$501,MATCH(126,Items!$P$2:$P$501,0)))</f>
        <v/>
      </c>
      <c r="G127" s="12" t="str">
        <f>IF($B127="","",INDEX(Items!$I$2:$I$501,MATCH(126,Items!$P$2:$P$501,0)))</f>
        <v/>
      </c>
      <c r="H127" s="12" t="str">
        <f>IF($B127="","",INDEX(Items!$J$2:$J$501,MATCH(126,Items!$P$2:$P$501,0)))</f>
        <v/>
      </c>
      <c r="I127" s="12" t="str">
        <f>IF($B127="","",MAX(0,IF(H127="",G127,H127)-E127-F127))</f>
        <v/>
      </c>
      <c r="J127" s="13" t="str">
        <f>IF($B127="","",INDEX(Items!$G$2:$G$501,MATCH(126,Items!$P$2:$P$501,0)))</f>
        <v/>
      </c>
      <c r="K127" s="13" t="str">
        <f>IF($B127="","",I127*J127)</f>
        <v/>
      </c>
    </row>
    <row r="128">
      <c r="A128" s="12" t="n">
        <v>127</v>
      </c>
      <c r="B128" s="12" t="str">
        <f>IFERROR(INDEX(Items!$A$2:$A$501,MATCH(127,Items!$P$2:$P$501,0)),"")</f>
        <v/>
      </c>
      <c r="C128" s="12" t="str">
        <f>IF($B128="","",INDEX(Items!$B$2:$B$501,MATCH(127,Items!$P$2:$P$501,0)))</f>
        <v/>
      </c>
      <c r="D128" s="12" t="str">
        <f>IF($B128="","",INDEX(Items!$F$2:$F$501,MATCH(127,Items!$P$2:$P$501,0)))</f>
        <v/>
      </c>
      <c r="E128" s="12" t="str">
        <f>IF($B128="","",INDEX(Items!$L$2:$L$501,MATCH(127,Items!$P$2:$P$501,0)))</f>
        <v/>
      </c>
      <c r="F128" s="12" t="str">
        <f>IF($B128="","",INDEX(Items!$M$2:$M$501,MATCH(127,Items!$P$2:$P$501,0)))</f>
        <v/>
      </c>
      <c r="G128" s="12" t="str">
        <f>IF($B128="","",INDEX(Items!$I$2:$I$501,MATCH(127,Items!$P$2:$P$501,0)))</f>
        <v/>
      </c>
      <c r="H128" s="12" t="str">
        <f>IF($B128="","",INDEX(Items!$J$2:$J$501,MATCH(127,Items!$P$2:$P$501,0)))</f>
        <v/>
      </c>
      <c r="I128" s="12" t="str">
        <f>IF($B128="","",MAX(0,IF(H128="",G128,H128)-E128-F128))</f>
        <v/>
      </c>
      <c r="J128" s="13" t="str">
        <f>IF($B128="","",INDEX(Items!$G$2:$G$501,MATCH(127,Items!$P$2:$P$501,0)))</f>
        <v/>
      </c>
      <c r="K128" s="13" t="str">
        <f>IF($B128="","",I128*J128)</f>
        <v/>
      </c>
    </row>
    <row r="129">
      <c r="A129" s="12" t="n">
        <v>128</v>
      </c>
      <c r="B129" s="12" t="str">
        <f>IFERROR(INDEX(Items!$A$2:$A$501,MATCH(128,Items!$P$2:$P$501,0)),"")</f>
        <v/>
      </c>
      <c r="C129" s="12" t="str">
        <f>IF($B129="","",INDEX(Items!$B$2:$B$501,MATCH(128,Items!$P$2:$P$501,0)))</f>
        <v/>
      </c>
      <c r="D129" s="12" t="str">
        <f>IF($B129="","",INDEX(Items!$F$2:$F$501,MATCH(128,Items!$P$2:$P$501,0)))</f>
        <v/>
      </c>
      <c r="E129" s="12" t="str">
        <f>IF($B129="","",INDEX(Items!$L$2:$L$501,MATCH(128,Items!$P$2:$P$501,0)))</f>
        <v/>
      </c>
      <c r="F129" s="12" t="str">
        <f>IF($B129="","",INDEX(Items!$M$2:$M$501,MATCH(128,Items!$P$2:$P$501,0)))</f>
        <v/>
      </c>
      <c r="G129" s="12" t="str">
        <f>IF($B129="","",INDEX(Items!$I$2:$I$501,MATCH(128,Items!$P$2:$P$501,0)))</f>
        <v/>
      </c>
      <c r="H129" s="12" t="str">
        <f>IF($B129="","",INDEX(Items!$J$2:$J$501,MATCH(128,Items!$P$2:$P$501,0)))</f>
        <v/>
      </c>
      <c r="I129" s="12" t="str">
        <f>IF($B129="","",MAX(0,IF(H129="",G129,H129)-E129-F129))</f>
        <v/>
      </c>
      <c r="J129" s="13" t="str">
        <f>IF($B129="","",INDEX(Items!$G$2:$G$501,MATCH(128,Items!$P$2:$P$501,0)))</f>
        <v/>
      </c>
      <c r="K129" s="13" t="str">
        <f>IF($B129="","",I129*J129)</f>
        <v/>
      </c>
    </row>
    <row r="130">
      <c r="A130" s="12" t="n">
        <v>129</v>
      </c>
      <c r="B130" s="12" t="str">
        <f>IFERROR(INDEX(Items!$A$2:$A$501,MATCH(129,Items!$P$2:$P$501,0)),"")</f>
        <v/>
      </c>
      <c r="C130" s="12" t="str">
        <f>IF($B130="","",INDEX(Items!$B$2:$B$501,MATCH(129,Items!$P$2:$P$501,0)))</f>
        <v/>
      </c>
      <c r="D130" s="12" t="str">
        <f>IF($B130="","",INDEX(Items!$F$2:$F$501,MATCH(129,Items!$P$2:$P$501,0)))</f>
        <v/>
      </c>
      <c r="E130" s="12" t="str">
        <f>IF($B130="","",INDEX(Items!$L$2:$L$501,MATCH(129,Items!$P$2:$P$501,0)))</f>
        <v/>
      </c>
      <c r="F130" s="12" t="str">
        <f>IF($B130="","",INDEX(Items!$M$2:$M$501,MATCH(129,Items!$P$2:$P$501,0)))</f>
        <v/>
      </c>
      <c r="G130" s="12" t="str">
        <f>IF($B130="","",INDEX(Items!$I$2:$I$501,MATCH(129,Items!$P$2:$P$501,0)))</f>
        <v/>
      </c>
      <c r="H130" s="12" t="str">
        <f>IF($B130="","",INDEX(Items!$J$2:$J$501,MATCH(129,Items!$P$2:$P$501,0)))</f>
        <v/>
      </c>
      <c r="I130" s="12" t="str">
        <f>IF($B130="","",MAX(0,IF(H130="",G130,H130)-E130-F130))</f>
        <v/>
      </c>
      <c r="J130" s="13" t="str">
        <f>IF($B130="","",INDEX(Items!$G$2:$G$501,MATCH(129,Items!$P$2:$P$501,0)))</f>
        <v/>
      </c>
      <c r="K130" s="13" t="str">
        <f>IF($B130="","",I130*J130)</f>
        <v/>
      </c>
    </row>
    <row r="131">
      <c r="A131" s="12" t="n">
        <v>130</v>
      </c>
      <c r="B131" s="12" t="str">
        <f>IFERROR(INDEX(Items!$A$2:$A$501,MATCH(130,Items!$P$2:$P$501,0)),"")</f>
        <v/>
      </c>
      <c r="C131" s="12" t="str">
        <f>IF($B131="","",INDEX(Items!$B$2:$B$501,MATCH(130,Items!$P$2:$P$501,0)))</f>
        <v/>
      </c>
      <c r="D131" s="12" t="str">
        <f>IF($B131="","",INDEX(Items!$F$2:$F$501,MATCH(130,Items!$P$2:$P$501,0)))</f>
        <v/>
      </c>
      <c r="E131" s="12" t="str">
        <f>IF($B131="","",INDEX(Items!$L$2:$L$501,MATCH(130,Items!$P$2:$P$501,0)))</f>
        <v/>
      </c>
      <c r="F131" s="12" t="str">
        <f>IF($B131="","",INDEX(Items!$M$2:$M$501,MATCH(130,Items!$P$2:$P$501,0)))</f>
        <v/>
      </c>
      <c r="G131" s="12" t="str">
        <f>IF($B131="","",INDEX(Items!$I$2:$I$501,MATCH(130,Items!$P$2:$P$501,0)))</f>
        <v/>
      </c>
      <c r="H131" s="12" t="str">
        <f>IF($B131="","",INDEX(Items!$J$2:$J$501,MATCH(130,Items!$P$2:$P$501,0)))</f>
        <v/>
      </c>
      <c r="I131" s="12" t="str">
        <f>IF($B131="","",MAX(0,IF(H131="",G131,H131)-E131-F131))</f>
        <v/>
      </c>
      <c r="J131" s="13" t="str">
        <f>IF($B131="","",INDEX(Items!$G$2:$G$501,MATCH(130,Items!$P$2:$P$501,0)))</f>
        <v/>
      </c>
      <c r="K131" s="13" t="str">
        <f>IF($B131="","",I131*J131)</f>
        <v/>
      </c>
    </row>
    <row r="132">
      <c r="A132" s="12" t="n">
        <v>131</v>
      </c>
      <c r="B132" s="12" t="str">
        <f>IFERROR(INDEX(Items!$A$2:$A$501,MATCH(131,Items!$P$2:$P$501,0)),"")</f>
        <v/>
      </c>
      <c r="C132" s="12" t="str">
        <f>IF($B132="","",INDEX(Items!$B$2:$B$501,MATCH(131,Items!$P$2:$P$501,0)))</f>
        <v/>
      </c>
      <c r="D132" s="12" t="str">
        <f>IF($B132="","",INDEX(Items!$F$2:$F$501,MATCH(131,Items!$P$2:$P$501,0)))</f>
        <v/>
      </c>
      <c r="E132" s="12" t="str">
        <f>IF($B132="","",INDEX(Items!$L$2:$L$501,MATCH(131,Items!$P$2:$P$501,0)))</f>
        <v/>
      </c>
      <c r="F132" s="12" t="str">
        <f>IF($B132="","",INDEX(Items!$M$2:$M$501,MATCH(131,Items!$P$2:$P$501,0)))</f>
        <v/>
      </c>
      <c r="G132" s="12" t="str">
        <f>IF($B132="","",INDEX(Items!$I$2:$I$501,MATCH(131,Items!$P$2:$P$501,0)))</f>
        <v/>
      </c>
      <c r="H132" s="12" t="str">
        <f>IF($B132="","",INDEX(Items!$J$2:$J$501,MATCH(131,Items!$P$2:$P$501,0)))</f>
        <v/>
      </c>
      <c r="I132" s="12" t="str">
        <f>IF($B132="","",MAX(0,IF(H132="",G132,H132)-E132-F132))</f>
        <v/>
      </c>
      <c r="J132" s="13" t="str">
        <f>IF($B132="","",INDEX(Items!$G$2:$G$501,MATCH(131,Items!$P$2:$P$501,0)))</f>
        <v/>
      </c>
      <c r="K132" s="13" t="str">
        <f>IF($B132="","",I132*J132)</f>
        <v/>
      </c>
    </row>
    <row r="133">
      <c r="A133" s="12" t="n">
        <v>132</v>
      </c>
      <c r="B133" s="12" t="str">
        <f>IFERROR(INDEX(Items!$A$2:$A$501,MATCH(132,Items!$P$2:$P$501,0)),"")</f>
        <v/>
      </c>
      <c r="C133" s="12" t="str">
        <f>IF($B133="","",INDEX(Items!$B$2:$B$501,MATCH(132,Items!$P$2:$P$501,0)))</f>
        <v/>
      </c>
      <c r="D133" s="12" t="str">
        <f>IF($B133="","",INDEX(Items!$F$2:$F$501,MATCH(132,Items!$P$2:$P$501,0)))</f>
        <v/>
      </c>
      <c r="E133" s="12" t="str">
        <f>IF($B133="","",INDEX(Items!$L$2:$L$501,MATCH(132,Items!$P$2:$P$501,0)))</f>
        <v/>
      </c>
      <c r="F133" s="12" t="str">
        <f>IF($B133="","",INDEX(Items!$M$2:$M$501,MATCH(132,Items!$P$2:$P$501,0)))</f>
        <v/>
      </c>
      <c r="G133" s="12" t="str">
        <f>IF($B133="","",INDEX(Items!$I$2:$I$501,MATCH(132,Items!$P$2:$P$501,0)))</f>
        <v/>
      </c>
      <c r="H133" s="12" t="str">
        <f>IF($B133="","",INDEX(Items!$J$2:$J$501,MATCH(132,Items!$P$2:$P$501,0)))</f>
        <v/>
      </c>
      <c r="I133" s="12" t="str">
        <f>IF($B133="","",MAX(0,IF(H133="",G133,H133)-E133-F133))</f>
        <v/>
      </c>
      <c r="J133" s="13" t="str">
        <f>IF($B133="","",INDEX(Items!$G$2:$G$501,MATCH(132,Items!$P$2:$P$501,0)))</f>
        <v/>
      </c>
      <c r="K133" s="13" t="str">
        <f>IF($B133="","",I133*J133)</f>
        <v/>
      </c>
    </row>
    <row r="134">
      <c r="A134" s="12" t="n">
        <v>133</v>
      </c>
      <c r="B134" s="12" t="str">
        <f>IFERROR(INDEX(Items!$A$2:$A$501,MATCH(133,Items!$P$2:$P$501,0)),"")</f>
        <v/>
      </c>
      <c r="C134" s="12" t="str">
        <f>IF($B134="","",INDEX(Items!$B$2:$B$501,MATCH(133,Items!$P$2:$P$501,0)))</f>
        <v/>
      </c>
      <c r="D134" s="12" t="str">
        <f>IF($B134="","",INDEX(Items!$F$2:$F$501,MATCH(133,Items!$P$2:$P$501,0)))</f>
        <v/>
      </c>
      <c r="E134" s="12" t="str">
        <f>IF($B134="","",INDEX(Items!$L$2:$L$501,MATCH(133,Items!$P$2:$P$501,0)))</f>
        <v/>
      </c>
      <c r="F134" s="12" t="str">
        <f>IF($B134="","",INDEX(Items!$M$2:$M$501,MATCH(133,Items!$P$2:$P$501,0)))</f>
        <v/>
      </c>
      <c r="G134" s="12" t="str">
        <f>IF($B134="","",INDEX(Items!$I$2:$I$501,MATCH(133,Items!$P$2:$P$501,0)))</f>
        <v/>
      </c>
      <c r="H134" s="12" t="str">
        <f>IF($B134="","",INDEX(Items!$J$2:$J$501,MATCH(133,Items!$P$2:$P$501,0)))</f>
        <v/>
      </c>
      <c r="I134" s="12" t="str">
        <f>IF($B134="","",MAX(0,IF(H134="",G134,H134)-E134-F134))</f>
        <v/>
      </c>
      <c r="J134" s="13" t="str">
        <f>IF($B134="","",INDEX(Items!$G$2:$G$501,MATCH(133,Items!$P$2:$P$501,0)))</f>
        <v/>
      </c>
      <c r="K134" s="13" t="str">
        <f>IF($B134="","",I134*J134)</f>
        <v/>
      </c>
    </row>
    <row r="135">
      <c r="A135" s="12" t="n">
        <v>134</v>
      </c>
      <c r="B135" s="12" t="str">
        <f>IFERROR(INDEX(Items!$A$2:$A$501,MATCH(134,Items!$P$2:$P$501,0)),"")</f>
        <v/>
      </c>
      <c r="C135" s="12" t="str">
        <f>IF($B135="","",INDEX(Items!$B$2:$B$501,MATCH(134,Items!$P$2:$P$501,0)))</f>
        <v/>
      </c>
      <c r="D135" s="12" t="str">
        <f>IF($B135="","",INDEX(Items!$F$2:$F$501,MATCH(134,Items!$P$2:$P$501,0)))</f>
        <v/>
      </c>
      <c r="E135" s="12" t="str">
        <f>IF($B135="","",INDEX(Items!$L$2:$L$501,MATCH(134,Items!$P$2:$P$501,0)))</f>
        <v/>
      </c>
      <c r="F135" s="12" t="str">
        <f>IF($B135="","",INDEX(Items!$M$2:$M$501,MATCH(134,Items!$P$2:$P$501,0)))</f>
        <v/>
      </c>
      <c r="G135" s="12" t="str">
        <f>IF($B135="","",INDEX(Items!$I$2:$I$501,MATCH(134,Items!$P$2:$P$501,0)))</f>
        <v/>
      </c>
      <c r="H135" s="12" t="str">
        <f>IF($B135="","",INDEX(Items!$J$2:$J$501,MATCH(134,Items!$P$2:$P$501,0)))</f>
        <v/>
      </c>
      <c r="I135" s="12" t="str">
        <f>IF($B135="","",MAX(0,IF(H135="",G135,H135)-E135-F135))</f>
        <v/>
      </c>
      <c r="J135" s="13" t="str">
        <f>IF($B135="","",INDEX(Items!$G$2:$G$501,MATCH(134,Items!$P$2:$P$501,0)))</f>
        <v/>
      </c>
      <c r="K135" s="13" t="str">
        <f>IF($B135="","",I135*J135)</f>
        <v/>
      </c>
    </row>
    <row r="136">
      <c r="A136" s="12" t="n">
        <v>135</v>
      </c>
      <c r="B136" s="12" t="str">
        <f>IFERROR(INDEX(Items!$A$2:$A$501,MATCH(135,Items!$P$2:$P$501,0)),"")</f>
        <v/>
      </c>
      <c r="C136" s="12" t="str">
        <f>IF($B136="","",INDEX(Items!$B$2:$B$501,MATCH(135,Items!$P$2:$P$501,0)))</f>
        <v/>
      </c>
      <c r="D136" s="12" t="str">
        <f>IF($B136="","",INDEX(Items!$F$2:$F$501,MATCH(135,Items!$P$2:$P$501,0)))</f>
        <v/>
      </c>
      <c r="E136" s="12" t="str">
        <f>IF($B136="","",INDEX(Items!$L$2:$L$501,MATCH(135,Items!$P$2:$P$501,0)))</f>
        <v/>
      </c>
      <c r="F136" s="12" t="str">
        <f>IF($B136="","",INDEX(Items!$M$2:$M$501,MATCH(135,Items!$P$2:$P$501,0)))</f>
        <v/>
      </c>
      <c r="G136" s="12" t="str">
        <f>IF($B136="","",INDEX(Items!$I$2:$I$501,MATCH(135,Items!$P$2:$P$501,0)))</f>
        <v/>
      </c>
      <c r="H136" s="12" t="str">
        <f>IF($B136="","",INDEX(Items!$J$2:$J$501,MATCH(135,Items!$P$2:$P$501,0)))</f>
        <v/>
      </c>
      <c r="I136" s="12" t="str">
        <f>IF($B136="","",MAX(0,IF(H136="",G136,H136)-E136-F136))</f>
        <v/>
      </c>
      <c r="J136" s="13" t="str">
        <f>IF($B136="","",INDEX(Items!$G$2:$G$501,MATCH(135,Items!$P$2:$P$501,0)))</f>
        <v/>
      </c>
      <c r="K136" s="13" t="str">
        <f>IF($B136="","",I136*J136)</f>
        <v/>
      </c>
    </row>
    <row r="137">
      <c r="A137" s="12" t="n">
        <v>136</v>
      </c>
      <c r="B137" s="12" t="str">
        <f>IFERROR(INDEX(Items!$A$2:$A$501,MATCH(136,Items!$P$2:$P$501,0)),"")</f>
        <v/>
      </c>
      <c r="C137" s="12" t="str">
        <f>IF($B137="","",INDEX(Items!$B$2:$B$501,MATCH(136,Items!$P$2:$P$501,0)))</f>
        <v/>
      </c>
      <c r="D137" s="12" t="str">
        <f>IF($B137="","",INDEX(Items!$F$2:$F$501,MATCH(136,Items!$P$2:$P$501,0)))</f>
        <v/>
      </c>
      <c r="E137" s="12" t="str">
        <f>IF($B137="","",INDEX(Items!$L$2:$L$501,MATCH(136,Items!$P$2:$P$501,0)))</f>
        <v/>
      </c>
      <c r="F137" s="12" t="str">
        <f>IF($B137="","",INDEX(Items!$M$2:$M$501,MATCH(136,Items!$P$2:$P$501,0)))</f>
        <v/>
      </c>
      <c r="G137" s="12" t="str">
        <f>IF($B137="","",INDEX(Items!$I$2:$I$501,MATCH(136,Items!$P$2:$P$501,0)))</f>
        <v/>
      </c>
      <c r="H137" s="12" t="str">
        <f>IF($B137="","",INDEX(Items!$J$2:$J$501,MATCH(136,Items!$P$2:$P$501,0)))</f>
        <v/>
      </c>
      <c r="I137" s="12" t="str">
        <f>IF($B137="","",MAX(0,IF(H137="",G137,H137)-E137-F137))</f>
        <v/>
      </c>
      <c r="J137" s="13" t="str">
        <f>IF($B137="","",INDEX(Items!$G$2:$G$501,MATCH(136,Items!$P$2:$P$501,0)))</f>
        <v/>
      </c>
      <c r="K137" s="13" t="str">
        <f>IF($B137="","",I137*J137)</f>
        <v/>
      </c>
    </row>
    <row r="138">
      <c r="A138" s="12" t="n">
        <v>137</v>
      </c>
      <c r="B138" s="12" t="str">
        <f>IFERROR(INDEX(Items!$A$2:$A$501,MATCH(137,Items!$P$2:$P$501,0)),"")</f>
        <v/>
      </c>
      <c r="C138" s="12" t="str">
        <f>IF($B138="","",INDEX(Items!$B$2:$B$501,MATCH(137,Items!$P$2:$P$501,0)))</f>
        <v/>
      </c>
      <c r="D138" s="12" t="str">
        <f>IF($B138="","",INDEX(Items!$F$2:$F$501,MATCH(137,Items!$P$2:$P$501,0)))</f>
        <v/>
      </c>
      <c r="E138" s="12" t="str">
        <f>IF($B138="","",INDEX(Items!$L$2:$L$501,MATCH(137,Items!$P$2:$P$501,0)))</f>
        <v/>
      </c>
      <c r="F138" s="12" t="str">
        <f>IF($B138="","",INDEX(Items!$M$2:$M$501,MATCH(137,Items!$P$2:$P$501,0)))</f>
        <v/>
      </c>
      <c r="G138" s="12" t="str">
        <f>IF($B138="","",INDEX(Items!$I$2:$I$501,MATCH(137,Items!$P$2:$P$501,0)))</f>
        <v/>
      </c>
      <c r="H138" s="12" t="str">
        <f>IF($B138="","",INDEX(Items!$J$2:$J$501,MATCH(137,Items!$P$2:$P$501,0)))</f>
        <v/>
      </c>
      <c r="I138" s="12" t="str">
        <f>IF($B138="","",MAX(0,IF(H138="",G138,H138)-E138-F138))</f>
        <v/>
      </c>
      <c r="J138" s="13" t="str">
        <f>IF($B138="","",INDEX(Items!$G$2:$G$501,MATCH(137,Items!$P$2:$P$501,0)))</f>
        <v/>
      </c>
      <c r="K138" s="13" t="str">
        <f>IF($B138="","",I138*J138)</f>
        <v/>
      </c>
    </row>
    <row r="139">
      <c r="A139" s="12" t="n">
        <v>138</v>
      </c>
      <c r="B139" s="12" t="str">
        <f>IFERROR(INDEX(Items!$A$2:$A$501,MATCH(138,Items!$P$2:$P$501,0)),"")</f>
        <v/>
      </c>
      <c r="C139" s="12" t="str">
        <f>IF($B139="","",INDEX(Items!$B$2:$B$501,MATCH(138,Items!$P$2:$P$501,0)))</f>
        <v/>
      </c>
      <c r="D139" s="12" t="str">
        <f>IF($B139="","",INDEX(Items!$F$2:$F$501,MATCH(138,Items!$P$2:$P$501,0)))</f>
        <v/>
      </c>
      <c r="E139" s="12" t="str">
        <f>IF($B139="","",INDEX(Items!$L$2:$L$501,MATCH(138,Items!$P$2:$P$501,0)))</f>
        <v/>
      </c>
      <c r="F139" s="12" t="str">
        <f>IF($B139="","",INDEX(Items!$M$2:$M$501,MATCH(138,Items!$P$2:$P$501,0)))</f>
        <v/>
      </c>
      <c r="G139" s="12" t="str">
        <f>IF($B139="","",INDEX(Items!$I$2:$I$501,MATCH(138,Items!$P$2:$P$501,0)))</f>
        <v/>
      </c>
      <c r="H139" s="12" t="str">
        <f>IF($B139="","",INDEX(Items!$J$2:$J$501,MATCH(138,Items!$P$2:$P$501,0)))</f>
        <v/>
      </c>
      <c r="I139" s="12" t="str">
        <f>IF($B139="","",MAX(0,IF(H139="",G139,H139)-E139-F139))</f>
        <v/>
      </c>
      <c r="J139" s="13" t="str">
        <f>IF($B139="","",INDEX(Items!$G$2:$G$501,MATCH(138,Items!$P$2:$P$501,0)))</f>
        <v/>
      </c>
      <c r="K139" s="13" t="str">
        <f>IF($B139="","",I139*J139)</f>
        <v/>
      </c>
    </row>
    <row r="140">
      <c r="A140" s="12" t="n">
        <v>139</v>
      </c>
      <c r="B140" s="12" t="str">
        <f>IFERROR(INDEX(Items!$A$2:$A$501,MATCH(139,Items!$P$2:$P$501,0)),"")</f>
        <v/>
      </c>
      <c r="C140" s="12" t="str">
        <f>IF($B140="","",INDEX(Items!$B$2:$B$501,MATCH(139,Items!$P$2:$P$501,0)))</f>
        <v/>
      </c>
      <c r="D140" s="12" t="str">
        <f>IF($B140="","",INDEX(Items!$F$2:$F$501,MATCH(139,Items!$P$2:$P$501,0)))</f>
        <v/>
      </c>
      <c r="E140" s="12" t="str">
        <f>IF($B140="","",INDEX(Items!$L$2:$L$501,MATCH(139,Items!$P$2:$P$501,0)))</f>
        <v/>
      </c>
      <c r="F140" s="12" t="str">
        <f>IF($B140="","",INDEX(Items!$M$2:$M$501,MATCH(139,Items!$P$2:$P$501,0)))</f>
        <v/>
      </c>
      <c r="G140" s="12" t="str">
        <f>IF($B140="","",INDEX(Items!$I$2:$I$501,MATCH(139,Items!$P$2:$P$501,0)))</f>
        <v/>
      </c>
      <c r="H140" s="12" t="str">
        <f>IF($B140="","",INDEX(Items!$J$2:$J$501,MATCH(139,Items!$P$2:$P$501,0)))</f>
        <v/>
      </c>
      <c r="I140" s="12" t="str">
        <f>IF($B140="","",MAX(0,IF(H140="",G140,H140)-E140-F140))</f>
        <v/>
      </c>
      <c r="J140" s="13" t="str">
        <f>IF($B140="","",INDEX(Items!$G$2:$G$501,MATCH(139,Items!$P$2:$P$501,0)))</f>
        <v/>
      </c>
      <c r="K140" s="13" t="str">
        <f>IF($B140="","",I140*J140)</f>
        <v/>
      </c>
    </row>
    <row r="141">
      <c r="A141" s="12" t="n">
        <v>140</v>
      </c>
      <c r="B141" s="12" t="str">
        <f>IFERROR(INDEX(Items!$A$2:$A$501,MATCH(140,Items!$P$2:$P$501,0)),"")</f>
        <v/>
      </c>
      <c r="C141" s="12" t="str">
        <f>IF($B141="","",INDEX(Items!$B$2:$B$501,MATCH(140,Items!$P$2:$P$501,0)))</f>
        <v/>
      </c>
      <c r="D141" s="12" t="str">
        <f>IF($B141="","",INDEX(Items!$F$2:$F$501,MATCH(140,Items!$P$2:$P$501,0)))</f>
        <v/>
      </c>
      <c r="E141" s="12" t="str">
        <f>IF($B141="","",INDEX(Items!$L$2:$L$501,MATCH(140,Items!$P$2:$P$501,0)))</f>
        <v/>
      </c>
      <c r="F141" s="12" t="str">
        <f>IF($B141="","",INDEX(Items!$M$2:$M$501,MATCH(140,Items!$P$2:$P$501,0)))</f>
        <v/>
      </c>
      <c r="G141" s="12" t="str">
        <f>IF($B141="","",INDEX(Items!$I$2:$I$501,MATCH(140,Items!$P$2:$P$501,0)))</f>
        <v/>
      </c>
      <c r="H141" s="12" t="str">
        <f>IF($B141="","",INDEX(Items!$J$2:$J$501,MATCH(140,Items!$P$2:$P$501,0)))</f>
        <v/>
      </c>
      <c r="I141" s="12" t="str">
        <f>IF($B141="","",MAX(0,IF(H141="",G141,H141)-E141-F141))</f>
        <v/>
      </c>
      <c r="J141" s="13" t="str">
        <f>IF($B141="","",INDEX(Items!$G$2:$G$501,MATCH(140,Items!$P$2:$P$501,0)))</f>
        <v/>
      </c>
      <c r="K141" s="13" t="str">
        <f>IF($B141="","",I141*J141)</f>
        <v/>
      </c>
    </row>
    <row r="142">
      <c r="A142" s="12" t="n">
        <v>141</v>
      </c>
      <c r="B142" s="12" t="str">
        <f>IFERROR(INDEX(Items!$A$2:$A$501,MATCH(141,Items!$P$2:$P$501,0)),"")</f>
        <v/>
      </c>
      <c r="C142" s="12" t="str">
        <f>IF($B142="","",INDEX(Items!$B$2:$B$501,MATCH(141,Items!$P$2:$P$501,0)))</f>
        <v/>
      </c>
      <c r="D142" s="12" t="str">
        <f>IF($B142="","",INDEX(Items!$F$2:$F$501,MATCH(141,Items!$P$2:$P$501,0)))</f>
        <v/>
      </c>
      <c r="E142" s="12" t="str">
        <f>IF($B142="","",INDEX(Items!$L$2:$L$501,MATCH(141,Items!$P$2:$P$501,0)))</f>
        <v/>
      </c>
      <c r="F142" s="12" t="str">
        <f>IF($B142="","",INDEX(Items!$M$2:$M$501,MATCH(141,Items!$P$2:$P$501,0)))</f>
        <v/>
      </c>
      <c r="G142" s="12" t="str">
        <f>IF($B142="","",INDEX(Items!$I$2:$I$501,MATCH(141,Items!$P$2:$P$501,0)))</f>
        <v/>
      </c>
      <c r="H142" s="12" t="str">
        <f>IF($B142="","",INDEX(Items!$J$2:$J$501,MATCH(141,Items!$P$2:$P$501,0)))</f>
        <v/>
      </c>
      <c r="I142" s="12" t="str">
        <f>IF($B142="","",MAX(0,IF(H142="",G142,H142)-E142-F142))</f>
        <v/>
      </c>
      <c r="J142" s="13" t="str">
        <f>IF($B142="","",INDEX(Items!$G$2:$G$501,MATCH(141,Items!$P$2:$P$501,0)))</f>
        <v/>
      </c>
      <c r="K142" s="13" t="str">
        <f>IF($B142="","",I142*J142)</f>
        <v/>
      </c>
    </row>
    <row r="143">
      <c r="A143" s="12" t="n">
        <v>142</v>
      </c>
      <c r="B143" s="12" t="str">
        <f>IFERROR(INDEX(Items!$A$2:$A$501,MATCH(142,Items!$P$2:$P$501,0)),"")</f>
        <v/>
      </c>
      <c r="C143" s="12" t="str">
        <f>IF($B143="","",INDEX(Items!$B$2:$B$501,MATCH(142,Items!$P$2:$P$501,0)))</f>
        <v/>
      </c>
      <c r="D143" s="12" t="str">
        <f>IF($B143="","",INDEX(Items!$F$2:$F$501,MATCH(142,Items!$P$2:$P$501,0)))</f>
        <v/>
      </c>
      <c r="E143" s="12" t="str">
        <f>IF($B143="","",INDEX(Items!$L$2:$L$501,MATCH(142,Items!$P$2:$P$501,0)))</f>
        <v/>
      </c>
      <c r="F143" s="12" t="str">
        <f>IF($B143="","",INDEX(Items!$M$2:$M$501,MATCH(142,Items!$P$2:$P$501,0)))</f>
        <v/>
      </c>
      <c r="G143" s="12" t="str">
        <f>IF($B143="","",INDEX(Items!$I$2:$I$501,MATCH(142,Items!$P$2:$P$501,0)))</f>
        <v/>
      </c>
      <c r="H143" s="12" t="str">
        <f>IF($B143="","",INDEX(Items!$J$2:$J$501,MATCH(142,Items!$P$2:$P$501,0)))</f>
        <v/>
      </c>
      <c r="I143" s="12" t="str">
        <f>IF($B143="","",MAX(0,IF(H143="",G143,H143)-E143-F143))</f>
        <v/>
      </c>
      <c r="J143" s="13" t="str">
        <f>IF($B143="","",INDEX(Items!$G$2:$G$501,MATCH(142,Items!$P$2:$P$501,0)))</f>
        <v/>
      </c>
      <c r="K143" s="13" t="str">
        <f>IF($B143="","",I143*J143)</f>
        <v/>
      </c>
    </row>
    <row r="144">
      <c r="A144" s="12" t="n">
        <v>143</v>
      </c>
      <c r="B144" s="12" t="str">
        <f>IFERROR(INDEX(Items!$A$2:$A$501,MATCH(143,Items!$P$2:$P$501,0)),"")</f>
        <v/>
      </c>
      <c r="C144" s="12" t="str">
        <f>IF($B144="","",INDEX(Items!$B$2:$B$501,MATCH(143,Items!$P$2:$P$501,0)))</f>
        <v/>
      </c>
      <c r="D144" s="12" t="str">
        <f>IF($B144="","",INDEX(Items!$F$2:$F$501,MATCH(143,Items!$P$2:$P$501,0)))</f>
        <v/>
      </c>
      <c r="E144" s="12" t="str">
        <f>IF($B144="","",INDEX(Items!$L$2:$L$501,MATCH(143,Items!$P$2:$P$501,0)))</f>
        <v/>
      </c>
      <c r="F144" s="12" t="str">
        <f>IF($B144="","",INDEX(Items!$M$2:$M$501,MATCH(143,Items!$P$2:$P$501,0)))</f>
        <v/>
      </c>
      <c r="G144" s="12" t="str">
        <f>IF($B144="","",INDEX(Items!$I$2:$I$501,MATCH(143,Items!$P$2:$P$501,0)))</f>
        <v/>
      </c>
      <c r="H144" s="12" t="str">
        <f>IF($B144="","",INDEX(Items!$J$2:$J$501,MATCH(143,Items!$P$2:$P$501,0)))</f>
        <v/>
      </c>
      <c r="I144" s="12" t="str">
        <f>IF($B144="","",MAX(0,IF(H144="",G144,H144)-E144-F144))</f>
        <v/>
      </c>
      <c r="J144" s="13" t="str">
        <f>IF($B144="","",INDEX(Items!$G$2:$G$501,MATCH(143,Items!$P$2:$P$501,0)))</f>
        <v/>
      </c>
      <c r="K144" s="13" t="str">
        <f>IF($B144="","",I144*J144)</f>
        <v/>
      </c>
    </row>
    <row r="145">
      <c r="A145" s="12" t="n">
        <v>144</v>
      </c>
      <c r="B145" s="12" t="str">
        <f>IFERROR(INDEX(Items!$A$2:$A$501,MATCH(144,Items!$P$2:$P$501,0)),"")</f>
        <v/>
      </c>
      <c r="C145" s="12" t="str">
        <f>IF($B145="","",INDEX(Items!$B$2:$B$501,MATCH(144,Items!$P$2:$P$501,0)))</f>
        <v/>
      </c>
      <c r="D145" s="12" t="str">
        <f>IF($B145="","",INDEX(Items!$F$2:$F$501,MATCH(144,Items!$P$2:$P$501,0)))</f>
        <v/>
      </c>
      <c r="E145" s="12" t="str">
        <f>IF($B145="","",INDEX(Items!$L$2:$L$501,MATCH(144,Items!$P$2:$P$501,0)))</f>
        <v/>
      </c>
      <c r="F145" s="12" t="str">
        <f>IF($B145="","",INDEX(Items!$M$2:$M$501,MATCH(144,Items!$P$2:$P$501,0)))</f>
        <v/>
      </c>
      <c r="G145" s="12" t="str">
        <f>IF($B145="","",INDEX(Items!$I$2:$I$501,MATCH(144,Items!$P$2:$P$501,0)))</f>
        <v/>
      </c>
      <c r="H145" s="12" t="str">
        <f>IF($B145="","",INDEX(Items!$J$2:$J$501,MATCH(144,Items!$P$2:$P$501,0)))</f>
        <v/>
      </c>
      <c r="I145" s="12" t="str">
        <f>IF($B145="","",MAX(0,IF(H145="",G145,H145)-E145-F145))</f>
        <v/>
      </c>
      <c r="J145" s="13" t="str">
        <f>IF($B145="","",INDEX(Items!$G$2:$G$501,MATCH(144,Items!$P$2:$P$501,0)))</f>
        <v/>
      </c>
      <c r="K145" s="13" t="str">
        <f>IF($B145="","",I145*J145)</f>
        <v/>
      </c>
    </row>
    <row r="146">
      <c r="A146" s="12" t="n">
        <v>145</v>
      </c>
      <c r="B146" s="12" t="str">
        <f>IFERROR(INDEX(Items!$A$2:$A$501,MATCH(145,Items!$P$2:$P$501,0)),"")</f>
        <v/>
      </c>
      <c r="C146" s="12" t="str">
        <f>IF($B146="","",INDEX(Items!$B$2:$B$501,MATCH(145,Items!$P$2:$P$501,0)))</f>
        <v/>
      </c>
      <c r="D146" s="12" t="str">
        <f>IF($B146="","",INDEX(Items!$F$2:$F$501,MATCH(145,Items!$P$2:$P$501,0)))</f>
        <v/>
      </c>
      <c r="E146" s="12" t="str">
        <f>IF($B146="","",INDEX(Items!$L$2:$L$501,MATCH(145,Items!$P$2:$P$501,0)))</f>
        <v/>
      </c>
      <c r="F146" s="12" t="str">
        <f>IF($B146="","",INDEX(Items!$M$2:$M$501,MATCH(145,Items!$P$2:$P$501,0)))</f>
        <v/>
      </c>
      <c r="G146" s="12" t="str">
        <f>IF($B146="","",INDEX(Items!$I$2:$I$501,MATCH(145,Items!$P$2:$P$501,0)))</f>
        <v/>
      </c>
      <c r="H146" s="12" t="str">
        <f>IF($B146="","",INDEX(Items!$J$2:$J$501,MATCH(145,Items!$P$2:$P$501,0)))</f>
        <v/>
      </c>
      <c r="I146" s="12" t="str">
        <f>IF($B146="","",MAX(0,IF(H146="",G146,H146)-E146-F146))</f>
        <v/>
      </c>
      <c r="J146" s="13" t="str">
        <f>IF($B146="","",INDEX(Items!$G$2:$G$501,MATCH(145,Items!$P$2:$P$501,0)))</f>
        <v/>
      </c>
      <c r="K146" s="13" t="str">
        <f>IF($B146="","",I146*J146)</f>
        <v/>
      </c>
    </row>
    <row r="147">
      <c r="A147" s="12" t="n">
        <v>146</v>
      </c>
      <c r="B147" s="12" t="str">
        <f>IFERROR(INDEX(Items!$A$2:$A$501,MATCH(146,Items!$P$2:$P$501,0)),"")</f>
        <v/>
      </c>
      <c r="C147" s="12" t="str">
        <f>IF($B147="","",INDEX(Items!$B$2:$B$501,MATCH(146,Items!$P$2:$P$501,0)))</f>
        <v/>
      </c>
      <c r="D147" s="12" t="str">
        <f>IF($B147="","",INDEX(Items!$F$2:$F$501,MATCH(146,Items!$P$2:$P$501,0)))</f>
        <v/>
      </c>
      <c r="E147" s="12" t="str">
        <f>IF($B147="","",INDEX(Items!$L$2:$L$501,MATCH(146,Items!$P$2:$P$501,0)))</f>
        <v/>
      </c>
      <c r="F147" s="12" t="str">
        <f>IF($B147="","",INDEX(Items!$M$2:$M$501,MATCH(146,Items!$P$2:$P$501,0)))</f>
        <v/>
      </c>
      <c r="G147" s="12" t="str">
        <f>IF($B147="","",INDEX(Items!$I$2:$I$501,MATCH(146,Items!$P$2:$P$501,0)))</f>
        <v/>
      </c>
      <c r="H147" s="12" t="str">
        <f>IF($B147="","",INDEX(Items!$J$2:$J$501,MATCH(146,Items!$P$2:$P$501,0)))</f>
        <v/>
      </c>
      <c r="I147" s="12" t="str">
        <f>IF($B147="","",MAX(0,IF(H147="",G147,H147)-E147-F147))</f>
        <v/>
      </c>
      <c r="J147" s="13" t="str">
        <f>IF($B147="","",INDEX(Items!$G$2:$G$501,MATCH(146,Items!$P$2:$P$501,0)))</f>
        <v/>
      </c>
      <c r="K147" s="13" t="str">
        <f>IF($B147="","",I147*J147)</f>
        <v/>
      </c>
    </row>
    <row r="148">
      <c r="A148" s="12" t="n">
        <v>147</v>
      </c>
      <c r="B148" s="12" t="str">
        <f>IFERROR(INDEX(Items!$A$2:$A$501,MATCH(147,Items!$P$2:$P$501,0)),"")</f>
        <v/>
      </c>
      <c r="C148" s="12" t="str">
        <f>IF($B148="","",INDEX(Items!$B$2:$B$501,MATCH(147,Items!$P$2:$P$501,0)))</f>
        <v/>
      </c>
      <c r="D148" s="12" t="str">
        <f>IF($B148="","",INDEX(Items!$F$2:$F$501,MATCH(147,Items!$P$2:$P$501,0)))</f>
        <v/>
      </c>
      <c r="E148" s="12" t="str">
        <f>IF($B148="","",INDEX(Items!$L$2:$L$501,MATCH(147,Items!$P$2:$P$501,0)))</f>
        <v/>
      </c>
      <c r="F148" s="12" t="str">
        <f>IF($B148="","",INDEX(Items!$M$2:$M$501,MATCH(147,Items!$P$2:$P$501,0)))</f>
        <v/>
      </c>
      <c r="G148" s="12" t="str">
        <f>IF($B148="","",INDEX(Items!$I$2:$I$501,MATCH(147,Items!$P$2:$P$501,0)))</f>
        <v/>
      </c>
      <c r="H148" s="12" t="str">
        <f>IF($B148="","",INDEX(Items!$J$2:$J$501,MATCH(147,Items!$P$2:$P$501,0)))</f>
        <v/>
      </c>
      <c r="I148" s="12" t="str">
        <f>IF($B148="","",MAX(0,IF(H148="",G148,H148)-E148-F148))</f>
        <v/>
      </c>
      <c r="J148" s="13" t="str">
        <f>IF($B148="","",INDEX(Items!$G$2:$G$501,MATCH(147,Items!$P$2:$P$501,0)))</f>
        <v/>
      </c>
      <c r="K148" s="13" t="str">
        <f>IF($B148="","",I148*J148)</f>
        <v/>
      </c>
    </row>
    <row r="149">
      <c r="A149" s="12" t="n">
        <v>148</v>
      </c>
      <c r="B149" s="12" t="str">
        <f>IFERROR(INDEX(Items!$A$2:$A$501,MATCH(148,Items!$P$2:$P$501,0)),"")</f>
        <v/>
      </c>
      <c r="C149" s="12" t="str">
        <f>IF($B149="","",INDEX(Items!$B$2:$B$501,MATCH(148,Items!$P$2:$P$501,0)))</f>
        <v/>
      </c>
      <c r="D149" s="12" t="str">
        <f>IF($B149="","",INDEX(Items!$F$2:$F$501,MATCH(148,Items!$P$2:$P$501,0)))</f>
        <v/>
      </c>
      <c r="E149" s="12" t="str">
        <f>IF($B149="","",INDEX(Items!$L$2:$L$501,MATCH(148,Items!$P$2:$P$501,0)))</f>
        <v/>
      </c>
      <c r="F149" s="12" t="str">
        <f>IF($B149="","",INDEX(Items!$M$2:$M$501,MATCH(148,Items!$P$2:$P$501,0)))</f>
        <v/>
      </c>
      <c r="G149" s="12" t="str">
        <f>IF($B149="","",INDEX(Items!$I$2:$I$501,MATCH(148,Items!$P$2:$P$501,0)))</f>
        <v/>
      </c>
      <c r="H149" s="12" t="str">
        <f>IF($B149="","",INDEX(Items!$J$2:$J$501,MATCH(148,Items!$P$2:$P$501,0)))</f>
        <v/>
      </c>
      <c r="I149" s="12" t="str">
        <f>IF($B149="","",MAX(0,IF(H149="",G149,H149)-E149-F149))</f>
        <v/>
      </c>
      <c r="J149" s="13" t="str">
        <f>IF($B149="","",INDEX(Items!$G$2:$G$501,MATCH(148,Items!$P$2:$P$501,0)))</f>
        <v/>
      </c>
      <c r="K149" s="13" t="str">
        <f>IF($B149="","",I149*J149)</f>
        <v/>
      </c>
    </row>
    <row r="150">
      <c r="A150" s="12" t="n">
        <v>149</v>
      </c>
      <c r="B150" s="12" t="str">
        <f>IFERROR(INDEX(Items!$A$2:$A$501,MATCH(149,Items!$P$2:$P$501,0)),"")</f>
        <v/>
      </c>
      <c r="C150" s="12" t="str">
        <f>IF($B150="","",INDEX(Items!$B$2:$B$501,MATCH(149,Items!$P$2:$P$501,0)))</f>
        <v/>
      </c>
      <c r="D150" s="12" t="str">
        <f>IF($B150="","",INDEX(Items!$F$2:$F$501,MATCH(149,Items!$P$2:$P$501,0)))</f>
        <v/>
      </c>
      <c r="E150" s="12" t="str">
        <f>IF($B150="","",INDEX(Items!$L$2:$L$501,MATCH(149,Items!$P$2:$P$501,0)))</f>
        <v/>
      </c>
      <c r="F150" s="12" t="str">
        <f>IF($B150="","",INDEX(Items!$M$2:$M$501,MATCH(149,Items!$P$2:$P$501,0)))</f>
        <v/>
      </c>
      <c r="G150" s="12" t="str">
        <f>IF($B150="","",INDEX(Items!$I$2:$I$501,MATCH(149,Items!$P$2:$P$501,0)))</f>
        <v/>
      </c>
      <c r="H150" s="12" t="str">
        <f>IF($B150="","",INDEX(Items!$J$2:$J$501,MATCH(149,Items!$P$2:$P$501,0)))</f>
        <v/>
      </c>
      <c r="I150" s="12" t="str">
        <f>IF($B150="","",MAX(0,IF(H150="",G150,H150)-E150-F150))</f>
        <v/>
      </c>
      <c r="J150" s="13" t="str">
        <f>IF($B150="","",INDEX(Items!$G$2:$G$501,MATCH(149,Items!$P$2:$P$501,0)))</f>
        <v/>
      </c>
      <c r="K150" s="13" t="str">
        <f>IF($B150="","",I150*J150)</f>
        <v/>
      </c>
    </row>
    <row r="151">
      <c r="A151" s="12" t="n">
        <v>150</v>
      </c>
      <c r="B151" s="12" t="str">
        <f>IFERROR(INDEX(Items!$A$2:$A$501,MATCH(150,Items!$P$2:$P$501,0)),"")</f>
        <v/>
      </c>
      <c r="C151" s="12" t="str">
        <f>IF($B151="","",INDEX(Items!$B$2:$B$501,MATCH(150,Items!$P$2:$P$501,0)))</f>
        <v/>
      </c>
      <c r="D151" s="12" t="str">
        <f>IF($B151="","",INDEX(Items!$F$2:$F$501,MATCH(150,Items!$P$2:$P$501,0)))</f>
        <v/>
      </c>
      <c r="E151" s="12" t="str">
        <f>IF($B151="","",INDEX(Items!$L$2:$L$501,MATCH(150,Items!$P$2:$P$501,0)))</f>
        <v/>
      </c>
      <c r="F151" s="12" t="str">
        <f>IF($B151="","",INDEX(Items!$M$2:$M$501,MATCH(150,Items!$P$2:$P$501,0)))</f>
        <v/>
      </c>
      <c r="G151" s="12" t="str">
        <f>IF($B151="","",INDEX(Items!$I$2:$I$501,MATCH(150,Items!$P$2:$P$501,0)))</f>
        <v/>
      </c>
      <c r="H151" s="12" t="str">
        <f>IF($B151="","",INDEX(Items!$J$2:$J$501,MATCH(150,Items!$P$2:$P$501,0)))</f>
        <v/>
      </c>
      <c r="I151" s="12" t="str">
        <f>IF($B151="","",MAX(0,IF(H151="",G151,H151)-E151-F151))</f>
        <v/>
      </c>
      <c r="J151" s="13" t="str">
        <f>IF($B151="","",INDEX(Items!$G$2:$G$501,MATCH(150,Items!$P$2:$P$501,0)))</f>
        <v/>
      </c>
      <c r="K151" s="13" t="str">
        <f>IF($B151="","",I151*J151)</f>
        <v/>
      </c>
    </row>
    <row r="152">
      <c r="A152" s="12" t="n">
        <v>151</v>
      </c>
      <c r="B152" s="12" t="str">
        <f>IFERROR(INDEX(Items!$A$2:$A$501,MATCH(151,Items!$P$2:$P$501,0)),"")</f>
        <v/>
      </c>
      <c r="C152" s="12" t="str">
        <f>IF($B152="","",INDEX(Items!$B$2:$B$501,MATCH(151,Items!$P$2:$P$501,0)))</f>
        <v/>
      </c>
      <c r="D152" s="12" t="str">
        <f>IF($B152="","",INDEX(Items!$F$2:$F$501,MATCH(151,Items!$P$2:$P$501,0)))</f>
        <v/>
      </c>
      <c r="E152" s="12" t="str">
        <f>IF($B152="","",INDEX(Items!$L$2:$L$501,MATCH(151,Items!$P$2:$P$501,0)))</f>
        <v/>
      </c>
      <c r="F152" s="12" t="str">
        <f>IF($B152="","",INDEX(Items!$M$2:$M$501,MATCH(151,Items!$P$2:$P$501,0)))</f>
        <v/>
      </c>
      <c r="G152" s="12" t="str">
        <f>IF($B152="","",INDEX(Items!$I$2:$I$501,MATCH(151,Items!$P$2:$P$501,0)))</f>
        <v/>
      </c>
      <c r="H152" s="12" t="str">
        <f>IF($B152="","",INDEX(Items!$J$2:$J$501,MATCH(151,Items!$P$2:$P$501,0)))</f>
        <v/>
      </c>
      <c r="I152" s="12" t="str">
        <f>IF($B152="","",MAX(0,IF(H152="",G152,H152)-E152-F152))</f>
        <v/>
      </c>
      <c r="J152" s="13" t="str">
        <f>IF($B152="","",INDEX(Items!$G$2:$G$501,MATCH(151,Items!$P$2:$P$501,0)))</f>
        <v/>
      </c>
      <c r="K152" s="13" t="str">
        <f>IF($B152="","",I152*J152)</f>
        <v/>
      </c>
    </row>
    <row r="153">
      <c r="A153" s="12" t="n">
        <v>152</v>
      </c>
      <c r="B153" s="12" t="str">
        <f>IFERROR(INDEX(Items!$A$2:$A$501,MATCH(152,Items!$P$2:$P$501,0)),"")</f>
        <v/>
      </c>
      <c r="C153" s="12" t="str">
        <f>IF($B153="","",INDEX(Items!$B$2:$B$501,MATCH(152,Items!$P$2:$P$501,0)))</f>
        <v/>
      </c>
      <c r="D153" s="12" t="str">
        <f>IF($B153="","",INDEX(Items!$F$2:$F$501,MATCH(152,Items!$P$2:$P$501,0)))</f>
        <v/>
      </c>
      <c r="E153" s="12" t="str">
        <f>IF($B153="","",INDEX(Items!$L$2:$L$501,MATCH(152,Items!$P$2:$P$501,0)))</f>
        <v/>
      </c>
      <c r="F153" s="12" t="str">
        <f>IF($B153="","",INDEX(Items!$M$2:$M$501,MATCH(152,Items!$P$2:$P$501,0)))</f>
        <v/>
      </c>
      <c r="G153" s="12" t="str">
        <f>IF($B153="","",INDEX(Items!$I$2:$I$501,MATCH(152,Items!$P$2:$P$501,0)))</f>
        <v/>
      </c>
      <c r="H153" s="12" t="str">
        <f>IF($B153="","",INDEX(Items!$J$2:$J$501,MATCH(152,Items!$P$2:$P$501,0)))</f>
        <v/>
      </c>
      <c r="I153" s="12" t="str">
        <f>IF($B153="","",MAX(0,IF(H153="",G153,H153)-E153-F153))</f>
        <v/>
      </c>
      <c r="J153" s="13" t="str">
        <f>IF($B153="","",INDEX(Items!$G$2:$G$501,MATCH(152,Items!$P$2:$P$501,0)))</f>
        <v/>
      </c>
      <c r="K153" s="13" t="str">
        <f>IF($B153="","",I153*J153)</f>
        <v/>
      </c>
    </row>
    <row r="154">
      <c r="A154" s="12" t="n">
        <v>153</v>
      </c>
      <c r="B154" s="12" t="str">
        <f>IFERROR(INDEX(Items!$A$2:$A$501,MATCH(153,Items!$P$2:$P$501,0)),"")</f>
        <v/>
      </c>
      <c r="C154" s="12" t="str">
        <f>IF($B154="","",INDEX(Items!$B$2:$B$501,MATCH(153,Items!$P$2:$P$501,0)))</f>
        <v/>
      </c>
      <c r="D154" s="12" t="str">
        <f>IF($B154="","",INDEX(Items!$F$2:$F$501,MATCH(153,Items!$P$2:$P$501,0)))</f>
        <v/>
      </c>
      <c r="E154" s="12" t="str">
        <f>IF($B154="","",INDEX(Items!$L$2:$L$501,MATCH(153,Items!$P$2:$P$501,0)))</f>
        <v/>
      </c>
      <c r="F154" s="12" t="str">
        <f>IF($B154="","",INDEX(Items!$M$2:$M$501,MATCH(153,Items!$P$2:$P$501,0)))</f>
        <v/>
      </c>
      <c r="G154" s="12" t="str">
        <f>IF($B154="","",INDEX(Items!$I$2:$I$501,MATCH(153,Items!$P$2:$P$501,0)))</f>
        <v/>
      </c>
      <c r="H154" s="12" t="str">
        <f>IF($B154="","",INDEX(Items!$J$2:$J$501,MATCH(153,Items!$P$2:$P$501,0)))</f>
        <v/>
      </c>
      <c r="I154" s="12" t="str">
        <f>IF($B154="","",MAX(0,IF(H154="",G154,H154)-E154-F154))</f>
        <v/>
      </c>
      <c r="J154" s="13" t="str">
        <f>IF($B154="","",INDEX(Items!$G$2:$G$501,MATCH(153,Items!$P$2:$P$501,0)))</f>
        <v/>
      </c>
      <c r="K154" s="13" t="str">
        <f>IF($B154="","",I154*J154)</f>
        <v/>
      </c>
    </row>
    <row r="155">
      <c r="A155" s="12" t="n">
        <v>154</v>
      </c>
      <c r="B155" s="12" t="str">
        <f>IFERROR(INDEX(Items!$A$2:$A$501,MATCH(154,Items!$P$2:$P$501,0)),"")</f>
        <v/>
      </c>
      <c r="C155" s="12" t="str">
        <f>IF($B155="","",INDEX(Items!$B$2:$B$501,MATCH(154,Items!$P$2:$P$501,0)))</f>
        <v/>
      </c>
      <c r="D155" s="12" t="str">
        <f>IF($B155="","",INDEX(Items!$F$2:$F$501,MATCH(154,Items!$P$2:$P$501,0)))</f>
        <v/>
      </c>
      <c r="E155" s="12" t="str">
        <f>IF($B155="","",INDEX(Items!$L$2:$L$501,MATCH(154,Items!$P$2:$P$501,0)))</f>
        <v/>
      </c>
      <c r="F155" s="12" t="str">
        <f>IF($B155="","",INDEX(Items!$M$2:$M$501,MATCH(154,Items!$P$2:$P$501,0)))</f>
        <v/>
      </c>
      <c r="G155" s="12" t="str">
        <f>IF($B155="","",INDEX(Items!$I$2:$I$501,MATCH(154,Items!$P$2:$P$501,0)))</f>
        <v/>
      </c>
      <c r="H155" s="12" t="str">
        <f>IF($B155="","",INDEX(Items!$J$2:$J$501,MATCH(154,Items!$P$2:$P$501,0)))</f>
        <v/>
      </c>
      <c r="I155" s="12" t="str">
        <f>IF($B155="","",MAX(0,IF(H155="",G155,H155)-E155-F155))</f>
        <v/>
      </c>
      <c r="J155" s="13" t="str">
        <f>IF($B155="","",INDEX(Items!$G$2:$G$501,MATCH(154,Items!$P$2:$P$501,0)))</f>
        <v/>
      </c>
      <c r="K155" s="13" t="str">
        <f>IF($B155="","",I155*J155)</f>
        <v/>
      </c>
    </row>
    <row r="156">
      <c r="A156" s="12" t="n">
        <v>155</v>
      </c>
      <c r="B156" s="12" t="str">
        <f>IFERROR(INDEX(Items!$A$2:$A$501,MATCH(155,Items!$P$2:$P$501,0)),"")</f>
        <v/>
      </c>
      <c r="C156" s="12" t="str">
        <f>IF($B156="","",INDEX(Items!$B$2:$B$501,MATCH(155,Items!$P$2:$P$501,0)))</f>
        <v/>
      </c>
      <c r="D156" s="12" t="str">
        <f>IF($B156="","",INDEX(Items!$F$2:$F$501,MATCH(155,Items!$P$2:$P$501,0)))</f>
        <v/>
      </c>
      <c r="E156" s="12" t="str">
        <f>IF($B156="","",INDEX(Items!$L$2:$L$501,MATCH(155,Items!$P$2:$P$501,0)))</f>
        <v/>
      </c>
      <c r="F156" s="12" t="str">
        <f>IF($B156="","",INDEX(Items!$M$2:$M$501,MATCH(155,Items!$P$2:$P$501,0)))</f>
        <v/>
      </c>
      <c r="G156" s="12" t="str">
        <f>IF($B156="","",INDEX(Items!$I$2:$I$501,MATCH(155,Items!$P$2:$P$501,0)))</f>
        <v/>
      </c>
      <c r="H156" s="12" t="str">
        <f>IF($B156="","",INDEX(Items!$J$2:$J$501,MATCH(155,Items!$P$2:$P$501,0)))</f>
        <v/>
      </c>
      <c r="I156" s="12" t="str">
        <f>IF($B156="","",MAX(0,IF(H156="",G156,H156)-E156-F156))</f>
        <v/>
      </c>
      <c r="J156" s="13" t="str">
        <f>IF($B156="","",INDEX(Items!$G$2:$G$501,MATCH(155,Items!$P$2:$P$501,0)))</f>
        <v/>
      </c>
      <c r="K156" s="13" t="str">
        <f>IF($B156="","",I156*J156)</f>
        <v/>
      </c>
    </row>
    <row r="157">
      <c r="A157" s="12" t="n">
        <v>156</v>
      </c>
      <c r="B157" s="12" t="str">
        <f>IFERROR(INDEX(Items!$A$2:$A$501,MATCH(156,Items!$P$2:$P$501,0)),"")</f>
        <v/>
      </c>
      <c r="C157" s="12" t="str">
        <f>IF($B157="","",INDEX(Items!$B$2:$B$501,MATCH(156,Items!$P$2:$P$501,0)))</f>
        <v/>
      </c>
      <c r="D157" s="12" t="str">
        <f>IF($B157="","",INDEX(Items!$F$2:$F$501,MATCH(156,Items!$P$2:$P$501,0)))</f>
        <v/>
      </c>
      <c r="E157" s="12" t="str">
        <f>IF($B157="","",INDEX(Items!$L$2:$L$501,MATCH(156,Items!$P$2:$P$501,0)))</f>
        <v/>
      </c>
      <c r="F157" s="12" t="str">
        <f>IF($B157="","",INDEX(Items!$M$2:$M$501,MATCH(156,Items!$P$2:$P$501,0)))</f>
        <v/>
      </c>
      <c r="G157" s="12" t="str">
        <f>IF($B157="","",INDEX(Items!$I$2:$I$501,MATCH(156,Items!$P$2:$P$501,0)))</f>
        <v/>
      </c>
      <c r="H157" s="12" t="str">
        <f>IF($B157="","",INDEX(Items!$J$2:$J$501,MATCH(156,Items!$P$2:$P$501,0)))</f>
        <v/>
      </c>
      <c r="I157" s="12" t="str">
        <f>IF($B157="","",MAX(0,IF(H157="",G157,H157)-E157-F157))</f>
        <v/>
      </c>
      <c r="J157" s="13" t="str">
        <f>IF($B157="","",INDEX(Items!$G$2:$G$501,MATCH(156,Items!$P$2:$P$501,0)))</f>
        <v/>
      </c>
      <c r="K157" s="13" t="str">
        <f>IF($B157="","",I157*J157)</f>
        <v/>
      </c>
    </row>
    <row r="158">
      <c r="A158" s="12" t="n">
        <v>157</v>
      </c>
      <c r="B158" s="12" t="str">
        <f>IFERROR(INDEX(Items!$A$2:$A$501,MATCH(157,Items!$P$2:$P$501,0)),"")</f>
        <v/>
      </c>
      <c r="C158" s="12" t="str">
        <f>IF($B158="","",INDEX(Items!$B$2:$B$501,MATCH(157,Items!$P$2:$P$501,0)))</f>
        <v/>
      </c>
      <c r="D158" s="12" t="str">
        <f>IF($B158="","",INDEX(Items!$F$2:$F$501,MATCH(157,Items!$P$2:$P$501,0)))</f>
        <v/>
      </c>
      <c r="E158" s="12" t="str">
        <f>IF($B158="","",INDEX(Items!$L$2:$L$501,MATCH(157,Items!$P$2:$P$501,0)))</f>
        <v/>
      </c>
      <c r="F158" s="12" t="str">
        <f>IF($B158="","",INDEX(Items!$M$2:$M$501,MATCH(157,Items!$P$2:$P$501,0)))</f>
        <v/>
      </c>
      <c r="G158" s="12" t="str">
        <f>IF($B158="","",INDEX(Items!$I$2:$I$501,MATCH(157,Items!$P$2:$P$501,0)))</f>
        <v/>
      </c>
      <c r="H158" s="12" t="str">
        <f>IF($B158="","",INDEX(Items!$J$2:$J$501,MATCH(157,Items!$P$2:$P$501,0)))</f>
        <v/>
      </c>
      <c r="I158" s="12" t="str">
        <f>IF($B158="","",MAX(0,IF(H158="",G158,H158)-E158-F158))</f>
        <v/>
      </c>
      <c r="J158" s="13" t="str">
        <f>IF($B158="","",INDEX(Items!$G$2:$G$501,MATCH(157,Items!$P$2:$P$501,0)))</f>
        <v/>
      </c>
      <c r="K158" s="13" t="str">
        <f>IF($B158="","",I158*J158)</f>
        <v/>
      </c>
    </row>
    <row r="159">
      <c r="A159" s="12" t="n">
        <v>158</v>
      </c>
      <c r="B159" s="12" t="str">
        <f>IFERROR(INDEX(Items!$A$2:$A$501,MATCH(158,Items!$P$2:$P$501,0)),"")</f>
        <v/>
      </c>
      <c r="C159" s="12" t="str">
        <f>IF($B159="","",INDEX(Items!$B$2:$B$501,MATCH(158,Items!$P$2:$P$501,0)))</f>
        <v/>
      </c>
      <c r="D159" s="12" t="str">
        <f>IF($B159="","",INDEX(Items!$F$2:$F$501,MATCH(158,Items!$P$2:$P$501,0)))</f>
        <v/>
      </c>
      <c r="E159" s="12" t="str">
        <f>IF($B159="","",INDEX(Items!$L$2:$L$501,MATCH(158,Items!$P$2:$P$501,0)))</f>
        <v/>
      </c>
      <c r="F159" s="12" t="str">
        <f>IF($B159="","",INDEX(Items!$M$2:$M$501,MATCH(158,Items!$P$2:$P$501,0)))</f>
        <v/>
      </c>
      <c r="G159" s="12" t="str">
        <f>IF($B159="","",INDEX(Items!$I$2:$I$501,MATCH(158,Items!$P$2:$P$501,0)))</f>
        <v/>
      </c>
      <c r="H159" s="12" t="str">
        <f>IF($B159="","",INDEX(Items!$J$2:$J$501,MATCH(158,Items!$P$2:$P$501,0)))</f>
        <v/>
      </c>
      <c r="I159" s="12" t="str">
        <f>IF($B159="","",MAX(0,IF(H159="",G159,H159)-E159-F159))</f>
        <v/>
      </c>
      <c r="J159" s="13" t="str">
        <f>IF($B159="","",INDEX(Items!$G$2:$G$501,MATCH(158,Items!$P$2:$P$501,0)))</f>
        <v/>
      </c>
      <c r="K159" s="13" t="str">
        <f>IF($B159="","",I159*J159)</f>
        <v/>
      </c>
    </row>
    <row r="160">
      <c r="A160" s="12" t="n">
        <v>159</v>
      </c>
      <c r="B160" s="12" t="str">
        <f>IFERROR(INDEX(Items!$A$2:$A$501,MATCH(159,Items!$P$2:$P$501,0)),"")</f>
        <v/>
      </c>
      <c r="C160" s="12" t="str">
        <f>IF($B160="","",INDEX(Items!$B$2:$B$501,MATCH(159,Items!$P$2:$P$501,0)))</f>
        <v/>
      </c>
      <c r="D160" s="12" t="str">
        <f>IF($B160="","",INDEX(Items!$F$2:$F$501,MATCH(159,Items!$P$2:$P$501,0)))</f>
        <v/>
      </c>
      <c r="E160" s="12" t="str">
        <f>IF($B160="","",INDEX(Items!$L$2:$L$501,MATCH(159,Items!$P$2:$P$501,0)))</f>
        <v/>
      </c>
      <c r="F160" s="12" t="str">
        <f>IF($B160="","",INDEX(Items!$M$2:$M$501,MATCH(159,Items!$P$2:$P$501,0)))</f>
        <v/>
      </c>
      <c r="G160" s="12" t="str">
        <f>IF($B160="","",INDEX(Items!$I$2:$I$501,MATCH(159,Items!$P$2:$P$501,0)))</f>
        <v/>
      </c>
      <c r="H160" s="12" t="str">
        <f>IF($B160="","",INDEX(Items!$J$2:$J$501,MATCH(159,Items!$P$2:$P$501,0)))</f>
        <v/>
      </c>
      <c r="I160" s="12" t="str">
        <f>IF($B160="","",MAX(0,IF(H160="",G160,H160)-E160-F160))</f>
        <v/>
      </c>
      <c r="J160" s="13" t="str">
        <f>IF($B160="","",INDEX(Items!$G$2:$G$501,MATCH(159,Items!$P$2:$P$501,0)))</f>
        <v/>
      </c>
      <c r="K160" s="13" t="str">
        <f>IF($B160="","",I160*J160)</f>
        <v/>
      </c>
    </row>
    <row r="161">
      <c r="A161" s="12" t="n">
        <v>160</v>
      </c>
      <c r="B161" s="12" t="str">
        <f>IFERROR(INDEX(Items!$A$2:$A$501,MATCH(160,Items!$P$2:$P$501,0)),"")</f>
        <v/>
      </c>
      <c r="C161" s="12" t="str">
        <f>IF($B161="","",INDEX(Items!$B$2:$B$501,MATCH(160,Items!$P$2:$P$501,0)))</f>
        <v/>
      </c>
      <c r="D161" s="12" t="str">
        <f>IF($B161="","",INDEX(Items!$F$2:$F$501,MATCH(160,Items!$P$2:$P$501,0)))</f>
        <v/>
      </c>
      <c r="E161" s="12" t="str">
        <f>IF($B161="","",INDEX(Items!$L$2:$L$501,MATCH(160,Items!$P$2:$P$501,0)))</f>
        <v/>
      </c>
      <c r="F161" s="12" t="str">
        <f>IF($B161="","",INDEX(Items!$M$2:$M$501,MATCH(160,Items!$P$2:$P$501,0)))</f>
        <v/>
      </c>
      <c r="G161" s="12" t="str">
        <f>IF($B161="","",INDEX(Items!$I$2:$I$501,MATCH(160,Items!$P$2:$P$501,0)))</f>
        <v/>
      </c>
      <c r="H161" s="12" t="str">
        <f>IF($B161="","",INDEX(Items!$J$2:$J$501,MATCH(160,Items!$P$2:$P$501,0)))</f>
        <v/>
      </c>
      <c r="I161" s="12" t="str">
        <f>IF($B161="","",MAX(0,IF(H161="",G161,H161)-E161-F161))</f>
        <v/>
      </c>
      <c r="J161" s="13" t="str">
        <f>IF($B161="","",INDEX(Items!$G$2:$G$501,MATCH(160,Items!$P$2:$P$501,0)))</f>
        <v/>
      </c>
      <c r="K161" s="13" t="str">
        <f>IF($B161="","",I161*J161)</f>
        <v/>
      </c>
    </row>
    <row r="162">
      <c r="A162" s="12" t="n">
        <v>161</v>
      </c>
      <c r="B162" s="12" t="str">
        <f>IFERROR(INDEX(Items!$A$2:$A$501,MATCH(161,Items!$P$2:$P$501,0)),"")</f>
        <v/>
      </c>
      <c r="C162" s="12" t="str">
        <f>IF($B162="","",INDEX(Items!$B$2:$B$501,MATCH(161,Items!$P$2:$P$501,0)))</f>
        <v/>
      </c>
      <c r="D162" s="12" t="str">
        <f>IF($B162="","",INDEX(Items!$F$2:$F$501,MATCH(161,Items!$P$2:$P$501,0)))</f>
        <v/>
      </c>
      <c r="E162" s="12" t="str">
        <f>IF($B162="","",INDEX(Items!$L$2:$L$501,MATCH(161,Items!$P$2:$P$501,0)))</f>
        <v/>
      </c>
      <c r="F162" s="12" t="str">
        <f>IF($B162="","",INDEX(Items!$M$2:$M$501,MATCH(161,Items!$P$2:$P$501,0)))</f>
        <v/>
      </c>
      <c r="G162" s="12" t="str">
        <f>IF($B162="","",INDEX(Items!$I$2:$I$501,MATCH(161,Items!$P$2:$P$501,0)))</f>
        <v/>
      </c>
      <c r="H162" s="12" t="str">
        <f>IF($B162="","",INDEX(Items!$J$2:$J$501,MATCH(161,Items!$P$2:$P$501,0)))</f>
        <v/>
      </c>
      <c r="I162" s="12" t="str">
        <f>IF($B162="","",MAX(0,IF(H162="",G162,H162)-E162-F162))</f>
        <v/>
      </c>
      <c r="J162" s="13" t="str">
        <f>IF($B162="","",INDEX(Items!$G$2:$G$501,MATCH(161,Items!$P$2:$P$501,0)))</f>
        <v/>
      </c>
      <c r="K162" s="13" t="str">
        <f>IF($B162="","",I162*J162)</f>
        <v/>
      </c>
    </row>
    <row r="163">
      <c r="A163" s="12" t="n">
        <v>162</v>
      </c>
      <c r="B163" s="12" t="str">
        <f>IFERROR(INDEX(Items!$A$2:$A$501,MATCH(162,Items!$P$2:$P$501,0)),"")</f>
        <v/>
      </c>
      <c r="C163" s="12" t="str">
        <f>IF($B163="","",INDEX(Items!$B$2:$B$501,MATCH(162,Items!$P$2:$P$501,0)))</f>
        <v/>
      </c>
      <c r="D163" s="12" t="str">
        <f>IF($B163="","",INDEX(Items!$F$2:$F$501,MATCH(162,Items!$P$2:$P$501,0)))</f>
        <v/>
      </c>
      <c r="E163" s="12" t="str">
        <f>IF($B163="","",INDEX(Items!$L$2:$L$501,MATCH(162,Items!$P$2:$P$501,0)))</f>
        <v/>
      </c>
      <c r="F163" s="12" t="str">
        <f>IF($B163="","",INDEX(Items!$M$2:$M$501,MATCH(162,Items!$P$2:$P$501,0)))</f>
        <v/>
      </c>
      <c r="G163" s="12" t="str">
        <f>IF($B163="","",INDEX(Items!$I$2:$I$501,MATCH(162,Items!$P$2:$P$501,0)))</f>
        <v/>
      </c>
      <c r="H163" s="12" t="str">
        <f>IF($B163="","",INDEX(Items!$J$2:$J$501,MATCH(162,Items!$P$2:$P$501,0)))</f>
        <v/>
      </c>
      <c r="I163" s="12" t="str">
        <f>IF($B163="","",MAX(0,IF(H163="",G163,H163)-E163-F163))</f>
        <v/>
      </c>
      <c r="J163" s="13" t="str">
        <f>IF($B163="","",INDEX(Items!$G$2:$G$501,MATCH(162,Items!$P$2:$P$501,0)))</f>
        <v/>
      </c>
      <c r="K163" s="13" t="str">
        <f>IF($B163="","",I163*J163)</f>
        <v/>
      </c>
    </row>
    <row r="164">
      <c r="A164" s="12" t="n">
        <v>163</v>
      </c>
      <c r="B164" s="12" t="str">
        <f>IFERROR(INDEX(Items!$A$2:$A$501,MATCH(163,Items!$P$2:$P$501,0)),"")</f>
        <v/>
      </c>
      <c r="C164" s="12" t="str">
        <f>IF($B164="","",INDEX(Items!$B$2:$B$501,MATCH(163,Items!$P$2:$P$501,0)))</f>
        <v/>
      </c>
      <c r="D164" s="12" t="str">
        <f>IF($B164="","",INDEX(Items!$F$2:$F$501,MATCH(163,Items!$P$2:$P$501,0)))</f>
        <v/>
      </c>
      <c r="E164" s="12" t="str">
        <f>IF($B164="","",INDEX(Items!$L$2:$L$501,MATCH(163,Items!$P$2:$P$501,0)))</f>
        <v/>
      </c>
      <c r="F164" s="12" t="str">
        <f>IF($B164="","",INDEX(Items!$M$2:$M$501,MATCH(163,Items!$P$2:$P$501,0)))</f>
        <v/>
      </c>
      <c r="G164" s="12" t="str">
        <f>IF($B164="","",INDEX(Items!$I$2:$I$501,MATCH(163,Items!$P$2:$P$501,0)))</f>
        <v/>
      </c>
      <c r="H164" s="12" t="str">
        <f>IF($B164="","",INDEX(Items!$J$2:$J$501,MATCH(163,Items!$P$2:$P$501,0)))</f>
        <v/>
      </c>
      <c r="I164" s="12" t="str">
        <f>IF($B164="","",MAX(0,IF(H164="",G164,H164)-E164-F164))</f>
        <v/>
      </c>
      <c r="J164" s="13" t="str">
        <f>IF($B164="","",INDEX(Items!$G$2:$G$501,MATCH(163,Items!$P$2:$P$501,0)))</f>
        <v/>
      </c>
      <c r="K164" s="13" t="str">
        <f>IF($B164="","",I164*J164)</f>
        <v/>
      </c>
    </row>
    <row r="165">
      <c r="A165" s="12" t="n">
        <v>164</v>
      </c>
      <c r="B165" s="12" t="str">
        <f>IFERROR(INDEX(Items!$A$2:$A$501,MATCH(164,Items!$P$2:$P$501,0)),"")</f>
        <v/>
      </c>
      <c r="C165" s="12" t="str">
        <f>IF($B165="","",INDEX(Items!$B$2:$B$501,MATCH(164,Items!$P$2:$P$501,0)))</f>
        <v/>
      </c>
      <c r="D165" s="12" t="str">
        <f>IF($B165="","",INDEX(Items!$F$2:$F$501,MATCH(164,Items!$P$2:$P$501,0)))</f>
        <v/>
      </c>
      <c r="E165" s="12" t="str">
        <f>IF($B165="","",INDEX(Items!$L$2:$L$501,MATCH(164,Items!$P$2:$P$501,0)))</f>
        <v/>
      </c>
      <c r="F165" s="12" t="str">
        <f>IF($B165="","",INDEX(Items!$M$2:$M$501,MATCH(164,Items!$P$2:$P$501,0)))</f>
        <v/>
      </c>
      <c r="G165" s="12" t="str">
        <f>IF($B165="","",INDEX(Items!$I$2:$I$501,MATCH(164,Items!$P$2:$P$501,0)))</f>
        <v/>
      </c>
      <c r="H165" s="12" t="str">
        <f>IF($B165="","",INDEX(Items!$J$2:$J$501,MATCH(164,Items!$P$2:$P$501,0)))</f>
        <v/>
      </c>
      <c r="I165" s="12" t="str">
        <f>IF($B165="","",MAX(0,IF(H165="",G165,H165)-E165-F165))</f>
        <v/>
      </c>
      <c r="J165" s="13" t="str">
        <f>IF($B165="","",INDEX(Items!$G$2:$G$501,MATCH(164,Items!$P$2:$P$501,0)))</f>
        <v/>
      </c>
      <c r="K165" s="13" t="str">
        <f>IF($B165="","",I165*J165)</f>
        <v/>
      </c>
    </row>
    <row r="166">
      <c r="A166" s="12" t="n">
        <v>165</v>
      </c>
      <c r="B166" s="12" t="str">
        <f>IFERROR(INDEX(Items!$A$2:$A$501,MATCH(165,Items!$P$2:$P$501,0)),"")</f>
        <v/>
      </c>
      <c r="C166" s="12" t="str">
        <f>IF($B166="","",INDEX(Items!$B$2:$B$501,MATCH(165,Items!$P$2:$P$501,0)))</f>
        <v/>
      </c>
      <c r="D166" s="12" t="str">
        <f>IF($B166="","",INDEX(Items!$F$2:$F$501,MATCH(165,Items!$P$2:$P$501,0)))</f>
        <v/>
      </c>
      <c r="E166" s="12" t="str">
        <f>IF($B166="","",INDEX(Items!$L$2:$L$501,MATCH(165,Items!$P$2:$P$501,0)))</f>
        <v/>
      </c>
      <c r="F166" s="12" t="str">
        <f>IF($B166="","",INDEX(Items!$M$2:$M$501,MATCH(165,Items!$P$2:$P$501,0)))</f>
        <v/>
      </c>
      <c r="G166" s="12" t="str">
        <f>IF($B166="","",INDEX(Items!$I$2:$I$501,MATCH(165,Items!$P$2:$P$501,0)))</f>
        <v/>
      </c>
      <c r="H166" s="12" t="str">
        <f>IF($B166="","",INDEX(Items!$J$2:$J$501,MATCH(165,Items!$P$2:$P$501,0)))</f>
        <v/>
      </c>
      <c r="I166" s="12" t="str">
        <f>IF($B166="","",MAX(0,IF(H166="",G166,H166)-E166-F166))</f>
        <v/>
      </c>
      <c r="J166" s="13" t="str">
        <f>IF($B166="","",INDEX(Items!$G$2:$G$501,MATCH(165,Items!$P$2:$P$501,0)))</f>
        <v/>
      </c>
      <c r="K166" s="13" t="str">
        <f>IF($B166="","",I166*J166)</f>
        <v/>
      </c>
    </row>
    <row r="167">
      <c r="A167" s="12" t="n">
        <v>166</v>
      </c>
      <c r="B167" s="12" t="str">
        <f>IFERROR(INDEX(Items!$A$2:$A$501,MATCH(166,Items!$P$2:$P$501,0)),"")</f>
        <v/>
      </c>
      <c r="C167" s="12" t="str">
        <f>IF($B167="","",INDEX(Items!$B$2:$B$501,MATCH(166,Items!$P$2:$P$501,0)))</f>
        <v/>
      </c>
      <c r="D167" s="12" t="str">
        <f>IF($B167="","",INDEX(Items!$F$2:$F$501,MATCH(166,Items!$P$2:$P$501,0)))</f>
        <v/>
      </c>
      <c r="E167" s="12" t="str">
        <f>IF($B167="","",INDEX(Items!$L$2:$L$501,MATCH(166,Items!$P$2:$P$501,0)))</f>
        <v/>
      </c>
      <c r="F167" s="12" t="str">
        <f>IF($B167="","",INDEX(Items!$M$2:$M$501,MATCH(166,Items!$P$2:$P$501,0)))</f>
        <v/>
      </c>
      <c r="G167" s="12" t="str">
        <f>IF($B167="","",INDEX(Items!$I$2:$I$501,MATCH(166,Items!$P$2:$P$501,0)))</f>
        <v/>
      </c>
      <c r="H167" s="12" t="str">
        <f>IF($B167="","",INDEX(Items!$J$2:$J$501,MATCH(166,Items!$P$2:$P$501,0)))</f>
        <v/>
      </c>
      <c r="I167" s="12" t="str">
        <f>IF($B167="","",MAX(0,IF(H167="",G167,H167)-E167-F167))</f>
        <v/>
      </c>
      <c r="J167" s="13" t="str">
        <f>IF($B167="","",INDEX(Items!$G$2:$G$501,MATCH(166,Items!$P$2:$P$501,0)))</f>
        <v/>
      </c>
      <c r="K167" s="13" t="str">
        <f>IF($B167="","",I167*J167)</f>
        <v/>
      </c>
    </row>
    <row r="168">
      <c r="A168" s="12" t="n">
        <v>167</v>
      </c>
      <c r="B168" s="12" t="str">
        <f>IFERROR(INDEX(Items!$A$2:$A$501,MATCH(167,Items!$P$2:$P$501,0)),"")</f>
        <v/>
      </c>
      <c r="C168" s="12" t="str">
        <f>IF($B168="","",INDEX(Items!$B$2:$B$501,MATCH(167,Items!$P$2:$P$501,0)))</f>
        <v/>
      </c>
      <c r="D168" s="12" t="str">
        <f>IF($B168="","",INDEX(Items!$F$2:$F$501,MATCH(167,Items!$P$2:$P$501,0)))</f>
        <v/>
      </c>
      <c r="E168" s="12" t="str">
        <f>IF($B168="","",INDEX(Items!$L$2:$L$501,MATCH(167,Items!$P$2:$P$501,0)))</f>
        <v/>
      </c>
      <c r="F168" s="12" t="str">
        <f>IF($B168="","",INDEX(Items!$M$2:$M$501,MATCH(167,Items!$P$2:$P$501,0)))</f>
        <v/>
      </c>
      <c r="G168" s="12" t="str">
        <f>IF($B168="","",INDEX(Items!$I$2:$I$501,MATCH(167,Items!$P$2:$P$501,0)))</f>
        <v/>
      </c>
      <c r="H168" s="12" t="str">
        <f>IF($B168="","",INDEX(Items!$J$2:$J$501,MATCH(167,Items!$P$2:$P$501,0)))</f>
        <v/>
      </c>
      <c r="I168" s="12" t="str">
        <f>IF($B168="","",MAX(0,IF(H168="",G168,H168)-E168-F168))</f>
        <v/>
      </c>
      <c r="J168" s="13" t="str">
        <f>IF($B168="","",INDEX(Items!$G$2:$G$501,MATCH(167,Items!$P$2:$P$501,0)))</f>
        <v/>
      </c>
      <c r="K168" s="13" t="str">
        <f>IF($B168="","",I168*J168)</f>
        <v/>
      </c>
    </row>
    <row r="169">
      <c r="A169" s="12" t="n">
        <v>168</v>
      </c>
      <c r="B169" s="12" t="str">
        <f>IFERROR(INDEX(Items!$A$2:$A$501,MATCH(168,Items!$P$2:$P$501,0)),"")</f>
        <v/>
      </c>
      <c r="C169" s="12" t="str">
        <f>IF($B169="","",INDEX(Items!$B$2:$B$501,MATCH(168,Items!$P$2:$P$501,0)))</f>
        <v/>
      </c>
      <c r="D169" s="12" t="str">
        <f>IF($B169="","",INDEX(Items!$F$2:$F$501,MATCH(168,Items!$P$2:$P$501,0)))</f>
        <v/>
      </c>
      <c r="E169" s="12" t="str">
        <f>IF($B169="","",INDEX(Items!$L$2:$L$501,MATCH(168,Items!$P$2:$P$501,0)))</f>
        <v/>
      </c>
      <c r="F169" s="12" t="str">
        <f>IF($B169="","",INDEX(Items!$M$2:$M$501,MATCH(168,Items!$P$2:$P$501,0)))</f>
        <v/>
      </c>
      <c r="G169" s="12" t="str">
        <f>IF($B169="","",INDEX(Items!$I$2:$I$501,MATCH(168,Items!$P$2:$P$501,0)))</f>
        <v/>
      </c>
      <c r="H169" s="12" t="str">
        <f>IF($B169="","",INDEX(Items!$J$2:$J$501,MATCH(168,Items!$P$2:$P$501,0)))</f>
        <v/>
      </c>
      <c r="I169" s="12" t="str">
        <f>IF($B169="","",MAX(0,IF(H169="",G169,H169)-E169-F169))</f>
        <v/>
      </c>
      <c r="J169" s="13" t="str">
        <f>IF($B169="","",INDEX(Items!$G$2:$G$501,MATCH(168,Items!$P$2:$P$501,0)))</f>
        <v/>
      </c>
      <c r="K169" s="13" t="str">
        <f>IF($B169="","",I169*J169)</f>
        <v/>
      </c>
    </row>
    <row r="170">
      <c r="A170" s="12" t="n">
        <v>169</v>
      </c>
      <c r="B170" s="12" t="str">
        <f>IFERROR(INDEX(Items!$A$2:$A$501,MATCH(169,Items!$P$2:$P$501,0)),"")</f>
        <v/>
      </c>
      <c r="C170" s="12" t="str">
        <f>IF($B170="","",INDEX(Items!$B$2:$B$501,MATCH(169,Items!$P$2:$P$501,0)))</f>
        <v/>
      </c>
      <c r="D170" s="12" t="str">
        <f>IF($B170="","",INDEX(Items!$F$2:$F$501,MATCH(169,Items!$P$2:$P$501,0)))</f>
        <v/>
      </c>
      <c r="E170" s="12" t="str">
        <f>IF($B170="","",INDEX(Items!$L$2:$L$501,MATCH(169,Items!$P$2:$P$501,0)))</f>
        <v/>
      </c>
      <c r="F170" s="12" t="str">
        <f>IF($B170="","",INDEX(Items!$M$2:$M$501,MATCH(169,Items!$P$2:$P$501,0)))</f>
        <v/>
      </c>
      <c r="G170" s="12" t="str">
        <f>IF($B170="","",INDEX(Items!$I$2:$I$501,MATCH(169,Items!$P$2:$P$501,0)))</f>
        <v/>
      </c>
      <c r="H170" s="12" t="str">
        <f>IF($B170="","",INDEX(Items!$J$2:$J$501,MATCH(169,Items!$P$2:$P$501,0)))</f>
        <v/>
      </c>
      <c r="I170" s="12" t="str">
        <f>IF($B170="","",MAX(0,IF(H170="",G170,H170)-E170-F170))</f>
        <v/>
      </c>
      <c r="J170" s="13" t="str">
        <f>IF($B170="","",INDEX(Items!$G$2:$G$501,MATCH(169,Items!$P$2:$P$501,0)))</f>
        <v/>
      </c>
      <c r="K170" s="13" t="str">
        <f>IF($B170="","",I170*J170)</f>
        <v/>
      </c>
    </row>
    <row r="171">
      <c r="A171" s="12" t="n">
        <v>170</v>
      </c>
      <c r="B171" s="12" t="str">
        <f>IFERROR(INDEX(Items!$A$2:$A$501,MATCH(170,Items!$P$2:$P$501,0)),"")</f>
        <v/>
      </c>
      <c r="C171" s="12" t="str">
        <f>IF($B171="","",INDEX(Items!$B$2:$B$501,MATCH(170,Items!$P$2:$P$501,0)))</f>
        <v/>
      </c>
      <c r="D171" s="12" t="str">
        <f>IF($B171="","",INDEX(Items!$F$2:$F$501,MATCH(170,Items!$P$2:$P$501,0)))</f>
        <v/>
      </c>
      <c r="E171" s="12" t="str">
        <f>IF($B171="","",INDEX(Items!$L$2:$L$501,MATCH(170,Items!$P$2:$P$501,0)))</f>
        <v/>
      </c>
      <c r="F171" s="12" t="str">
        <f>IF($B171="","",INDEX(Items!$M$2:$M$501,MATCH(170,Items!$P$2:$P$501,0)))</f>
        <v/>
      </c>
      <c r="G171" s="12" t="str">
        <f>IF($B171="","",INDEX(Items!$I$2:$I$501,MATCH(170,Items!$P$2:$P$501,0)))</f>
        <v/>
      </c>
      <c r="H171" s="12" t="str">
        <f>IF($B171="","",INDEX(Items!$J$2:$J$501,MATCH(170,Items!$P$2:$P$501,0)))</f>
        <v/>
      </c>
      <c r="I171" s="12" t="str">
        <f>IF($B171="","",MAX(0,IF(H171="",G171,H171)-E171-F171))</f>
        <v/>
      </c>
      <c r="J171" s="13" t="str">
        <f>IF($B171="","",INDEX(Items!$G$2:$G$501,MATCH(170,Items!$P$2:$P$501,0)))</f>
        <v/>
      </c>
      <c r="K171" s="13" t="str">
        <f>IF($B171="","",I171*J171)</f>
        <v/>
      </c>
    </row>
    <row r="172">
      <c r="A172" s="12" t="n">
        <v>171</v>
      </c>
      <c r="B172" s="12" t="str">
        <f>IFERROR(INDEX(Items!$A$2:$A$501,MATCH(171,Items!$P$2:$P$501,0)),"")</f>
        <v/>
      </c>
      <c r="C172" s="12" t="str">
        <f>IF($B172="","",INDEX(Items!$B$2:$B$501,MATCH(171,Items!$P$2:$P$501,0)))</f>
        <v/>
      </c>
      <c r="D172" s="12" t="str">
        <f>IF($B172="","",INDEX(Items!$F$2:$F$501,MATCH(171,Items!$P$2:$P$501,0)))</f>
        <v/>
      </c>
      <c r="E172" s="12" t="str">
        <f>IF($B172="","",INDEX(Items!$L$2:$L$501,MATCH(171,Items!$P$2:$P$501,0)))</f>
        <v/>
      </c>
      <c r="F172" s="12" t="str">
        <f>IF($B172="","",INDEX(Items!$M$2:$M$501,MATCH(171,Items!$P$2:$P$501,0)))</f>
        <v/>
      </c>
      <c r="G172" s="12" t="str">
        <f>IF($B172="","",INDEX(Items!$I$2:$I$501,MATCH(171,Items!$P$2:$P$501,0)))</f>
        <v/>
      </c>
      <c r="H172" s="12" t="str">
        <f>IF($B172="","",INDEX(Items!$J$2:$J$501,MATCH(171,Items!$P$2:$P$501,0)))</f>
        <v/>
      </c>
      <c r="I172" s="12" t="str">
        <f>IF($B172="","",MAX(0,IF(H172="",G172,H172)-E172-F172))</f>
        <v/>
      </c>
      <c r="J172" s="13" t="str">
        <f>IF($B172="","",INDEX(Items!$G$2:$G$501,MATCH(171,Items!$P$2:$P$501,0)))</f>
        <v/>
      </c>
      <c r="K172" s="13" t="str">
        <f>IF($B172="","",I172*J172)</f>
        <v/>
      </c>
    </row>
    <row r="173">
      <c r="A173" s="12" t="n">
        <v>172</v>
      </c>
      <c r="B173" s="12" t="str">
        <f>IFERROR(INDEX(Items!$A$2:$A$501,MATCH(172,Items!$P$2:$P$501,0)),"")</f>
        <v/>
      </c>
      <c r="C173" s="12" t="str">
        <f>IF($B173="","",INDEX(Items!$B$2:$B$501,MATCH(172,Items!$P$2:$P$501,0)))</f>
        <v/>
      </c>
      <c r="D173" s="12" t="str">
        <f>IF($B173="","",INDEX(Items!$F$2:$F$501,MATCH(172,Items!$P$2:$P$501,0)))</f>
        <v/>
      </c>
      <c r="E173" s="12" t="str">
        <f>IF($B173="","",INDEX(Items!$L$2:$L$501,MATCH(172,Items!$P$2:$P$501,0)))</f>
        <v/>
      </c>
      <c r="F173" s="12" t="str">
        <f>IF($B173="","",INDEX(Items!$M$2:$M$501,MATCH(172,Items!$P$2:$P$501,0)))</f>
        <v/>
      </c>
      <c r="G173" s="12" t="str">
        <f>IF($B173="","",INDEX(Items!$I$2:$I$501,MATCH(172,Items!$P$2:$P$501,0)))</f>
        <v/>
      </c>
      <c r="H173" s="12" t="str">
        <f>IF($B173="","",INDEX(Items!$J$2:$J$501,MATCH(172,Items!$P$2:$P$501,0)))</f>
        <v/>
      </c>
      <c r="I173" s="12" t="str">
        <f>IF($B173="","",MAX(0,IF(H173="",G173,H173)-E173-F173))</f>
        <v/>
      </c>
      <c r="J173" s="13" t="str">
        <f>IF($B173="","",INDEX(Items!$G$2:$G$501,MATCH(172,Items!$P$2:$P$501,0)))</f>
        <v/>
      </c>
      <c r="K173" s="13" t="str">
        <f>IF($B173="","",I173*J173)</f>
        <v/>
      </c>
    </row>
    <row r="174">
      <c r="A174" s="12" t="n">
        <v>173</v>
      </c>
      <c r="B174" s="12" t="str">
        <f>IFERROR(INDEX(Items!$A$2:$A$501,MATCH(173,Items!$P$2:$P$501,0)),"")</f>
        <v/>
      </c>
      <c r="C174" s="12" t="str">
        <f>IF($B174="","",INDEX(Items!$B$2:$B$501,MATCH(173,Items!$P$2:$P$501,0)))</f>
        <v/>
      </c>
      <c r="D174" s="12" t="str">
        <f>IF($B174="","",INDEX(Items!$F$2:$F$501,MATCH(173,Items!$P$2:$P$501,0)))</f>
        <v/>
      </c>
      <c r="E174" s="12" t="str">
        <f>IF($B174="","",INDEX(Items!$L$2:$L$501,MATCH(173,Items!$P$2:$P$501,0)))</f>
        <v/>
      </c>
      <c r="F174" s="12" t="str">
        <f>IF($B174="","",INDEX(Items!$M$2:$M$501,MATCH(173,Items!$P$2:$P$501,0)))</f>
        <v/>
      </c>
      <c r="G174" s="12" t="str">
        <f>IF($B174="","",INDEX(Items!$I$2:$I$501,MATCH(173,Items!$P$2:$P$501,0)))</f>
        <v/>
      </c>
      <c r="H174" s="12" t="str">
        <f>IF($B174="","",INDEX(Items!$J$2:$J$501,MATCH(173,Items!$P$2:$P$501,0)))</f>
        <v/>
      </c>
      <c r="I174" s="12" t="str">
        <f>IF($B174="","",MAX(0,IF(H174="",G174,H174)-E174-F174))</f>
        <v/>
      </c>
      <c r="J174" s="13" t="str">
        <f>IF($B174="","",INDEX(Items!$G$2:$G$501,MATCH(173,Items!$P$2:$P$501,0)))</f>
        <v/>
      </c>
      <c r="K174" s="13" t="str">
        <f>IF($B174="","",I174*J174)</f>
        <v/>
      </c>
    </row>
    <row r="175">
      <c r="A175" s="12" t="n">
        <v>174</v>
      </c>
      <c r="B175" s="12" t="str">
        <f>IFERROR(INDEX(Items!$A$2:$A$501,MATCH(174,Items!$P$2:$P$501,0)),"")</f>
        <v/>
      </c>
      <c r="C175" s="12" t="str">
        <f>IF($B175="","",INDEX(Items!$B$2:$B$501,MATCH(174,Items!$P$2:$P$501,0)))</f>
        <v/>
      </c>
      <c r="D175" s="12" t="str">
        <f>IF($B175="","",INDEX(Items!$F$2:$F$501,MATCH(174,Items!$P$2:$P$501,0)))</f>
        <v/>
      </c>
      <c r="E175" s="12" t="str">
        <f>IF($B175="","",INDEX(Items!$L$2:$L$501,MATCH(174,Items!$P$2:$P$501,0)))</f>
        <v/>
      </c>
      <c r="F175" s="12" t="str">
        <f>IF($B175="","",INDEX(Items!$M$2:$M$501,MATCH(174,Items!$P$2:$P$501,0)))</f>
        <v/>
      </c>
      <c r="G175" s="12" t="str">
        <f>IF($B175="","",INDEX(Items!$I$2:$I$501,MATCH(174,Items!$P$2:$P$501,0)))</f>
        <v/>
      </c>
      <c r="H175" s="12" t="str">
        <f>IF($B175="","",INDEX(Items!$J$2:$J$501,MATCH(174,Items!$P$2:$P$501,0)))</f>
        <v/>
      </c>
      <c r="I175" s="12" t="str">
        <f>IF($B175="","",MAX(0,IF(H175="",G175,H175)-E175-F175))</f>
        <v/>
      </c>
      <c r="J175" s="13" t="str">
        <f>IF($B175="","",INDEX(Items!$G$2:$G$501,MATCH(174,Items!$P$2:$P$501,0)))</f>
        <v/>
      </c>
      <c r="K175" s="13" t="str">
        <f>IF($B175="","",I175*J175)</f>
        <v/>
      </c>
    </row>
    <row r="176">
      <c r="A176" s="12" t="n">
        <v>175</v>
      </c>
      <c r="B176" s="12" t="str">
        <f>IFERROR(INDEX(Items!$A$2:$A$501,MATCH(175,Items!$P$2:$P$501,0)),"")</f>
        <v/>
      </c>
      <c r="C176" s="12" t="str">
        <f>IF($B176="","",INDEX(Items!$B$2:$B$501,MATCH(175,Items!$P$2:$P$501,0)))</f>
        <v/>
      </c>
      <c r="D176" s="12" t="str">
        <f>IF($B176="","",INDEX(Items!$F$2:$F$501,MATCH(175,Items!$P$2:$P$501,0)))</f>
        <v/>
      </c>
      <c r="E176" s="12" t="str">
        <f>IF($B176="","",INDEX(Items!$L$2:$L$501,MATCH(175,Items!$P$2:$P$501,0)))</f>
        <v/>
      </c>
      <c r="F176" s="12" t="str">
        <f>IF($B176="","",INDEX(Items!$M$2:$M$501,MATCH(175,Items!$P$2:$P$501,0)))</f>
        <v/>
      </c>
      <c r="G176" s="12" t="str">
        <f>IF($B176="","",INDEX(Items!$I$2:$I$501,MATCH(175,Items!$P$2:$P$501,0)))</f>
        <v/>
      </c>
      <c r="H176" s="12" t="str">
        <f>IF($B176="","",INDEX(Items!$J$2:$J$501,MATCH(175,Items!$P$2:$P$501,0)))</f>
        <v/>
      </c>
      <c r="I176" s="12" t="str">
        <f>IF($B176="","",MAX(0,IF(H176="",G176,H176)-E176-F176))</f>
        <v/>
      </c>
      <c r="J176" s="13" t="str">
        <f>IF($B176="","",INDEX(Items!$G$2:$G$501,MATCH(175,Items!$P$2:$P$501,0)))</f>
        <v/>
      </c>
      <c r="K176" s="13" t="str">
        <f>IF($B176="","",I176*J176)</f>
        <v/>
      </c>
    </row>
    <row r="177">
      <c r="A177" s="12" t="n">
        <v>176</v>
      </c>
      <c r="B177" s="12" t="str">
        <f>IFERROR(INDEX(Items!$A$2:$A$501,MATCH(176,Items!$P$2:$P$501,0)),"")</f>
        <v/>
      </c>
      <c r="C177" s="12" t="str">
        <f>IF($B177="","",INDEX(Items!$B$2:$B$501,MATCH(176,Items!$P$2:$P$501,0)))</f>
        <v/>
      </c>
      <c r="D177" s="12" t="str">
        <f>IF($B177="","",INDEX(Items!$F$2:$F$501,MATCH(176,Items!$P$2:$P$501,0)))</f>
        <v/>
      </c>
      <c r="E177" s="12" t="str">
        <f>IF($B177="","",INDEX(Items!$L$2:$L$501,MATCH(176,Items!$P$2:$P$501,0)))</f>
        <v/>
      </c>
      <c r="F177" s="12" t="str">
        <f>IF($B177="","",INDEX(Items!$M$2:$M$501,MATCH(176,Items!$P$2:$P$501,0)))</f>
        <v/>
      </c>
      <c r="G177" s="12" t="str">
        <f>IF($B177="","",INDEX(Items!$I$2:$I$501,MATCH(176,Items!$P$2:$P$501,0)))</f>
        <v/>
      </c>
      <c r="H177" s="12" t="str">
        <f>IF($B177="","",INDEX(Items!$J$2:$J$501,MATCH(176,Items!$P$2:$P$501,0)))</f>
        <v/>
      </c>
      <c r="I177" s="12" t="str">
        <f>IF($B177="","",MAX(0,IF(H177="",G177,H177)-E177-F177))</f>
        <v/>
      </c>
      <c r="J177" s="13" t="str">
        <f>IF($B177="","",INDEX(Items!$G$2:$G$501,MATCH(176,Items!$P$2:$P$501,0)))</f>
        <v/>
      </c>
      <c r="K177" s="13" t="str">
        <f>IF($B177="","",I177*J177)</f>
        <v/>
      </c>
    </row>
    <row r="178">
      <c r="A178" s="12" t="n">
        <v>177</v>
      </c>
      <c r="B178" s="12" t="str">
        <f>IFERROR(INDEX(Items!$A$2:$A$501,MATCH(177,Items!$P$2:$P$501,0)),"")</f>
        <v/>
      </c>
      <c r="C178" s="12" t="str">
        <f>IF($B178="","",INDEX(Items!$B$2:$B$501,MATCH(177,Items!$P$2:$P$501,0)))</f>
        <v/>
      </c>
      <c r="D178" s="12" t="str">
        <f>IF($B178="","",INDEX(Items!$F$2:$F$501,MATCH(177,Items!$P$2:$P$501,0)))</f>
        <v/>
      </c>
      <c r="E178" s="12" t="str">
        <f>IF($B178="","",INDEX(Items!$L$2:$L$501,MATCH(177,Items!$P$2:$P$501,0)))</f>
        <v/>
      </c>
      <c r="F178" s="12" t="str">
        <f>IF($B178="","",INDEX(Items!$M$2:$M$501,MATCH(177,Items!$P$2:$P$501,0)))</f>
        <v/>
      </c>
      <c r="G178" s="12" t="str">
        <f>IF($B178="","",INDEX(Items!$I$2:$I$501,MATCH(177,Items!$P$2:$P$501,0)))</f>
        <v/>
      </c>
      <c r="H178" s="12" t="str">
        <f>IF($B178="","",INDEX(Items!$J$2:$J$501,MATCH(177,Items!$P$2:$P$501,0)))</f>
        <v/>
      </c>
      <c r="I178" s="12" t="str">
        <f>IF($B178="","",MAX(0,IF(H178="",G178,H178)-E178-F178))</f>
        <v/>
      </c>
      <c r="J178" s="13" t="str">
        <f>IF($B178="","",INDEX(Items!$G$2:$G$501,MATCH(177,Items!$P$2:$P$501,0)))</f>
        <v/>
      </c>
      <c r="K178" s="13" t="str">
        <f>IF($B178="","",I178*J178)</f>
        <v/>
      </c>
    </row>
    <row r="179">
      <c r="A179" s="12" t="n">
        <v>178</v>
      </c>
      <c r="B179" s="12" t="str">
        <f>IFERROR(INDEX(Items!$A$2:$A$501,MATCH(178,Items!$P$2:$P$501,0)),"")</f>
        <v/>
      </c>
      <c r="C179" s="12" t="str">
        <f>IF($B179="","",INDEX(Items!$B$2:$B$501,MATCH(178,Items!$P$2:$P$501,0)))</f>
        <v/>
      </c>
      <c r="D179" s="12" t="str">
        <f>IF($B179="","",INDEX(Items!$F$2:$F$501,MATCH(178,Items!$P$2:$P$501,0)))</f>
        <v/>
      </c>
      <c r="E179" s="12" t="str">
        <f>IF($B179="","",INDEX(Items!$L$2:$L$501,MATCH(178,Items!$P$2:$P$501,0)))</f>
        <v/>
      </c>
      <c r="F179" s="12" t="str">
        <f>IF($B179="","",INDEX(Items!$M$2:$M$501,MATCH(178,Items!$P$2:$P$501,0)))</f>
        <v/>
      </c>
      <c r="G179" s="12" t="str">
        <f>IF($B179="","",INDEX(Items!$I$2:$I$501,MATCH(178,Items!$P$2:$P$501,0)))</f>
        <v/>
      </c>
      <c r="H179" s="12" t="str">
        <f>IF($B179="","",INDEX(Items!$J$2:$J$501,MATCH(178,Items!$P$2:$P$501,0)))</f>
        <v/>
      </c>
      <c r="I179" s="12" t="str">
        <f>IF($B179="","",MAX(0,IF(H179="",G179,H179)-E179-F179))</f>
        <v/>
      </c>
      <c r="J179" s="13" t="str">
        <f>IF($B179="","",INDEX(Items!$G$2:$G$501,MATCH(178,Items!$P$2:$P$501,0)))</f>
        <v/>
      </c>
      <c r="K179" s="13" t="str">
        <f>IF($B179="","",I179*J179)</f>
        <v/>
      </c>
    </row>
    <row r="180">
      <c r="A180" s="12" t="n">
        <v>179</v>
      </c>
      <c r="B180" s="12" t="str">
        <f>IFERROR(INDEX(Items!$A$2:$A$501,MATCH(179,Items!$P$2:$P$501,0)),"")</f>
        <v/>
      </c>
      <c r="C180" s="12" t="str">
        <f>IF($B180="","",INDEX(Items!$B$2:$B$501,MATCH(179,Items!$P$2:$P$501,0)))</f>
        <v/>
      </c>
      <c r="D180" s="12" t="str">
        <f>IF($B180="","",INDEX(Items!$F$2:$F$501,MATCH(179,Items!$P$2:$P$501,0)))</f>
        <v/>
      </c>
      <c r="E180" s="12" t="str">
        <f>IF($B180="","",INDEX(Items!$L$2:$L$501,MATCH(179,Items!$P$2:$P$501,0)))</f>
        <v/>
      </c>
      <c r="F180" s="12" t="str">
        <f>IF($B180="","",INDEX(Items!$M$2:$M$501,MATCH(179,Items!$P$2:$P$501,0)))</f>
        <v/>
      </c>
      <c r="G180" s="12" t="str">
        <f>IF($B180="","",INDEX(Items!$I$2:$I$501,MATCH(179,Items!$P$2:$P$501,0)))</f>
        <v/>
      </c>
      <c r="H180" s="12" t="str">
        <f>IF($B180="","",INDEX(Items!$J$2:$J$501,MATCH(179,Items!$P$2:$P$501,0)))</f>
        <v/>
      </c>
      <c r="I180" s="12" t="str">
        <f>IF($B180="","",MAX(0,IF(H180="",G180,H180)-E180-F180))</f>
        <v/>
      </c>
      <c r="J180" s="13" t="str">
        <f>IF($B180="","",INDEX(Items!$G$2:$G$501,MATCH(179,Items!$P$2:$P$501,0)))</f>
        <v/>
      </c>
      <c r="K180" s="13" t="str">
        <f>IF($B180="","",I180*J180)</f>
        <v/>
      </c>
    </row>
    <row r="181">
      <c r="A181" s="12" t="n">
        <v>180</v>
      </c>
      <c r="B181" s="12" t="str">
        <f>IFERROR(INDEX(Items!$A$2:$A$501,MATCH(180,Items!$P$2:$P$501,0)),"")</f>
        <v/>
      </c>
      <c r="C181" s="12" t="str">
        <f>IF($B181="","",INDEX(Items!$B$2:$B$501,MATCH(180,Items!$P$2:$P$501,0)))</f>
        <v/>
      </c>
      <c r="D181" s="12" t="str">
        <f>IF($B181="","",INDEX(Items!$F$2:$F$501,MATCH(180,Items!$P$2:$P$501,0)))</f>
        <v/>
      </c>
      <c r="E181" s="12" t="str">
        <f>IF($B181="","",INDEX(Items!$L$2:$L$501,MATCH(180,Items!$P$2:$P$501,0)))</f>
        <v/>
      </c>
      <c r="F181" s="12" t="str">
        <f>IF($B181="","",INDEX(Items!$M$2:$M$501,MATCH(180,Items!$P$2:$P$501,0)))</f>
        <v/>
      </c>
      <c r="G181" s="12" t="str">
        <f>IF($B181="","",INDEX(Items!$I$2:$I$501,MATCH(180,Items!$P$2:$P$501,0)))</f>
        <v/>
      </c>
      <c r="H181" s="12" t="str">
        <f>IF($B181="","",INDEX(Items!$J$2:$J$501,MATCH(180,Items!$P$2:$P$501,0)))</f>
        <v/>
      </c>
      <c r="I181" s="12" t="str">
        <f>IF($B181="","",MAX(0,IF(H181="",G181,H181)-E181-F181))</f>
        <v/>
      </c>
      <c r="J181" s="13" t="str">
        <f>IF($B181="","",INDEX(Items!$G$2:$G$501,MATCH(180,Items!$P$2:$P$501,0)))</f>
        <v/>
      </c>
      <c r="K181" s="13" t="str">
        <f>IF($B181="","",I181*J181)</f>
        <v/>
      </c>
    </row>
    <row r="182">
      <c r="A182" s="12" t="n">
        <v>181</v>
      </c>
      <c r="B182" s="12" t="str">
        <f>IFERROR(INDEX(Items!$A$2:$A$501,MATCH(181,Items!$P$2:$P$501,0)),"")</f>
        <v/>
      </c>
      <c r="C182" s="12" t="str">
        <f>IF($B182="","",INDEX(Items!$B$2:$B$501,MATCH(181,Items!$P$2:$P$501,0)))</f>
        <v/>
      </c>
      <c r="D182" s="12" t="str">
        <f>IF($B182="","",INDEX(Items!$F$2:$F$501,MATCH(181,Items!$P$2:$P$501,0)))</f>
        <v/>
      </c>
      <c r="E182" s="12" t="str">
        <f>IF($B182="","",INDEX(Items!$L$2:$L$501,MATCH(181,Items!$P$2:$P$501,0)))</f>
        <v/>
      </c>
      <c r="F182" s="12" t="str">
        <f>IF($B182="","",INDEX(Items!$M$2:$M$501,MATCH(181,Items!$P$2:$P$501,0)))</f>
        <v/>
      </c>
      <c r="G182" s="12" t="str">
        <f>IF($B182="","",INDEX(Items!$I$2:$I$501,MATCH(181,Items!$P$2:$P$501,0)))</f>
        <v/>
      </c>
      <c r="H182" s="12" t="str">
        <f>IF($B182="","",INDEX(Items!$J$2:$J$501,MATCH(181,Items!$P$2:$P$501,0)))</f>
        <v/>
      </c>
      <c r="I182" s="12" t="str">
        <f>IF($B182="","",MAX(0,IF(H182="",G182,H182)-E182-F182))</f>
        <v/>
      </c>
      <c r="J182" s="13" t="str">
        <f>IF($B182="","",INDEX(Items!$G$2:$G$501,MATCH(181,Items!$P$2:$P$501,0)))</f>
        <v/>
      </c>
      <c r="K182" s="13" t="str">
        <f>IF($B182="","",I182*J182)</f>
        <v/>
      </c>
    </row>
    <row r="183">
      <c r="A183" s="12" t="n">
        <v>182</v>
      </c>
      <c r="B183" s="12" t="str">
        <f>IFERROR(INDEX(Items!$A$2:$A$501,MATCH(182,Items!$P$2:$P$501,0)),"")</f>
        <v/>
      </c>
      <c r="C183" s="12" t="str">
        <f>IF($B183="","",INDEX(Items!$B$2:$B$501,MATCH(182,Items!$P$2:$P$501,0)))</f>
        <v/>
      </c>
      <c r="D183" s="12" t="str">
        <f>IF($B183="","",INDEX(Items!$F$2:$F$501,MATCH(182,Items!$P$2:$P$501,0)))</f>
        <v/>
      </c>
      <c r="E183" s="12" t="str">
        <f>IF($B183="","",INDEX(Items!$L$2:$L$501,MATCH(182,Items!$P$2:$P$501,0)))</f>
        <v/>
      </c>
      <c r="F183" s="12" t="str">
        <f>IF($B183="","",INDEX(Items!$M$2:$M$501,MATCH(182,Items!$P$2:$P$501,0)))</f>
        <v/>
      </c>
      <c r="G183" s="12" t="str">
        <f>IF($B183="","",INDEX(Items!$I$2:$I$501,MATCH(182,Items!$P$2:$P$501,0)))</f>
        <v/>
      </c>
      <c r="H183" s="12" t="str">
        <f>IF($B183="","",INDEX(Items!$J$2:$J$501,MATCH(182,Items!$P$2:$P$501,0)))</f>
        <v/>
      </c>
      <c r="I183" s="12" t="str">
        <f>IF($B183="","",MAX(0,IF(H183="",G183,H183)-E183-F183))</f>
        <v/>
      </c>
      <c r="J183" s="13" t="str">
        <f>IF($B183="","",INDEX(Items!$G$2:$G$501,MATCH(182,Items!$P$2:$P$501,0)))</f>
        <v/>
      </c>
      <c r="K183" s="13" t="str">
        <f>IF($B183="","",I183*J183)</f>
        <v/>
      </c>
    </row>
    <row r="184">
      <c r="A184" s="12" t="n">
        <v>183</v>
      </c>
      <c r="B184" s="12" t="str">
        <f>IFERROR(INDEX(Items!$A$2:$A$501,MATCH(183,Items!$P$2:$P$501,0)),"")</f>
        <v/>
      </c>
      <c r="C184" s="12" t="str">
        <f>IF($B184="","",INDEX(Items!$B$2:$B$501,MATCH(183,Items!$P$2:$P$501,0)))</f>
        <v/>
      </c>
      <c r="D184" s="12" t="str">
        <f>IF($B184="","",INDEX(Items!$F$2:$F$501,MATCH(183,Items!$P$2:$P$501,0)))</f>
        <v/>
      </c>
      <c r="E184" s="12" t="str">
        <f>IF($B184="","",INDEX(Items!$L$2:$L$501,MATCH(183,Items!$P$2:$P$501,0)))</f>
        <v/>
      </c>
      <c r="F184" s="12" t="str">
        <f>IF($B184="","",INDEX(Items!$M$2:$M$501,MATCH(183,Items!$P$2:$P$501,0)))</f>
        <v/>
      </c>
      <c r="G184" s="12" t="str">
        <f>IF($B184="","",INDEX(Items!$I$2:$I$501,MATCH(183,Items!$P$2:$P$501,0)))</f>
        <v/>
      </c>
      <c r="H184" s="12" t="str">
        <f>IF($B184="","",INDEX(Items!$J$2:$J$501,MATCH(183,Items!$P$2:$P$501,0)))</f>
        <v/>
      </c>
      <c r="I184" s="12" t="str">
        <f>IF($B184="","",MAX(0,IF(H184="",G184,H184)-E184-F184))</f>
        <v/>
      </c>
      <c r="J184" s="13" t="str">
        <f>IF($B184="","",INDEX(Items!$G$2:$G$501,MATCH(183,Items!$P$2:$P$501,0)))</f>
        <v/>
      </c>
      <c r="K184" s="13" t="str">
        <f>IF($B184="","",I184*J184)</f>
        <v/>
      </c>
    </row>
    <row r="185">
      <c r="A185" s="12" t="n">
        <v>184</v>
      </c>
      <c r="B185" s="12" t="str">
        <f>IFERROR(INDEX(Items!$A$2:$A$501,MATCH(184,Items!$P$2:$P$501,0)),"")</f>
        <v/>
      </c>
      <c r="C185" s="12" t="str">
        <f>IF($B185="","",INDEX(Items!$B$2:$B$501,MATCH(184,Items!$P$2:$P$501,0)))</f>
        <v/>
      </c>
      <c r="D185" s="12" t="str">
        <f>IF($B185="","",INDEX(Items!$F$2:$F$501,MATCH(184,Items!$P$2:$P$501,0)))</f>
        <v/>
      </c>
      <c r="E185" s="12" t="str">
        <f>IF($B185="","",INDEX(Items!$L$2:$L$501,MATCH(184,Items!$P$2:$P$501,0)))</f>
        <v/>
      </c>
      <c r="F185" s="12" t="str">
        <f>IF($B185="","",INDEX(Items!$M$2:$M$501,MATCH(184,Items!$P$2:$P$501,0)))</f>
        <v/>
      </c>
      <c r="G185" s="12" t="str">
        <f>IF($B185="","",INDEX(Items!$I$2:$I$501,MATCH(184,Items!$P$2:$P$501,0)))</f>
        <v/>
      </c>
      <c r="H185" s="12" t="str">
        <f>IF($B185="","",INDEX(Items!$J$2:$J$501,MATCH(184,Items!$P$2:$P$501,0)))</f>
        <v/>
      </c>
      <c r="I185" s="12" t="str">
        <f>IF($B185="","",MAX(0,IF(H185="",G185,H185)-E185-F185))</f>
        <v/>
      </c>
      <c r="J185" s="13" t="str">
        <f>IF($B185="","",INDEX(Items!$G$2:$G$501,MATCH(184,Items!$P$2:$P$501,0)))</f>
        <v/>
      </c>
      <c r="K185" s="13" t="str">
        <f>IF($B185="","",I185*J185)</f>
        <v/>
      </c>
    </row>
    <row r="186">
      <c r="A186" s="12" t="n">
        <v>185</v>
      </c>
      <c r="B186" s="12" t="str">
        <f>IFERROR(INDEX(Items!$A$2:$A$501,MATCH(185,Items!$P$2:$P$501,0)),"")</f>
        <v/>
      </c>
      <c r="C186" s="12" t="str">
        <f>IF($B186="","",INDEX(Items!$B$2:$B$501,MATCH(185,Items!$P$2:$P$501,0)))</f>
        <v/>
      </c>
      <c r="D186" s="12" t="str">
        <f>IF($B186="","",INDEX(Items!$F$2:$F$501,MATCH(185,Items!$P$2:$P$501,0)))</f>
        <v/>
      </c>
      <c r="E186" s="12" t="str">
        <f>IF($B186="","",INDEX(Items!$L$2:$L$501,MATCH(185,Items!$P$2:$P$501,0)))</f>
        <v/>
      </c>
      <c r="F186" s="12" t="str">
        <f>IF($B186="","",INDEX(Items!$M$2:$M$501,MATCH(185,Items!$P$2:$P$501,0)))</f>
        <v/>
      </c>
      <c r="G186" s="12" t="str">
        <f>IF($B186="","",INDEX(Items!$I$2:$I$501,MATCH(185,Items!$P$2:$P$501,0)))</f>
        <v/>
      </c>
      <c r="H186" s="12" t="str">
        <f>IF($B186="","",INDEX(Items!$J$2:$J$501,MATCH(185,Items!$P$2:$P$501,0)))</f>
        <v/>
      </c>
      <c r="I186" s="12" t="str">
        <f>IF($B186="","",MAX(0,IF(H186="",G186,H186)-E186-F186))</f>
        <v/>
      </c>
      <c r="J186" s="13" t="str">
        <f>IF($B186="","",INDEX(Items!$G$2:$G$501,MATCH(185,Items!$P$2:$P$501,0)))</f>
        <v/>
      </c>
      <c r="K186" s="13" t="str">
        <f>IF($B186="","",I186*J186)</f>
        <v/>
      </c>
    </row>
    <row r="187">
      <c r="A187" s="12" t="n">
        <v>186</v>
      </c>
      <c r="B187" s="12" t="str">
        <f>IFERROR(INDEX(Items!$A$2:$A$501,MATCH(186,Items!$P$2:$P$501,0)),"")</f>
        <v/>
      </c>
      <c r="C187" s="12" t="str">
        <f>IF($B187="","",INDEX(Items!$B$2:$B$501,MATCH(186,Items!$P$2:$P$501,0)))</f>
        <v/>
      </c>
      <c r="D187" s="12" t="str">
        <f>IF($B187="","",INDEX(Items!$F$2:$F$501,MATCH(186,Items!$P$2:$P$501,0)))</f>
        <v/>
      </c>
      <c r="E187" s="12" t="str">
        <f>IF($B187="","",INDEX(Items!$L$2:$L$501,MATCH(186,Items!$P$2:$P$501,0)))</f>
        <v/>
      </c>
      <c r="F187" s="12" t="str">
        <f>IF($B187="","",INDEX(Items!$M$2:$M$501,MATCH(186,Items!$P$2:$P$501,0)))</f>
        <v/>
      </c>
      <c r="G187" s="12" t="str">
        <f>IF($B187="","",INDEX(Items!$I$2:$I$501,MATCH(186,Items!$P$2:$P$501,0)))</f>
        <v/>
      </c>
      <c r="H187" s="12" t="str">
        <f>IF($B187="","",INDEX(Items!$J$2:$J$501,MATCH(186,Items!$P$2:$P$501,0)))</f>
        <v/>
      </c>
      <c r="I187" s="12" t="str">
        <f>IF($B187="","",MAX(0,IF(H187="",G187,H187)-E187-F187))</f>
        <v/>
      </c>
      <c r="J187" s="13" t="str">
        <f>IF($B187="","",INDEX(Items!$G$2:$G$501,MATCH(186,Items!$P$2:$P$501,0)))</f>
        <v/>
      </c>
      <c r="K187" s="13" t="str">
        <f>IF($B187="","",I187*J187)</f>
        <v/>
      </c>
    </row>
    <row r="188">
      <c r="A188" s="12" t="n">
        <v>187</v>
      </c>
      <c r="B188" s="12" t="str">
        <f>IFERROR(INDEX(Items!$A$2:$A$501,MATCH(187,Items!$P$2:$P$501,0)),"")</f>
        <v/>
      </c>
      <c r="C188" s="12" t="str">
        <f>IF($B188="","",INDEX(Items!$B$2:$B$501,MATCH(187,Items!$P$2:$P$501,0)))</f>
        <v/>
      </c>
      <c r="D188" s="12" t="str">
        <f>IF($B188="","",INDEX(Items!$F$2:$F$501,MATCH(187,Items!$P$2:$P$501,0)))</f>
        <v/>
      </c>
      <c r="E188" s="12" t="str">
        <f>IF($B188="","",INDEX(Items!$L$2:$L$501,MATCH(187,Items!$P$2:$P$501,0)))</f>
        <v/>
      </c>
      <c r="F188" s="12" t="str">
        <f>IF($B188="","",INDEX(Items!$M$2:$M$501,MATCH(187,Items!$P$2:$P$501,0)))</f>
        <v/>
      </c>
      <c r="G188" s="12" t="str">
        <f>IF($B188="","",INDEX(Items!$I$2:$I$501,MATCH(187,Items!$P$2:$P$501,0)))</f>
        <v/>
      </c>
      <c r="H188" s="12" t="str">
        <f>IF($B188="","",INDEX(Items!$J$2:$J$501,MATCH(187,Items!$P$2:$P$501,0)))</f>
        <v/>
      </c>
      <c r="I188" s="12" t="str">
        <f>IF($B188="","",MAX(0,IF(H188="",G188,H188)-E188-F188))</f>
        <v/>
      </c>
      <c r="J188" s="13" t="str">
        <f>IF($B188="","",INDEX(Items!$G$2:$G$501,MATCH(187,Items!$P$2:$P$501,0)))</f>
        <v/>
      </c>
      <c r="K188" s="13" t="str">
        <f>IF($B188="","",I188*J188)</f>
        <v/>
      </c>
    </row>
    <row r="189">
      <c r="A189" s="12" t="n">
        <v>188</v>
      </c>
      <c r="B189" s="12" t="str">
        <f>IFERROR(INDEX(Items!$A$2:$A$501,MATCH(188,Items!$P$2:$P$501,0)),"")</f>
        <v/>
      </c>
      <c r="C189" s="12" t="str">
        <f>IF($B189="","",INDEX(Items!$B$2:$B$501,MATCH(188,Items!$P$2:$P$501,0)))</f>
        <v/>
      </c>
      <c r="D189" s="12" t="str">
        <f>IF($B189="","",INDEX(Items!$F$2:$F$501,MATCH(188,Items!$P$2:$P$501,0)))</f>
        <v/>
      </c>
      <c r="E189" s="12" t="str">
        <f>IF($B189="","",INDEX(Items!$L$2:$L$501,MATCH(188,Items!$P$2:$P$501,0)))</f>
        <v/>
      </c>
      <c r="F189" s="12" t="str">
        <f>IF($B189="","",INDEX(Items!$M$2:$M$501,MATCH(188,Items!$P$2:$P$501,0)))</f>
        <v/>
      </c>
      <c r="G189" s="12" t="str">
        <f>IF($B189="","",INDEX(Items!$I$2:$I$501,MATCH(188,Items!$P$2:$P$501,0)))</f>
        <v/>
      </c>
      <c r="H189" s="12" t="str">
        <f>IF($B189="","",INDEX(Items!$J$2:$J$501,MATCH(188,Items!$P$2:$P$501,0)))</f>
        <v/>
      </c>
      <c r="I189" s="12" t="str">
        <f>IF($B189="","",MAX(0,IF(H189="",G189,H189)-E189-F189))</f>
        <v/>
      </c>
      <c r="J189" s="13" t="str">
        <f>IF($B189="","",INDEX(Items!$G$2:$G$501,MATCH(188,Items!$P$2:$P$501,0)))</f>
        <v/>
      </c>
      <c r="K189" s="13" t="str">
        <f>IF($B189="","",I189*J189)</f>
        <v/>
      </c>
    </row>
    <row r="190">
      <c r="A190" s="12" t="n">
        <v>189</v>
      </c>
      <c r="B190" s="12" t="str">
        <f>IFERROR(INDEX(Items!$A$2:$A$501,MATCH(189,Items!$P$2:$P$501,0)),"")</f>
        <v/>
      </c>
      <c r="C190" s="12" t="str">
        <f>IF($B190="","",INDEX(Items!$B$2:$B$501,MATCH(189,Items!$P$2:$P$501,0)))</f>
        <v/>
      </c>
      <c r="D190" s="12" t="str">
        <f>IF($B190="","",INDEX(Items!$F$2:$F$501,MATCH(189,Items!$P$2:$P$501,0)))</f>
        <v/>
      </c>
      <c r="E190" s="12" t="str">
        <f>IF($B190="","",INDEX(Items!$L$2:$L$501,MATCH(189,Items!$P$2:$P$501,0)))</f>
        <v/>
      </c>
      <c r="F190" s="12" t="str">
        <f>IF($B190="","",INDEX(Items!$M$2:$M$501,MATCH(189,Items!$P$2:$P$501,0)))</f>
        <v/>
      </c>
      <c r="G190" s="12" t="str">
        <f>IF($B190="","",INDEX(Items!$I$2:$I$501,MATCH(189,Items!$P$2:$P$501,0)))</f>
        <v/>
      </c>
      <c r="H190" s="12" t="str">
        <f>IF($B190="","",INDEX(Items!$J$2:$J$501,MATCH(189,Items!$P$2:$P$501,0)))</f>
        <v/>
      </c>
      <c r="I190" s="12" t="str">
        <f>IF($B190="","",MAX(0,IF(H190="",G190,H190)-E190-F190))</f>
        <v/>
      </c>
      <c r="J190" s="13" t="str">
        <f>IF($B190="","",INDEX(Items!$G$2:$G$501,MATCH(189,Items!$P$2:$P$501,0)))</f>
        <v/>
      </c>
      <c r="K190" s="13" t="str">
        <f>IF($B190="","",I190*J190)</f>
        <v/>
      </c>
    </row>
    <row r="191">
      <c r="A191" s="12" t="n">
        <v>190</v>
      </c>
      <c r="B191" s="12" t="str">
        <f>IFERROR(INDEX(Items!$A$2:$A$501,MATCH(190,Items!$P$2:$P$501,0)),"")</f>
        <v/>
      </c>
      <c r="C191" s="12" t="str">
        <f>IF($B191="","",INDEX(Items!$B$2:$B$501,MATCH(190,Items!$P$2:$P$501,0)))</f>
        <v/>
      </c>
      <c r="D191" s="12" t="str">
        <f>IF($B191="","",INDEX(Items!$F$2:$F$501,MATCH(190,Items!$P$2:$P$501,0)))</f>
        <v/>
      </c>
      <c r="E191" s="12" t="str">
        <f>IF($B191="","",INDEX(Items!$L$2:$L$501,MATCH(190,Items!$P$2:$P$501,0)))</f>
        <v/>
      </c>
      <c r="F191" s="12" t="str">
        <f>IF($B191="","",INDEX(Items!$M$2:$M$501,MATCH(190,Items!$P$2:$P$501,0)))</f>
        <v/>
      </c>
      <c r="G191" s="12" t="str">
        <f>IF($B191="","",INDEX(Items!$I$2:$I$501,MATCH(190,Items!$P$2:$P$501,0)))</f>
        <v/>
      </c>
      <c r="H191" s="12" t="str">
        <f>IF($B191="","",INDEX(Items!$J$2:$J$501,MATCH(190,Items!$P$2:$P$501,0)))</f>
        <v/>
      </c>
      <c r="I191" s="12" t="str">
        <f>IF($B191="","",MAX(0,IF(H191="",G191,H191)-E191-F191))</f>
        <v/>
      </c>
      <c r="J191" s="13" t="str">
        <f>IF($B191="","",INDEX(Items!$G$2:$G$501,MATCH(190,Items!$P$2:$P$501,0)))</f>
        <v/>
      </c>
      <c r="K191" s="13" t="str">
        <f>IF($B191="","",I191*J191)</f>
        <v/>
      </c>
    </row>
    <row r="192">
      <c r="A192" s="12" t="n">
        <v>191</v>
      </c>
      <c r="B192" s="12" t="str">
        <f>IFERROR(INDEX(Items!$A$2:$A$501,MATCH(191,Items!$P$2:$P$501,0)),"")</f>
        <v/>
      </c>
      <c r="C192" s="12" t="str">
        <f>IF($B192="","",INDEX(Items!$B$2:$B$501,MATCH(191,Items!$P$2:$P$501,0)))</f>
        <v/>
      </c>
      <c r="D192" s="12" t="str">
        <f>IF($B192="","",INDEX(Items!$F$2:$F$501,MATCH(191,Items!$P$2:$P$501,0)))</f>
        <v/>
      </c>
      <c r="E192" s="12" t="str">
        <f>IF($B192="","",INDEX(Items!$L$2:$L$501,MATCH(191,Items!$P$2:$P$501,0)))</f>
        <v/>
      </c>
      <c r="F192" s="12" t="str">
        <f>IF($B192="","",INDEX(Items!$M$2:$M$501,MATCH(191,Items!$P$2:$P$501,0)))</f>
        <v/>
      </c>
      <c r="G192" s="12" t="str">
        <f>IF($B192="","",INDEX(Items!$I$2:$I$501,MATCH(191,Items!$P$2:$P$501,0)))</f>
        <v/>
      </c>
      <c r="H192" s="12" t="str">
        <f>IF($B192="","",INDEX(Items!$J$2:$J$501,MATCH(191,Items!$P$2:$P$501,0)))</f>
        <v/>
      </c>
      <c r="I192" s="12" t="str">
        <f>IF($B192="","",MAX(0,IF(H192="",G192,H192)-E192-F192))</f>
        <v/>
      </c>
      <c r="J192" s="13" t="str">
        <f>IF($B192="","",INDEX(Items!$G$2:$G$501,MATCH(191,Items!$P$2:$P$501,0)))</f>
        <v/>
      </c>
      <c r="K192" s="13" t="str">
        <f>IF($B192="","",I192*J192)</f>
        <v/>
      </c>
    </row>
    <row r="193">
      <c r="A193" s="12" t="n">
        <v>192</v>
      </c>
      <c r="B193" s="12" t="str">
        <f>IFERROR(INDEX(Items!$A$2:$A$501,MATCH(192,Items!$P$2:$P$501,0)),"")</f>
        <v/>
      </c>
      <c r="C193" s="12" t="str">
        <f>IF($B193="","",INDEX(Items!$B$2:$B$501,MATCH(192,Items!$P$2:$P$501,0)))</f>
        <v/>
      </c>
      <c r="D193" s="12" t="str">
        <f>IF($B193="","",INDEX(Items!$F$2:$F$501,MATCH(192,Items!$P$2:$P$501,0)))</f>
        <v/>
      </c>
      <c r="E193" s="12" t="str">
        <f>IF($B193="","",INDEX(Items!$L$2:$L$501,MATCH(192,Items!$P$2:$P$501,0)))</f>
        <v/>
      </c>
      <c r="F193" s="12" t="str">
        <f>IF($B193="","",INDEX(Items!$M$2:$M$501,MATCH(192,Items!$P$2:$P$501,0)))</f>
        <v/>
      </c>
      <c r="G193" s="12" t="str">
        <f>IF($B193="","",INDEX(Items!$I$2:$I$501,MATCH(192,Items!$P$2:$P$501,0)))</f>
        <v/>
      </c>
      <c r="H193" s="12" t="str">
        <f>IF($B193="","",INDEX(Items!$J$2:$J$501,MATCH(192,Items!$P$2:$P$501,0)))</f>
        <v/>
      </c>
      <c r="I193" s="12" t="str">
        <f>IF($B193="","",MAX(0,IF(H193="",G193,H193)-E193-F193))</f>
        <v/>
      </c>
      <c r="J193" s="13" t="str">
        <f>IF($B193="","",INDEX(Items!$G$2:$G$501,MATCH(192,Items!$P$2:$P$501,0)))</f>
        <v/>
      </c>
      <c r="K193" s="13" t="str">
        <f>IF($B193="","",I193*J193)</f>
        <v/>
      </c>
    </row>
    <row r="194">
      <c r="A194" s="12" t="n">
        <v>193</v>
      </c>
      <c r="B194" s="12" t="str">
        <f>IFERROR(INDEX(Items!$A$2:$A$501,MATCH(193,Items!$P$2:$P$501,0)),"")</f>
        <v/>
      </c>
      <c r="C194" s="12" t="str">
        <f>IF($B194="","",INDEX(Items!$B$2:$B$501,MATCH(193,Items!$P$2:$P$501,0)))</f>
        <v/>
      </c>
      <c r="D194" s="12" t="str">
        <f>IF($B194="","",INDEX(Items!$F$2:$F$501,MATCH(193,Items!$P$2:$P$501,0)))</f>
        <v/>
      </c>
      <c r="E194" s="12" t="str">
        <f>IF($B194="","",INDEX(Items!$L$2:$L$501,MATCH(193,Items!$P$2:$P$501,0)))</f>
        <v/>
      </c>
      <c r="F194" s="12" t="str">
        <f>IF($B194="","",INDEX(Items!$M$2:$M$501,MATCH(193,Items!$P$2:$P$501,0)))</f>
        <v/>
      </c>
      <c r="G194" s="12" t="str">
        <f>IF($B194="","",INDEX(Items!$I$2:$I$501,MATCH(193,Items!$P$2:$P$501,0)))</f>
        <v/>
      </c>
      <c r="H194" s="12" t="str">
        <f>IF($B194="","",INDEX(Items!$J$2:$J$501,MATCH(193,Items!$P$2:$P$501,0)))</f>
        <v/>
      </c>
      <c r="I194" s="12" t="str">
        <f>IF($B194="","",MAX(0,IF(H194="",G194,H194)-E194-F194))</f>
        <v/>
      </c>
      <c r="J194" s="13" t="str">
        <f>IF($B194="","",INDEX(Items!$G$2:$G$501,MATCH(193,Items!$P$2:$P$501,0)))</f>
        <v/>
      </c>
      <c r="K194" s="13" t="str">
        <f>IF($B194="","",I194*J194)</f>
        <v/>
      </c>
    </row>
    <row r="195">
      <c r="A195" s="12" t="n">
        <v>194</v>
      </c>
      <c r="B195" s="12" t="str">
        <f>IFERROR(INDEX(Items!$A$2:$A$501,MATCH(194,Items!$P$2:$P$501,0)),"")</f>
        <v/>
      </c>
      <c r="C195" s="12" t="str">
        <f>IF($B195="","",INDEX(Items!$B$2:$B$501,MATCH(194,Items!$P$2:$P$501,0)))</f>
        <v/>
      </c>
      <c r="D195" s="12" t="str">
        <f>IF($B195="","",INDEX(Items!$F$2:$F$501,MATCH(194,Items!$P$2:$P$501,0)))</f>
        <v/>
      </c>
      <c r="E195" s="12" t="str">
        <f>IF($B195="","",INDEX(Items!$L$2:$L$501,MATCH(194,Items!$P$2:$P$501,0)))</f>
        <v/>
      </c>
      <c r="F195" s="12" t="str">
        <f>IF($B195="","",INDEX(Items!$M$2:$M$501,MATCH(194,Items!$P$2:$P$501,0)))</f>
        <v/>
      </c>
      <c r="G195" s="12" t="str">
        <f>IF($B195="","",INDEX(Items!$I$2:$I$501,MATCH(194,Items!$P$2:$P$501,0)))</f>
        <v/>
      </c>
      <c r="H195" s="12" t="str">
        <f>IF($B195="","",INDEX(Items!$J$2:$J$501,MATCH(194,Items!$P$2:$P$501,0)))</f>
        <v/>
      </c>
      <c r="I195" s="12" t="str">
        <f>IF($B195="","",MAX(0,IF(H195="",G195,H195)-E195-F195))</f>
        <v/>
      </c>
      <c r="J195" s="13" t="str">
        <f>IF($B195="","",INDEX(Items!$G$2:$G$501,MATCH(194,Items!$P$2:$P$501,0)))</f>
        <v/>
      </c>
      <c r="K195" s="13" t="str">
        <f>IF($B195="","",I195*J195)</f>
        <v/>
      </c>
    </row>
    <row r="196">
      <c r="A196" s="12" t="n">
        <v>195</v>
      </c>
      <c r="B196" s="12" t="str">
        <f>IFERROR(INDEX(Items!$A$2:$A$501,MATCH(195,Items!$P$2:$P$501,0)),"")</f>
        <v/>
      </c>
      <c r="C196" s="12" t="str">
        <f>IF($B196="","",INDEX(Items!$B$2:$B$501,MATCH(195,Items!$P$2:$P$501,0)))</f>
        <v/>
      </c>
      <c r="D196" s="12" t="str">
        <f>IF($B196="","",INDEX(Items!$F$2:$F$501,MATCH(195,Items!$P$2:$P$501,0)))</f>
        <v/>
      </c>
      <c r="E196" s="12" t="str">
        <f>IF($B196="","",INDEX(Items!$L$2:$L$501,MATCH(195,Items!$P$2:$P$501,0)))</f>
        <v/>
      </c>
      <c r="F196" s="12" t="str">
        <f>IF($B196="","",INDEX(Items!$M$2:$M$501,MATCH(195,Items!$P$2:$P$501,0)))</f>
        <v/>
      </c>
      <c r="G196" s="12" t="str">
        <f>IF($B196="","",INDEX(Items!$I$2:$I$501,MATCH(195,Items!$P$2:$P$501,0)))</f>
        <v/>
      </c>
      <c r="H196" s="12" t="str">
        <f>IF($B196="","",INDEX(Items!$J$2:$J$501,MATCH(195,Items!$P$2:$P$501,0)))</f>
        <v/>
      </c>
      <c r="I196" s="12" t="str">
        <f>IF($B196="","",MAX(0,IF(H196="",G196,H196)-E196-F196))</f>
        <v/>
      </c>
      <c r="J196" s="13" t="str">
        <f>IF($B196="","",INDEX(Items!$G$2:$G$501,MATCH(195,Items!$P$2:$P$501,0)))</f>
        <v/>
      </c>
      <c r="K196" s="13" t="str">
        <f>IF($B196="","",I196*J196)</f>
        <v/>
      </c>
    </row>
    <row r="197">
      <c r="A197" s="12" t="n">
        <v>196</v>
      </c>
      <c r="B197" s="12" t="str">
        <f>IFERROR(INDEX(Items!$A$2:$A$501,MATCH(196,Items!$P$2:$P$501,0)),"")</f>
        <v/>
      </c>
      <c r="C197" s="12" t="str">
        <f>IF($B197="","",INDEX(Items!$B$2:$B$501,MATCH(196,Items!$P$2:$P$501,0)))</f>
        <v/>
      </c>
      <c r="D197" s="12" t="str">
        <f>IF($B197="","",INDEX(Items!$F$2:$F$501,MATCH(196,Items!$P$2:$P$501,0)))</f>
        <v/>
      </c>
      <c r="E197" s="12" t="str">
        <f>IF($B197="","",INDEX(Items!$L$2:$L$501,MATCH(196,Items!$P$2:$P$501,0)))</f>
        <v/>
      </c>
      <c r="F197" s="12" t="str">
        <f>IF($B197="","",INDEX(Items!$M$2:$M$501,MATCH(196,Items!$P$2:$P$501,0)))</f>
        <v/>
      </c>
      <c r="G197" s="12" t="str">
        <f>IF($B197="","",INDEX(Items!$I$2:$I$501,MATCH(196,Items!$P$2:$P$501,0)))</f>
        <v/>
      </c>
      <c r="H197" s="12" t="str">
        <f>IF($B197="","",INDEX(Items!$J$2:$J$501,MATCH(196,Items!$P$2:$P$501,0)))</f>
        <v/>
      </c>
      <c r="I197" s="12" t="str">
        <f>IF($B197="","",MAX(0,IF(H197="",G197,H197)-E197-F197))</f>
        <v/>
      </c>
      <c r="J197" s="13" t="str">
        <f>IF($B197="","",INDEX(Items!$G$2:$G$501,MATCH(196,Items!$P$2:$P$501,0)))</f>
        <v/>
      </c>
      <c r="K197" s="13" t="str">
        <f>IF($B197="","",I197*J197)</f>
        <v/>
      </c>
    </row>
    <row r="198">
      <c r="A198" s="12" t="n">
        <v>197</v>
      </c>
      <c r="B198" s="12" t="str">
        <f>IFERROR(INDEX(Items!$A$2:$A$501,MATCH(197,Items!$P$2:$P$501,0)),"")</f>
        <v/>
      </c>
      <c r="C198" s="12" t="str">
        <f>IF($B198="","",INDEX(Items!$B$2:$B$501,MATCH(197,Items!$P$2:$P$501,0)))</f>
        <v/>
      </c>
      <c r="D198" s="12" t="str">
        <f>IF($B198="","",INDEX(Items!$F$2:$F$501,MATCH(197,Items!$P$2:$P$501,0)))</f>
        <v/>
      </c>
      <c r="E198" s="12" t="str">
        <f>IF($B198="","",INDEX(Items!$L$2:$L$501,MATCH(197,Items!$P$2:$P$501,0)))</f>
        <v/>
      </c>
      <c r="F198" s="12" t="str">
        <f>IF($B198="","",INDEX(Items!$M$2:$M$501,MATCH(197,Items!$P$2:$P$501,0)))</f>
        <v/>
      </c>
      <c r="G198" s="12" t="str">
        <f>IF($B198="","",INDEX(Items!$I$2:$I$501,MATCH(197,Items!$P$2:$P$501,0)))</f>
        <v/>
      </c>
      <c r="H198" s="12" t="str">
        <f>IF($B198="","",INDEX(Items!$J$2:$J$501,MATCH(197,Items!$P$2:$P$501,0)))</f>
        <v/>
      </c>
      <c r="I198" s="12" t="str">
        <f>IF($B198="","",MAX(0,IF(H198="",G198,H198)-E198-F198))</f>
        <v/>
      </c>
      <c r="J198" s="13" t="str">
        <f>IF($B198="","",INDEX(Items!$G$2:$G$501,MATCH(197,Items!$P$2:$P$501,0)))</f>
        <v/>
      </c>
      <c r="K198" s="13" t="str">
        <f>IF($B198="","",I198*J198)</f>
        <v/>
      </c>
    </row>
    <row r="199">
      <c r="A199" s="12" t="n">
        <v>198</v>
      </c>
      <c r="B199" s="12" t="str">
        <f>IFERROR(INDEX(Items!$A$2:$A$501,MATCH(198,Items!$P$2:$P$501,0)),"")</f>
        <v/>
      </c>
      <c r="C199" s="12" t="str">
        <f>IF($B199="","",INDEX(Items!$B$2:$B$501,MATCH(198,Items!$P$2:$P$501,0)))</f>
        <v/>
      </c>
      <c r="D199" s="12" t="str">
        <f>IF($B199="","",INDEX(Items!$F$2:$F$501,MATCH(198,Items!$P$2:$P$501,0)))</f>
        <v/>
      </c>
      <c r="E199" s="12" t="str">
        <f>IF($B199="","",INDEX(Items!$L$2:$L$501,MATCH(198,Items!$P$2:$P$501,0)))</f>
        <v/>
      </c>
      <c r="F199" s="12" t="str">
        <f>IF($B199="","",INDEX(Items!$M$2:$M$501,MATCH(198,Items!$P$2:$P$501,0)))</f>
        <v/>
      </c>
      <c r="G199" s="12" t="str">
        <f>IF($B199="","",INDEX(Items!$I$2:$I$501,MATCH(198,Items!$P$2:$P$501,0)))</f>
        <v/>
      </c>
      <c r="H199" s="12" t="str">
        <f>IF($B199="","",INDEX(Items!$J$2:$J$501,MATCH(198,Items!$P$2:$P$501,0)))</f>
        <v/>
      </c>
      <c r="I199" s="12" t="str">
        <f>IF($B199="","",MAX(0,IF(H199="",G199,H199)-E199-F199))</f>
        <v/>
      </c>
      <c r="J199" s="13" t="str">
        <f>IF($B199="","",INDEX(Items!$G$2:$G$501,MATCH(198,Items!$P$2:$P$501,0)))</f>
        <v/>
      </c>
      <c r="K199" s="13" t="str">
        <f>IF($B199="","",I199*J199)</f>
        <v/>
      </c>
    </row>
    <row r="200">
      <c r="A200" s="12" t="n">
        <v>199</v>
      </c>
      <c r="B200" s="12" t="str">
        <f>IFERROR(INDEX(Items!$A$2:$A$501,MATCH(199,Items!$P$2:$P$501,0)),"")</f>
        <v/>
      </c>
      <c r="C200" s="12" t="str">
        <f>IF($B200="","",INDEX(Items!$B$2:$B$501,MATCH(199,Items!$P$2:$P$501,0)))</f>
        <v/>
      </c>
      <c r="D200" s="12" t="str">
        <f>IF($B200="","",INDEX(Items!$F$2:$F$501,MATCH(199,Items!$P$2:$P$501,0)))</f>
        <v/>
      </c>
      <c r="E200" s="12" t="str">
        <f>IF($B200="","",INDEX(Items!$L$2:$L$501,MATCH(199,Items!$P$2:$P$501,0)))</f>
        <v/>
      </c>
      <c r="F200" s="12" t="str">
        <f>IF($B200="","",INDEX(Items!$M$2:$M$501,MATCH(199,Items!$P$2:$P$501,0)))</f>
        <v/>
      </c>
      <c r="G200" s="12" t="str">
        <f>IF($B200="","",INDEX(Items!$I$2:$I$501,MATCH(199,Items!$P$2:$P$501,0)))</f>
        <v/>
      </c>
      <c r="H200" s="12" t="str">
        <f>IF($B200="","",INDEX(Items!$J$2:$J$501,MATCH(199,Items!$P$2:$P$501,0)))</f>
        <v/>
      </c>
      <c r="I200" s="12" t="str">
        <f>IF($B200="","",MAX(0,IF(H200="",G200,H200)-E200-F200))</f>
        <v/>
      </c>
      <c r="J200" s="13" t="str">
        <f>IF($B200="","",INDEX(Items!$G$2:$G$501,MATCH(199,Items!$P$2:$P$501,0)))</f>
        <v/>
      </c>
      <c r="K200" s="13" t="str">
        <f>IF($B200="","",I200*J200)</f>
        <v/>
      </c>
    </row>
    <row r="201">
      <c r="A201" s="12" t="n">
        <v>200</v>
      </c>
      <c r="B201" s="12" t="str">
        <f>IFERROR(INDEX(Items!$A$2:$A$501,MATCH(200,Items!$P$2:$P$501,0)),"")</f>
        <v/>
      </c>
      <c r="C201" s="12" t="str">
        <f>IF($B201="","",INDEX(Items!$B$2:$B$501,MATCH(200,Items!$P$2:$P$501,0)))</f>
        <v/>
      </c>
      <c r="D201" s="12" t="str">
        <f>IF($B201="","",INDEX(Items!$F$2:$F$501,MATCH(200,Items!$P$2:$P$501,0)))</f>
        <v/>
      </c>
      <c r="E201" s="12" t="str">
        <f>IF($B201="","",INDEX(Items!$L$2:$L$501,MATCH(200,Items!$P$2:$P$501,0)))</f>
        <v/>
      </c>
      <c r="F201" s="12" t="str">
        <f>IF($B201="","",INDEX(Items!$M$2:$M$501,MATCH(200,Items!$P$2:$P$501,0)))</f>
        <v/>
      </c>
      <c r="G201" s="12" t="str">
        <f>IF($B201="","",INDEX(Items!$I$2:$I$501,MATCH(200,Items!$P$2:$P$501,0)))</f>
        <v/>
      </c>
      <c r="H201" s="12" t="str">
        <f>IF($B201="","",INDEX(Items!$J$2:$J$501,MATCH(200,Items!$P$2:$P$501,0)))</f>
        <v/>
      </c>
      <c r="I201" s="12" t="str">
        <f>IF($B201="","",MAX(0,IF(H201="",G201,H201)-E201-F201))</f>
        <v/>
      </c>
      <c r="J201" s="13" t="str">
        <f>IF($B201="","",INDEX(Items!$G$2:$G$501,MATCH(200,Items!$P$2:$P$501,0)))</f>
        <v/>
      </c>
      <c r="K201" s="13" t="str">
        <f>IF($B201="","",I201*J201)</f>
        <v/>
      </c>
    </row>
  </sheetData>
  <pageMargins left="0.75" right="0.75" top="1" bottom="1" header="0.5" footer="0.5"/>
  <legacyDrawing r:id="anysvml"/>
</worksheet>
</file>

<file path=xl/worksheets/sheet6.xml><?xml version="1.0" encoding="utf-8"?>
<worksheet xmlns="http://schemas.openxmlformats.org/spreadsheetml/2006/main" xmlns:r="http://schemas.openxmlformats.org/officeDocument/2006/relationships">
  <sheetPr>
    <outlinePr summaryBelow="1" summaryRight="1"/>
    <pageSetUpPr/>
  </sheetPr>
  <dimension ref="A1:L1001"/>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2" customWidth="1" min="3" max="3"/>
    <col width="13" customWidth="1" min="4" max="4"/>
    <col width="28" customWidth="1" min="5" max="5"/>
    <col width="10" customWidth="1" min="6" max="6"/>
    <col width="10" customWidth="1" min="7" max="7"/>
    <col width="11" customWidth="1" min="8" max="8"/>
    <col width="10" customWidth="1" min="9" max="9"/>
    <col width="13" customWidth="1" min="10" max="10"/>
    <col width="11" customWidth="1" min="11" max="11"/>
    <col width="26" customWidth="1" min="12" max="12"/>
  </cols>
  <sheetData>
    <row r="1" ht="30" customHeight="1">
      <c r="A1" s="7" t="inlineStr">
        <is>
          <t>PO number</t>
        </is>
      </c>
      <c r="B1" s="7" t="inlineStr">
        <is>
          <t>Order date</t>
        </is>
      </c>
      <c r="C1" s="7" t="inlineStr">
        <is>
          <t>Supplier</t>
        </is>
      </c>
      <c r="D1" s="7" t="inlineStr">
        <is>
          <t>SKU</t>
        </is>
      </c>
      <c r="E1" s="8" t="inlineStr">
        <is>
          <t>Item</t>
        </is>
      </c>
      <c r="F1" s="7" t="inlineStr">
        <is>
          <t>Qty ordered</t>
        </is>
      </c>
      <c r="G1" s="7" t="inlineStr">
        <is>
          <t>Unit cost</t>
        </is>
      </c>
      <c r="H1" s="8" t="inlineStr">
        <is>
          <t>Line total</t>
        </is>
      </c>
      <c r="I1" s="7" t="inlineStr">
        <is>
          <t>Qty received</t>
        </is>
      </c>
      <c r="J1" s="8" t="inlineStr">
        <is>
          <t>Status</t>
        </is>
      </c>
      <c r="K1" s="7" t="inlineStr">
        <is>
          <t>Expected</t>
        </is>
      </c>
      <c r="L1" s="7" t="inlineStr">
        <is>
          <t>Notes</t>
        </is>
      </c>
    </row>
    <row r="2">
      <c r="A2" s="9" t="inlineStr">
        <is>
          <t>PO-0007</t>
        </is>
      </c>
      <c r="B2" s="17" t="n">
        <v>46301</v>
      </c>
      <c r="C2" s="9" t="inlineStr">
        <is>
          <t>City Plumbing Supplies</t>
        </is>
      </c>
      <c r="D2" s="9" t="inlineStr">
        <is>
          <t>EL-15</t>
        </is>
      </c>
      <c r="E2" s="18" t="str">
        <f>IF($D2="","",IFERROR(INDEX(Items!$B$2:$B$501,MATCH($D2,Items!$A$2:$A$501,0)),"Unknown SKU"))</f>
        <v>Elbow 15mm, compression</v>
      </c>
      <c r="F2" s="9" t="n">
        <v>150</v>
      </c>
      <c r="G2" s="11" t="n">
        <v>1.35</v>
      </c>
      <c r="H2" s="22">
        <f>IF(F2="","",F2*G2)</f>
        <v>202.5</v>
      </c>
      <c r="I2" s="9" t="n">
        <v>150</v>
      </c>
      <c r="J2" s="18" t="str">
        <f>IF($D2="","",IF(IF(I2="",0,I2)&gt;=F2,"Received",IF(IF(I2="",0,I2)&gt;0,"Part received","Open")))</f>
        <v>Received</v>
      </c>
      <c r="K2" s="17" t="n">
        <v>46303</v>
      </c>
      <c r="L2" s="9" t="inlineStr">
        <is>
          <t>Arrived complete</t>
        </is>
      </c>
    </row>
    <row r="3">
      <c r="A3" s="9" t="inlineStr">
        <is>
          <t>PO-0008</t>
        </is>
      </c>
      <c r="B3" s="17" t="n">
        <v>46308</v>
      </c>
      <c r="C3" s="9" t="inlineStr">
        <is>
          <t>City Plumbing Supplies</t>
        </is>
      </c>
      <c r="D3" s="9" t="inlineStr">
        <is>
          <t>BV-15</t>
        </is>
      </c>
      <c r="E3" s="18" t="str">
        <f>IF($D3="","",IFERROR(INDEX(Items!$B$2:$B$501,MATCH($D3,Items!$A$2:$A$501,0)),"Unknown SKU"))</f>
        <v>Ball valve 15mm</v>
      </c>
      <c r="F3" s="9" t="n">
        <v>22</v>
      </c>
      <c r="G3" s="11" t="n">
        <v>6.2</v>
      </c>
      <c r="H3" s="22">
        <f>IF(F3="","",F3*G3)</f>
        <v>136.4</v>
      </c>
      <c r="I3" s="9" t="n"/>
      <c r="J3" s="18" t="str">
        <f>IF($D3="","",IF(IF(I3="",0,I3)&gt;=F3,"Received",IF(IF(I3="",0,I3)&gt;0,"Part received","Open")))</f>
        <v>Open</v>
      </c>
      <c r="K3" s="17" t="n">
        <v>46311</v>
      </c>
      <c r="L3" s="9" t="inlineStr"/>
    </row>
    <row r="4">
      <c r="A4" s="14" t="n"/>
      <c r="B4" s="19" t="n"/>
      <c r="C4" s="14" t="n"/>
      <c r="D4" s="14" t="n"/>
      <c r="E4" s="12" t="str">
        <f>IF($D4="","",IFERROR(INDEX(Items!$B$2:$B$501,MATCH($D4,Items!$A$2:$A$501,0)),"Unknown SKU"))</f>
        <v/>
      </c>
      <c r="F4" s="14" t="n"/>
      <c r="G4" s="16" t="n"/>
      <c r="H4" s="13" t="str">
        <f>IF(F4="","",F4*G4)</f>
        <v/>
      </c>
      <c r="I4" s="14" t="n"/>
      <c r="J4" s="12" t="str">
        <f>IF($D4="","",IF(IF(I4="",0,I4)&gt;=F4,"Received",IF(IF(I4="",0,I4)&gt;0,"Part received","Open")))</f>
        <v/>
      </c>
      <c r="K4" s="19" t="n"/>
      <c r="L4" s="14" t="n"/>
    </row>
    <row r="5">
      <c r="A5" s="14" t="n"/>
      <c r="B5" s="19" t="n"/>
      <c r="C5" s="14" t="n"/>
      <c r="D5" s="14" t="n"/>
      <c r="E5" s="12" t="str">
        <f>IF($D5="","",IFERROR(INDEX(Items!$B$2:$B$501,MATCH($D5,Items!$A$2:$A$501,0)),"Unknown SKU"))</f>
        <v/>
      </c>
      <c r="F5" s="14" t="n"/>
      <c r="G5" s="16" t="n"/>
      <c r="H5" s="13" t="str">
        <f>IF(F5="","",F5*G5)</f>
        <v/>
      </c>
      <c r="I5" s="14" t="n"/>
      <c r="J5" s="12" t="str">
        <f>IF($D5="","",IF(IF(I5="",0,I5)&gt;=F5,"Received",IF(IF(I5="",0,I5)&gt;0,"Part received","Open")))</f>
        <v/>
      </c>
      <c r="K5" s="19" t="n"/>
      <c r="L5" s="14" t="n"/>
    </row>
    <row r="6">
      <c r="A6" s="14" t="n"/>
      <c r="B6" s="19" t="n"/>
      <c r="C6" s="14" t="n"/>
      <c r="D6" s="14" t="n"/>
      <c r="E6" s="12" t="str">
        <f>IF($D6="","",IFERROR(INDEX(Items!$B$2:$B$501,MATCH($D6,Items!$A$2:$A$501,0)),"Unknown SKU"))</f>
        <v/>
      </c>
      <c r="F6" s="14" t="n"/>
      <c r="G6" s="16" t="n"/>
      <c r="H6" s="13" t="str">
        <f>IF(F6="","",F6*G6)</f>
        <v/>
      </c>
      <c r="I6" s="14" t="n"/>
      <c r="J6" s="12" t="str">
        <f>IF($D6="","",IF(IF(I6="",0,I6)&gt;=F6,"Received",IF(IF(I6="",0,I6)&gt;0,"Part received","Open")))</f>
        <v/>
      </c>
      <c r="K6" s="19" t="n"/>
      <c r="L6" s="14" t="n"/>
    </row>
    <row r="7">
      <c r="A7" s="14" t="n"/>
      <c r="B7" s="19" t="n"/>
      <c r="C7" s="14" t="n"/>
      <c r="D7" s="14" t="n"/>
      <c r="E7" s="12" t="str">
        <f>IF($D7="","",IFERROR(INDEX(Items!$B$2:$B$501,MATCH($D7,Items!$A$2:$A$501,0)),"Unknown SKU"))</f>
        <v/>
      </c>
      <c r="F7" s="14" t="n"/>
      <c r="G7" s="16" t="n"/>
      <c r="H7" s="13" t="str">
        <f>IF(F7="","",F7*G7)</f>
        <v/>
      </c>
      <c r="I7" s="14" t="n"/>
      <c r="J7" s="12" t="str">
        <f>IF($D7="","",IF(IF(I7="",0,I7)&gt;=F7,"Received",IF(IF(I7="",0,I7)&gt;0,"Part received","Open")))</f>
        <v/>
      </c>
      <c r="K7" s="19" t="n"/>
      <c r="L7" s="14" t="n"/>
    </row>
    <row r="8">
      <c r="A8" s="14" t="n"/>
      <c r="B8" s="19" t="n"/>
      <c r="C8" s="14" t="n"/>
      <c r="D8" s="14" t="n"/>
      <c r="E8" s="12" t="str">
        <f>IF($D8="","",IFERROR(INDEX(Items!$B$2:$B$501,MATCH($D8,Items!$A$2:$A$501,0)),"Unknown SKU"))</f>
        <v/>
      </c>
      <c r="F8" s="14" t="n"/>
      <c r="G8" s="16" t="n"/>
      <c r="H8" s="13" t="str">
        <f>IF(F8="","",F8*G8)</f>
        <v/>
      </c>
      <c r="I8" s="14" t="n"/>
      <c r="J8" s="12" t="str">
        <f>IF($D8="","",IF(IF(I8="",0,I8)&gt;=F8,"Received",IF(IF(I8="",0,I8)&gt;0,"Part received","Open")))</f>
        <v/>
      </c>
      <c r="K8" s="19" t="n"/>
      <c r="L8" s="14" t="n"/>
    </row>
    <row r="9">
      <c r="A9" s="14" t="n"/>
      <c r="B9" s="19" t="n"/>
      <c r="C9" s="14" t="n"/>
      <c r="D9" s="14" t="n"/>
      <c r="E9" s="12" t="str">
        <f>IF($D9="","",IFERROR(INDEX(Items!$B$2:$B$501,MATCH($D9,Items!$A$2:$A$501,0)),"Unknown SKU"))</f>
        <v/>
      </c>
      <c r="F9" s="14" t="n"/>
      <c r="G9" s="16" t="n"/>
      <c r="H9" s="13" t="str">
        <f>IF(F9="","",F9*G9)</f>
        <v/>
      </c>
      <c r="I9" s="14" t="n"/>
      <c r="J9" s="12" t="str">
        <f>IF($D9="","",IF(IF(I9="",0,I9)&gt;=F9,"Received",IF(IF(I9="",0,I9)&gt;0,"Part received","Open")))</f>
        <v/>
      </c>
      <c r="K9" s="19" t="n"/>
      <c r="L9" s="14" t="n"/>
    </row>
    <row r="10">
      <c r="A10" s="14" t="n"/>
      <c r="B10" s="19" t="n"/>
      <c r="C10" s="14" t="n"/>
      <c r="D10" s="14" t="n"/>
      <c r="E10" s="12" t="str">
        <f>IF($D10="","",IFERROR(INDEX(Items!$B$2:$B$501,MATCH($D10,Items!$A$2:$A$501,0)),"Unknown SKU"))</f>
        <v/>
      </c>
      <c r="F10" s="14" t="n"/>
      <c r="G10" s="16" t="n"/>
      <c r="H10" s="13" t="str">
        <f>IF(F10="","",F10*G10)</f>
        <v/>
      </c>
      <c r="I10" s="14" t="n"/>
      <c r="J10" s="12" t="str">
        <f>IF($D10="","",IF(IF(I10="",0,I10)&gt;=F10,"Received",IF(IF(I10="",0,I10)&gt;0,"Part received","Open")))</f>
        <v/>
      </c>
      <c r="K10" s="19" t="n"/>
      <c r="L10" s="14" t="n"/>
    </row>
    <row r="11">
      <c r="A11" s="14" t="n"/>
      <c r="B11" s="19" t="n"/>
      <c r="C11" s="14" t="n"/>
      <c r="D11" s="14" t="n"/>
      <c r="E11" s="12" t="str">
        <f>IF($D11="","",IFERROR(INDEX(Items!$B$2:$B$501,MATCH($D11,Items!$A$2:$A$501,0)),"Unknown SKU"))</f>
        <v/>
      </c>
      <c r="F11" s="14" t="n"/>
      <c r="G11" s="16" t="n"/>
      <c r="H11" s="13" t="str">
        <f>IF(F11="","",F11*G11)</f>
        <v/>
      </c>
      <c r="I11" s="14" t="n"/>
      <c r="J11" s="12" t="str">
        <f>IF($D11="","",IF(IF(I11="",0,I11)&gt;=F11,"Received",IF(IF(I11="",0,I11)&gt;0,"Part received","Open")))</f>
        <v/>
      </c>
      <c r="K11" s="19" t="n"/>
      <c r="L11" s="14" t="n"/>
    </row>
    <row r="12">
      <c r="A12" s="14" t="n"/>
      <c r="B12" s="19" t="n"/>
      <c r="C12" s="14" t="n"/>
      <c r="D12" s="14" t="n"/>
      <c r="E12" s="12" t="str">
        <f>IF($D12="","",IFERROR(INDEX(Items!$B$2:$B$501,MATCH($D12,Items!$A$2:$A$501,0)),"Unknown SKU"))</f>
        <v/>
      </c>
      <c r="F12" s="14" t="n"/>
      <c r="G12" s="16" t="n"/>
      <c r="H12" s="13" t="str">
        <f>IF(F12="","",F12*G12)</f>
        <v/>
      </c>
      <c r="I12" s="14" t="n"/>
      <c r="J12" s="12" t="str">
        <f>IF($D12="","",IF(IF(I12="",0,I12)&gt;=F12,"Received",IF(IF(I12="",0,I12)&gt;0,"Part received","Open")))</f>
        <v/>
      </c>
      <c r="K12" s="19" t="n"/>
      <c r="L12" s="14" t="n"/>
    </row>
    <row r="13">
      <c r="A13" s="14" t="n"/>
      <c r="B13" s="19" t="n"/>
      <c r="C13" s="14" t="n"/>
      <c r="D13" s="14" t="n"/>
      <c r="E13" s="12" t="str">
        <f>IF($D13="","",IFERROR(INDEX(Items!$B$2:$B$501,MATCH($D13,Items!$A$2:$A$501,0)),"Unknown SKU"))</f>
        <v/>
      </c>
      <c r="F13" s="14" t="n"/>
      <c r="G13" s="16" t="n"/>
      <c r="H13" s="13" t="str">
        <f>IF(F13="","",F13*G13)</f>
        <v/>
      </c>
      <c r="I13" s="14" t="n"/>
      <c r="J13" s="12" t="str">
        <f>IF($D13="","",IF(IF(I13="",0,I13)&gt;=F13,"Received",IF(IF(I13="",0,I13)&gt;0,"Part received","Open")))</f>
        <v/>
      </c>
      <c r="K13" s="19" t="n"/>
      <c r="L13" s="14" t="n"/>
    </row>
    <row r="14">
      <c r="A14" s="14" t="n"/>
      <c r="B14" s="19" t="n"/>
      <c r="C14" s="14" t="n"/>
      <c r="D14" s="14" t="n"/>
      <c r="E14" s="12" t="str">
        <f>IF($D14="","",IFERROR(INDEX(Items!$B$2:$B$501,MATCH($D14,Items!$A$2:$A$501,0)),"Unknown SKU"))</f>
        <v/>
      </c>
      <c r="F14" s="14" t="n"/>
      <c r="G14" s="16" t="n"/>
      <c r="H14" s="13" t="str">
        <f>IF(F14="","",F14*G14)</f>
        <v/>
      </c>
      <c r="I14" s="14" t="n"/>
      <c r="J14" s="12" t="str">
        <f>IF($D14="","",IF(IF(I14="",0,I14)&gt;=F14,"Received",IF(IF(I14="",0,I14)&gt;0,"Part received","Open")))</f>
        <v/>
      </c>
      <c r="K14" s="19" t="n"/>
      <c r="L14" s="14" t="n"/>
    </row>
    <row r="15">
      <c r="A15" s="14" t="n"/>
      <c r="B15" s="19" t="n"/>
      <c r="C15" s="14" t="n"/>
      <c r="D15" s="14" t="n"/>
      <c r="E15" s="12" t="str">
        <f>IF($D15="","",IFERROR(INDEX(Items!$B$2:$B$501,MATCH($D15,Items!$A$2:$A$501,0)),"Unknown SKU"))</f>
        <v/>
      </c>
      <c r="F15" s="14" t="n"/>
      <c r="G15" s="16" t="n"/>
      <c r="H15" s="13" t="str">
        <f>IF(F15="","",F15*G15)</f>
        <v/>
      </c>
      <c r="I15" s="14" t="n"/>
      <c r="J15" s="12" t="str">
        <f>IF($D15="","",IF(IF(I15="",0,I15)&gt;=F15,"Received",IF(IF(I15="",0,I15)&gt;0,"Part received","Open")))</f>
        <v/>
      </c>
      <c r="K15" s="19" t="n"/>
      <c r="L15" s="14" t="n"/>
    </row>
    <row r="16">
      <c r="A16" s="14" t="n"/>
      <c r="B16" s="19" t="n"/>
      <c r="C16" s="14" t="n"/>
      <c r="D16" s="14" t="n"/>
      <c r="E16" s="12" t="str">
        <f>IF($D16="","",IFERROR(INDEX(Items!$B$2:$B$501,MATCH($D16,Items!$A$2:$A$501,0)),"Unknown SKU"))</f>
        <v/>
      </c>
      <c r="F16" s="14" t="n"/>
      <c r="G16" s="16" t="n"/>
      <c r="H16" s="13" t="str">
        <f>IF(F16="","",F16*G16)</f>
        <v/>
      </c>
      <c r="I16" s="14" t="n"/>
      <c r="J16" s="12" t="str">
        <f>IF($D16="","",IF(IF(I16="",0,I16)&gt;=F16,"Received",IF(IF(I16="",0,I16)&gt;0,"Part received","Open")))</f>
        <v/>
      </c>
      <c r="K16" s="19" t="n"/>
      <c r="L16" s="14" t="n"/>
    </row>
    <row r="17">
      <c r="A17" s="14" t="n"/>
      <c r="B17" s="19" t="n"/>
      <c r="C17" s="14" t="n"/>
      <c r="D17" s="14" t="n"/>
      <c r="E17" s="12" t="str">
        <f>IF($D17="","",IFERROR(INDEX(Items!$B$2:$B$501,MATCH($D17,Items!$A$2:$A$501,0)),"Unknown SKU"))</f>
        <v/>
      </c>
      <c r="F17" s="14" t="n"/>
      <c r="G17" s="16" t="n"/>
      <c r="H17" s="13" t="str">
        <f>IF(F17="","",F17*G17)</f>
        <v/>
      </c>
      <c r="I17" s="14" t="n"/>
      <c r="J17" s="12" t="str">
        <f>IF($D17="","",IF(IF(I17="",0,I17)&gt;=F17,"Received",IF(IF(I17="",0,I17)&gt;0,"Part received","Open")))</f>
        <v/>
      </c>
      <c r="K17" s="19" t="n"/>
      <c r="L17" s="14" t="n"/>
    </row>
    <row r="18">
      <c r="A18" s="14" t="n"/>
      <c r="B18" s="19" t="n"/>
      <c r="C18" s="14" t="n"/>
      <c r="D18" s="14" t="n"/>
      <c r="E18" s="12" t="str">
        <f>IF($D18="","",IFERROR(INDEX(Items!$B$2:$B$501,MATCH($D18,Items!$A$2:$A$501,0)),"Unknown SKU"))</f>
        <v/>
      </c>
      <c r="F18" s="14" t="n"/>
      <c r="G18" s="16" t="n"/>
      <c r="H18" s="13" t="str">
        <f>IF(F18="","",F18*G18)</f>
        <v/>
      </c>
      <c r="I18" s="14" t="n"/>
      <c r="J18" s="12" t="str">
        <f>IF($D18="","",IF(IF(I18="",0,I18)&gt;=F18,"Received",IF(IF(I18="",0,I18)&gt;0,"Part received","Open")))</f>
        <v/>
      </c>
      <c r="K18" s="19" t="n"/>
      <c r="L18" s="14" t="n"/>
    </row>
    <row r="19">
      <c r="A19" s="14" t="n"/>
      <c r="B19" s="19" t="n"/>
      <c r="C19" s="14" t="n"/>
      <c r="D19" s="14" t="n"/>
      <c r="E19" s="12" t="str">
        <f>IF($D19="","",IFERROR(INDEX(Items!$B$2:$B$501,MATCH($D19,Items!$A$2:$A$501,0)),"Unknown SKU"))</f>
        <v/>
      </c>
      <c r="F19" s="14" t="n"/>
      <c r="G19" s="16" t="n"/>
      <c r="H19" s="13" t="str">
        <f>IF(F19="","",F19*G19)</f>
        <v/>
      </c>
      <c r="I19" s="14" t="n"/>
      <c r="J19" s="12" t="str">
        <f>IF($D19="","",IF(IF(I19="",0,I19)&gt;=F19,"Received",IF(IF(I19="",0,I19)&gt;0,"Part received","Open")))</f>
        <v/>
      </c>
      <c r="K19" s="19" t="n"/>
      <c r="L19" s="14" t="n"/>
    </row>
    <row r="20">
      <c r="A20" s="14" t="n"/>
      <c r="B20" s="19" t="n"/>
      <c r="C20" s="14" t="n"/>
      <c r="D20" s="14" t="n"/>
      <c r="E20" s="12" t="str">
        <f>IF($D20="","",IFERROR(INDEX(Items!$B$2:$B$501,MATCH($D20,Items!$A$2:$A$501,0)),"Unknown SKU"))</f>
        <v/>
      </c>
      <c r="F20" s="14" t="n"/>
      <c r="G20" s="16" t="n"/>
      <c r="H20" s="13" t="str">
        <f>IF(F20="","",F20*G20)</f>
        <v/>
      </c>
      <c r="I20" s="14" t="n"/>
      <c r="J20" s="12" t="str">
        <f>IF($D20="","",IF(IF(I20="",0,I20)&gt;=F20,"Received",IF(IF(I20="",0,I20)&gt;0,"Part received","Open")))</f>
        <v/>
      </c>
      <c r="K20" s="19" t="n"/>
      <c r="L20" s="14" t="n"/>
    </row>
    <row r="21">
      <c r="A21" s="14" t="n"/>
      <c r="B21" s="19" t="n"/>
      <c r="C21" s="14" t="n"/>
      <c r="D21" s="14" t="n"/>
      <c r="E21" s="12" t="str">
        <f>IF($D21="","",IFERROR(INDEX(Items!$B$2:$B$501,MATCH($D21,Items!$A$2:$A$501,0)),"Unknown SKU"))</f>
        <v/>
      </c>
      <c r="F21" s="14" t="n"/>
      <c r="G21" s="16" t="n"/>
      <c r="H21" s="13" t="str">
        <f>IF(F21="","",F21*G21)</f>
        <v/>
      </c>
      <c r="I21" s="14" t="n"/>
      <c r="J21" s="12" t="str">
        <f>IF($D21="","",IF(IF(I21="",0,I21)&gt;=F21,"Received",IF(IF(I21="",0,I21)&gt;0,"Part received","Open")))</f>
        <v/>
      </c>
      <c r="K21" s="19" t="n"/>
      <c r="L21" s="14" t="n"/>
    </row>
    <row r="22">
      <c r="A22" s="14" t="n"/>
      <c r="B22" s="19" t="n"/>
      <c r="C22" s="14" t="n"/>
      <c r="D22" s="14" t="n"/>
      <c r="E22" s="12" t="str">
        <f>IF($D22="","",IFERROR(INDEX(Items!$B$2:$B$501,MATCH($D22,Items!$A$2:$A$501,0)),"Unknown SKU"))</f>
        <v/>
      </c>
      <c r="F22" s="14" t="n"/>
      <c r="G22" s="16" t="n"/>
      <c r="H22" s="13" t="str">
        <f>IF(F22="","",F22*G22)</f>
        <v/>
      </c>
      <c r="I22" s="14" t="n"/>
      <c r="J22" s="12" t="str">
        <f>IF($D22="","",IF(IF(I22="",0,I22)&gt;=F22,"Received",IF(IF(I22="",0,I22)&gt;0,"Part received","Open")))</f>
        <v/>
      </c>
      <c r="K22" s="19" t="n"/>
      <c r="L22" s="14" t="n"/>
    </row>
    <row r="23">
      <c r="A23" s="14" t="n"/>
      <c r="B23" s="19" t="n"/>
      <c r="C23" s="14" t="n"/>
      <c r="D23" s="14" t="n"/>
      <c r="E23" s="12" t="str">
        <f>IF($D23="","",IFERROR(INDEX(Items!$B$2:$B$501,MATCH($D23,Items!$A$2:$A$501,0)),"Unknown SKU"))</f>
        <v/>
      </c>
      <c r="F23" s="14" t="n"/>
      <c r="G23" s="16" t="n"/>
      <c r="H23" s="13" t="str">
        <f>IF(F23="","",F23*G23)</f>
        <v/>
      </c>
      <c r="I23" s="14" t="n"/>
      <c r="J23" s="12" t="str">
        <f>IF($D23="","",IF(IF(I23="",0,I23)&gt;=F23,"Received",IF(IF(I23="",0,I23)&gt;0,"Part received","Open")))</f>
        <v/>
      </c>
      <c r="K23" s="19" t="n"/>
      <c r="L23" s="14" t="n"/>
    </row>
    <row r="24">
      <c r="A24" s="14" t="n"/>
      <c r="B24" s="19" t="n"/>
      <c r="C24" s="14" t="n"/>
      <c r="D24" s="14" t="n"/>
      <c r="E24" s="12" t="str">
        <f>IF($D24="","",IFERROR(INDEX(Items!$B$2:$B$501,MATCH($D24,Items!$A$2:$A$501,0)),"Unknown SKU"))</f>
        <v/>
      </c>
      <c r="F24" s="14" t="n"/>
      <c r="G24" s="16" t="n"/>
      <c r="H24" s="13" t="str">
        <f>IF(F24="","",F24*G24)</f>
        <v/>
      </c>
      <c r="I24" s="14" t="n"/>
      <c r="J24" s="12" t="str">
        <f>IF($D24="","",IF(IF(I24="",0,I24)&gt;=F24,"Received",IF(IF(I24="",0,I24)&gt;0,"Part received","Open")))</f>
        <v/>
      </c>
      <c r="K24" s="19" t="n"/>
      <c r="L24" s="14" t="n"/>
    </row>
    <row r="25">
      <c r="A25" s="14" t="n"/>
      <c r="B25" s="19" t="n"/>
      <c r="C25" s="14" t="n"/>
      <c r="D25" s="14" t="n"/>
      <c r="E25" s="12" t="str">
        <f>IF($D25="","",IFERROR(INDEX(Items!$B$2:$B$501,MATCH($D25,Items!$A$2:$A$501,0)),"Unknown SKU"))</f>
        <v/>
      </c>
      <c r="F25" s="14" t="n"/>
      <c r="G25" s="16" t="n"/>
      <c r="H25" s="13" t="str">
        <f>IF(F25="","",F25*G25)</f>
        <v/>
      </c>
      <c r="I25" s="14" t="n"/>
      <c r="J25" s="12" t="str">
        <f>IF($D25="","",IF(IF(I25="",0,I25)&gt;=F25,"Received",IF(IF(I25="",0,I25)&gt;0,"Part received","Open")))</f>
        <v/>
      </c>
      <c r="K25" s="19" t="n"/>
      <c r="L25" s="14" t="n"/>
    </row>
    <row r="26">
      <c r="A26" s="14" t="n"/>
      <c r="B26" s="19" t="n"/>
      <c r="C26" s="14" t="n"/>
      <c r="D26" s="14" t="n"/>
      <c r="E26" s="12" t="str">
        <f>IF($D26="","",IFERROR(INDEX(Items!$B$2:$B$501,MATCH($D26,Items!$A$2:$A$501,0)),"Unknown SKU"))</f>
        <v/>
      </c>
      <c r="F26" s="14" t="n"/>
      <c r="G26" s="16" t="n"/>
      <c r="H26" s="13" t="str">
        <f>IF(F26="","",F26*G26)</f>
        <v/>
      </c>
      <c r="I26" s="14" t="n"/>
      <c r="J26" s="12" t="str">
        <f>IF($D26="","",IF(IF(I26="",0,I26)&gt;=F26,"Received",IF(IF(I26="",0,I26)&gt;0,"Part received","Open")))</f>
        <v/>
      </c>
      <c r="K26" s="19" t="n"/>
      <c r="L26" s="14" t="n"/>
    </row>
    <row r="27">
      <c r="A27" s="14" t="n"/>
      <c r="B27" s="19" t="n"/>
      <c r="C27" s="14" t="n"/>
      <c r="D27" s="14" t="n"/>
      <c r="E27" s="12" t="str">
        <f>IF($D27="","",IFERROR(INDEX(Items!$B$2:$B$501,MATCH($D27,Items!$A$2:$A$501,0)),"Unknown SKU"))</f>
        <v/>
      </c>
      <c r="F27" s="14" t="n"/>
      <c r="G27" s="16" t="n"/>
      <c r="H27" s="13" t="str">
        <f>IF(F27="","",F27*G27)</f>
        <v/>
      </c>
      <c r="I27" s="14" t="n"/>
      <c r="J27" s="12" t="str">
        <f>IF($D27="","",IF(IF(I27="",0,I27)&gt;=F27,"Received",IF(IF(I27="",0,I27)&gt;0,"Part received","Open")))</f>
        <v/>
      </c>
      <c r="K27" s="19" t="n"/>
      <c r="L27" s="14" t="n"/>
    </row>
    <row r="28">
      <c r="A28" s="14" t="n"/>
      <c r="B28" s="19" t="n"/>
      <c r="C28" s="14" t="n"/>
      <c r="D28" s="14" t="n"/>
      <c r="E28" s="12" t="str">
        <f>IF($D28="","",IFERROR(INDEX(Items!$B$2:$B$501,MATCH($D28,Items!$A$2:$A$501,0)),"Unknown SKU"))</f>
        <v/>
      </c>
      <c r="F28" s="14" t="n"/>
      <c r="G28" s="16" t="n"/>
      <c r="H28" s="13" t="str">
        <f>IF(F28="","",F28*G28)</f>
        <v/>
      </c>
      <c r="I28" s="14" t="n"/>
      <c r="J28" s="12" t="str">
        <f>IF($D28="","",IF(IF(I28="",0,I28)&gt;=F28,"Received",IF(IF(I28="",0,I28)&gt;0,"Part received","Open")))</f>
        <v/>
      </c>
      <c r="K28" s="19" t="n"/>
      <c r="L28" s="14" t="n"/>
    </row>
    <row r="29">
      <c r="A29" s="14" t="n"/>
      <c r="B29" s="19" t="n"/>
      <c r="C29" s="14" t="n"/>
      <c r="D29" s="14" t="n"/>
      <c r="E29" s="12" t="str">
        <f>IF($D29="","",IFERROR(INDEX(Items!$B$2:$B$501,MATCH($D29,Items!$A$2:$A$501,0)),"Unknown SKU"))</f>
        <v/>
      </c>
      <c r="F29" s="14" t="n"/>
      <c r="G29" s="16" t="n"/>
      <c r="H29" s="13" t="str">
        <f>IF(F29="","",F29*G29)</f>
        <v/>
      </c>
      <c r="I29" s="14" t="n"/>
      <c r="J29" s="12" t="str">
        <f>IF($D29="","",IF(IF(I29="",0,I29)&gt;=F29,"Received",IF(IF(I29="",0,I29)&gt;0,"Part received","Open")))</f>
        <v/>
      </c>
      <c r="K29" s="19" t="n"/>
      <c r="L29" s="14" t="n"/>
    </row>
    <row r="30">
      <c r="A30" s="14" t="n"/>
      <c r="B30" s="19" t="n"/>
      <c r="C30" s="14" t="n"/>
      <c r="D30" s="14" t="n"/>
      <c r="E30" s="12" t="str">
        <f>IF($D30="","",IFERROR(INDEX(Items!$B$2:$B$501,MATCH($D30,Items!$A$2:$A$501,0)),"Unknown SKU"))</f>
        <v/>
      </c>
      <c r="F30" s="14" t="n"/>
      <c r="G30" s="16" t="n"/>
      <c r="H30" s="13" t="str">
        <f>IF(F30="","",F30*G30)</f>
        <v/>
      </c>
      <c r="I30" s="14" t="n"/>
      <c r="J30" s="12" t="str">
        <f>IF($D30="","",IF(IF(I30="",0,I30)&gt;=F30,"Received",IF(IF(I30="",0,I30)&gt;0,"Part received","Open")))</f>
        <v/>
      </c>
      <c r="K30" s="19" t="n"/>
      <c r="L30" s="14" t="n"/>
    </row>
    <row r="31">
      <c r="A31" s="14" t="n"/>
      <c r="B31" s="19" t="n"/>
      <c r="C31" s="14" t="n"/>
      <c r="D31" s="14" t="n"/>
      <c r="E31" s="12" t="str">
        <f>IF($D31="","",IFERROR(INDEX(Items!$B$2:$B$501,MATCH($D31,Items!$A$2:$A$501,0)),"Unknown SKU"))</f>
        <v/>
      </c>
      <c r="F31" s="14" t="n"/>
      <c r="G31" s="16" t="n"/>
      <c r="H31" s="13" t="str">
        <f>IF(F31="","",F31*G31)</f>
        <v/>
      </c>
      <c r="I31" s="14" t="n"/>
      <c r="J31" s="12" t="str">
        <f>IF($D31="","",IF(IF(I31="",0,I31)&gt;=F31,"Received",IF(IF(I31="",0,I31)&gt;0,"Part received","Open")))</f>
        <v/>
      </c>
      <c r="K31" s="19" t="n"/>
      <c r="L31" s="14" t="n"/>
    </row>
    <row r="32">
      <c r="A32" s="14" t="n"/>
      <c r="B32" s="19" t="n"/>
      <c r="C32" s="14" t="n"/>
      <c r="D32" s="14" t="n"/>
      <c r="E32" s="12" t="str">
        <f>IF($D32="","",IFERROR(INDEX(Items!$B$2:$B$501,MATCH($D32,Items!$A$2:$A$501,0)),"Unknown SKU"))</f>
        <v/>
      </c>
      <c r="F32" s="14" t="n"/>
      <c r="G32" s="16" t="n"/>
      <c r="H32" s="13" t="str">
        <f>IF(F32="","",F32*G32)</f>
        <v/>
      </c>
      <c r="I32" s="14" t="n"/>
      <c r="J32" s="12" t="str">
        <f>IF($D32="","",IF(IF(I32="",0,I32)&gt;=F32,"Received",IF(IF(I32="",0,I32)&gt;0,"Part received","Open")))</f>
        <v/>
      </c>
      <c r="K32" s="19" t="n"/>
      <c r="L32" s="14" t="n"/>
    </row>
    <row r="33">
      <c r="A33" s="14" t="n"/>
      <c r="B33" s="19" t="n"/>
      <c r="C33" s="14" t="n"/>
      <c r="D33" s="14" t="n"/>
      <c r="E33" s="12" t="str">
        <f>IF($D33="","",IFERROR(INDEX(Items!$B$2:$B$501,MATCH($D33,Items!$A$2:$A$501,0)),"Unknown SKU"))</f>
        <v/>
      </c>
      <c r="F33" s="14" t="n"/>
      <c r="G33" s="16" t="n"/>
      <c r="H33" s="13" t="str">
        <f>IF(F33="","",F33*G33)</f>
        <v/>
      </c>
      <c r="I33" s="14" t="n"/>
      <c r="J33" s="12" t="str">
        <f>IF($D33="","",IF(IF(I33="",0,I33)&gt;=F33,"Received",IF(IF(I33="",0,I33)&gt;0,"Part received","Open")))</f>
        <v/>
      </c>
      <c r="K33" s="19" t="n"/>
      <c r="L33" s="14" t="n"/>
    </row>
    <row r="34">
      <c r="A34" s="14" t="n"/>
      <c r="B34" s="19" t="n"/>
      <c r="C34" s="14" t="n"/>
      <c r="D34" s="14" t="n"/>
      <c r="E34" s="12" t="str">
        <f>IF($D34="","",IFERROR(INDEX(Items!$B$2:$B$501,MATCH($D34,Items!$A$2:$A$501,0)),"Unknown SKU"))</f>
        <v/>
      </c>
      <c r="F34" s="14" t="n"/>
      <c r="G34" s="16" t="n"/>
      <c r="H34" s="13" t="str">
        <f>IF(F34="","",F34*G34)</f>
        <v/>
      </c>
      <c r="I34" s="14" t="n"/>
      <c r="J34" s="12" t="str">
        <f>IF($D34="","",IF(IF(I34="",0,I34)&gt;=F34,"Received",IF(IF(I34="",0,I34)&gt;0,"Part received","Open")))</f>
        <v/>
      </c>
      <c r="K34" s="19" t="n"/>
      <c r="L34" s="14" t="n"/>
    </row>
    <row r="35">
      <c r="A35" s="14" t="n"/>
      <c r="B35" s="19" t="n"/>
      <c r="C35" s="14" t="n"/>
      <c r="D35" s="14" t="n"/>
      <c r="E35" s="12" t="str">
        <f>IF($D35="","",IFERROR(INDEX(Items!$B$2:$B$501,MATCH($D35,Items!$A$2:$A$501,0)),"Unknown SKU"))</f>
        <v/>
      </c>
      <c r="F35" s="14" t="n"/>
      <c r="G35" s="16" t="n"/>
      <c r="H35" s="13" t="str">
        <f>IF(F35="","",F35*G35)</f>
        <v/>
      </c>
      <c r="I35" s="14" t="n"/>
      <c r="J35" s="12" t="str">
        <f>IF($D35="","",IF(IF(I35="",0,I35)&gt;=F35,"Received",IF(IF(I35="",0,I35)&gt;0,"Part received","Open")))</f>
        <v/>
      </c>
      <c r="K35" s="19" t="n"/>
      <c r="L35" s="14" t="n"/>
    </row>
    <row r="36">
      <c r="A36" s="14" t="n"/>
      <c r="B36" s="19" t="n"/>
      <c r="C36" s="14" t="n"/>
      <c r="D36" s="14" t="n"/>
      <c r="E36" s="12" t="str">
        <f>IF($D36="","",IFERROR(INDEX(Items!$B$2:$B$501,MATCH($D36,Items!$A$2:$A$501,0)),"Unknown SKU"))</f>
        <v/>
      </c>
      <c r="F36" s="14" t="n"/>
      <c r="G36" s="16" t="n"/>
      <c r="H36" s="13" t="str">
        <f>IF(F36="","",F36*G36)</f>
        <v/>
      </c>
      <c r="I36" s="14" t="n"/>
      <c r="J36" s="12" t="str">
        <f>IF($D36="","",IF(IF(I36="",0,I36)&gt;=F36,"Received",IF(IF(I36="",0,I36)&gt;0,"Part received","Open")))</f>
        <v/>
      </c>
      <c r="K36" s="19" t="n"/>
      <c r="L36" s="14" t="n"/>
    </row>
    <row r="37">
      <c r="A37" s="14" t="n"/>
      <c r="B37" s="19" t="n"/>
      <c r="C37" s="14" t="n"/>
      <c r="D37" s="14" t="n"/>
      <c r="E37" s="12" t="str">
        <f>IF($D37="","",IFERROR(INDEX(Items!$B$2:$B$501,MATCH($D37,Items!$A$2:$A$501,0)),"Unknown SKU"))</f>
        <v/>
      </c>
      <c r="F37" s="14" t="n"/>
      <c r="G37" s="16" t="n"/>
      <c r="H37" s="13" t="str">
        <f>IF(F37="","",F37*G37)</f>
        <v/>
      </c>
      <c r="I37" s="14" t="n"/>
      <c r="J37" s="12" t="str">
        <f>IF($D37="","",IF(IF(I37="",0,I37)&gt;=F37,"Received",IF(IF(I37="",0,I37)&gt;0,"Part received","Open")))</f>
        <v/>
      </c>
      <c r="K37" s="19" t="n"/>
      <c r="L37" s="14" t="n"/>
    </row>
    <row r="38">
      <c r="A38" s="14" t="n"/>
      <c r="B38" s="19" t="n"/>
      <c r="C38" s="14" t="n"/>
      <c r="D38" s="14" t="n"/>
      <c r="E38" s="12" t="str">
        <f>IF($D38="","",IFERROR(INDEX(Items!$B$2:$B$501,MATCH($D38,Items!$A$2:$A$501,0)),"Unknown SKU"))</f>
        <v/>
      </c>
      <c r="F38" s="14" t="n"/>
      <c r="G38" s="16" t="n"/>
      <c r="H38" s="13" t="str">
        <f>IF(F38="","",F38*G38)</f>
        <v/>
      </c>
      <c r="I38" s="14" t="n"/>
      <c r="J38" s="12" t="str">
        <f>IF($D38="","",IF(IF(I38="",0,I38)&gt;=F38,"Received",IF(IF(I38="",0,I38)&gt;0,"Part received","Open")))</f>
        <v/>
      </c>
      <c r="K38" s="19" t="n"/>
      <c r="L38" s="14" t="n"/>
    </row>
    <row r="39">
      <c r="A39" s="14" t="n"/>
      <c r="B39" s="19" t="n"/>
      <c r="C39" s="14" t="n"/>
      <c r="D39" s="14" t="n"/>
      <c r="E39" s="12" t="str">
        <f>IF($D39="","",IFERROR(INDEX(Items!$B$2:$B$501,MATCH($D39,Items!$A$2:$A$501,0)),"Unknown SKU"))</f>
        <v/>
      </c>
      <c r="F39" s="14" t="n"/>
      <c r="G39" s="16" t="n"/>
      <c r="H39" s="13" t="str">
        <f>IF(F39="","",F39*G39)</f>
        <v/>
      </c>
      <c r="I39" s="14" t="n"/>
      <c r="J39" s="12" t="str">
        <f>IF($D39="","",IF(IF(I39="",0,I39)&gt;=F39,"Received",IF(IF(I39="",0,I39)&gt;0,"Part received","Open")))</f>
        <v/>
      </c>
      <c r="K39" s="19" t="n"/>
      <c r="L39" s="14" t="n"/>
    </row>
    <row r="40">
      <c r="A40" s="14" t="n"/>
      <c r="B40" s="19" t="n"/>
      <c r="C40" s="14" t="n"/>
      <c r="D40" s="14" t="n"/>
      <c r="E40" s="12" t="str">
        <f>IF($D40="","",IFERROR(INDEX(Items!$B$2:$B$501,MATCH($D40,Items!$A$2:$A$501,0)),"Unknown SKU"))</f>
        <v/>
      </c>
      <c r="F40" s="14" t="n"/>
      <c r="G40" s="16" t="n"/>
      <c r="H40" s="13" t="str">
        <f>IF(F40="","",F40*G40)</f>
        <v/>
      </c>
      <c r="I40" s="14" t="n"/>
      <c r="J40" s="12" t="str">
        <f>IF($D40="","",IF(IF(I40="",0,I40)&gt;=F40,"Received",IF(IF(I40="",0,I40)&gt;0,"Part received","Open")))</f>
        <v/>
      </c>
      <c r="K40" s="19" t="n"/>
      <c r="L40" s="14" t="n"/>
    </row>
    <row r="41">
      <c r="A41" s="14" t="n"/>
      <c r="B41" s="19" t="n"/>
      <c r="C41" s="14" t="n"/>
      <c r="D41" s="14" t="n"/>
      <c r="E41" s="12" t="str">
        <f>IF($D41="","",IFERROR(INDEX(Items!$B$2:$B$501,MATCH($D41,Items!$A$2:$A$501,0)),"Unknown SKU"))</f>
        <v/>
      </c>
      <c r="F41" s="14" t="n"/>
      <c r="G41" s="16" t="n"/>
      <c r="H41" s="13" t="str">
        <f>IF(F41="","",F41*G41)</f>
        <v/>
      </c>
      <c r="I41" s="14" t="n"/>
      <c r="J41" s="12" t="str">
        <f>IF($D41="","",IF(IF(I41="",0,I41)&gt;=F41,"Received",IF(IF(I41="",0,I41)&gt;0,"Part received","Open")))</f>
        <v/>
      </c>
      <c r="K41" s="19" t="n"/>
      <c r="L41" s="14" t="n"/>
    </row>
    <row r="42">
      <c r="A42" s="14" t="n"/>
      <c r="B42" s="19" t="n"/>
      <c r="C42" s="14" t="n"/>
      <c r="D42" s="14" t="n"/>
      <c r="E42" s="12" t="str">
        <f>IF($D42="","",IFERROR(INDEX(Items!$B$2:$B$501,MATCH($D42,Items!$A$2:$A$501,0)),"Unknown SKU"))</f>
        <v/>
      </c>
      <c r="F42" s="14" t="n"/>
      <c r="G42" s="16" t="n"/>
      <c r="H42" s="13" t="str">
        <f>IF(F42="","",F42*G42)</f>
        <v/>
      </c>
      <c r="I42" s="14" t="n"/>
      <c r="J42" s="12" t="str">
        <f>IF($D42="","",IF(IF(I42="",0,I42)&gt;=F42,"Received",IF(IF(I42="",0,I42)&gt;0,"Part received","Open")))</f>
        <v/>
      </c>
      <c r="K42" s="19" t="n"/>
      <c r="L42" s="14" t="n"/>
    </row>
    <row r="43">
      <c r="A43" s="14" t="n"/>
      <c r="B43" s="19" t="n"/>
      <c r="C43" s="14" t="n"/>
      <c r="D43" s="14" t="n"/>
      <c r="E43" s="12" t="str">
        <f>IF($D43="","",IFERROR(INDEX(Items!$B$2:$B$501,MATCH($D43,Items!$A$2:$A$501,0)),"Unknown SKU"))</f>
        <v/>
      </c>
      <c r="F43" s="14" t="n"/>
      <c r="G43" s="16" t="n"/>
      <c r="H43" s="13" t="str">
        <f>IF(F43="","",F43*G43)</f>
        <v/>
      </c>
      <c r="I43" s="14" t="n"/>
      <c r="J43" s="12" t="str">
        <f>IF($D43="","",IF(IF(I43="",0,I43)&gt;=F43,"Received",IF(IF(I43="",0,I43)&gt;0,"Part received","Open")))</f>
        <v/>
      </c>
      <c r="K43" s="19" t="n"/>
      <c r="L43" s="14" t="n"/>
    </row>
    <row r="44">
      <c r="A44" s="14" t="n"/>
      <c r="B44" s="19" t="n"/>
      <c r="C44" s="14" t="n"/>
      <c r="D44" s="14" t="n"/>
      <c r="E44" s="12" t="str">
        <f>IF($D44="","",IFERROR(INDEX(Items!$B$2:$B$501,MATCH($D44,Items!$A$2:$A$501,0)),"Unknown SKU"))</f>
        <v/>
      </c>
      <c r="F44" s="14" t="n"/>
      <c r="G44" s="16" t="n"/>
      <c r="H44" s="13" t="str">
        <f>IF(F44="","",F44*G44)</f>
        <v/>
      </c>
      <c r="I44" s="14" t="n"/>
      <c r="J44" s="12" t="str">
        <f>IF($D44="","",IF(IF(I44="",0,I44)&gt;=F44,"Received",IF(IF(I44="",0,I44)&gt;0,"Part received","Open")))</f>
        <v/>
      </c>
      <c r="K44" s="19" t="n"/>
      <c r="L44" s="14" t="n"/>
    </row>
    <row r="45">
      <c r="A45" s="14" t="n"/>
      <c r="B45" s="19" t="n"/>
      <c r="C45" s="14" t="n"/>
      <c r="D45" s="14" t="n"/>
      <c r="E45" s="12" t="str">
        <f>IF($D45="","",IFERROR(INDEX(Items!$B$2:$B$501,MATCH($D45,Items!$A$2:$A$501,0)),"Unknown SKU"))</f>
        <v/>
      </c>
      <c r="F45" s="14" t="n"/>
      <c r="G45" s="16" t="n"/>
      <c r="H45" s="13" t="str">
        <f>IF(F45="","",F45*G45)</f>
        <v/>
      </c>
      <c r="I45" s="14" t="n"/>
      <c r="J45" s="12" t="str">
        <f>IF($D45="","",IF(IF(I45="",0,I45)&gt;=F45,"Received",IF(IF(I45="",0,I45)&gt;0,"Part received","Open")))</f>
        <v/>
      </c>
      <c r="K45" s="19" t="n"/>
      <c r="L45" s="14" t="n"/>
    </row>
    <row r="46">
      <c r="A46" s="14" t="n"/>
      <c r="B46" s="19" t="n"/>
      <c r="C46" s="14" t="n"/>
      <c r="D46" s="14" t="n"/>
      <c r="E46" s="12" t="str">
        <f>IF($D46="","",IFERROR(INDEX(Items!$B$2:$B$501,MATCH($D46,Items!$A$2:$A$501,0)),"Unknown SKU"))</f>
        <v/>
      </c>
      <c r="F46" s="14" t="n"/>
      <c r="G46" s="16" t="n"/>
      <c r="H46" s="13" t="str">
        <f>IF(F46="","",F46*G46)</f>
        <v/>
      </c>
      <c r="I46" s="14" t="n"/>
      <c r="J46" s="12" t="str">
        <f>IF($D46="","",IF(IF(I46="",0,I46)&gt;=F46,"Received",IF(IF(I46="",0,I46)&gt;0,"Part received","Open")))</f>
        <v/>
      </c>
      <c r="K46" s="19" t="n"/>
      <c r="L46" s="14" t="n"/>
    </row>
    <row r="47">
      <c r="A47" s="14" t="n"/>
      <c r="B47" s="19" t="n"/>
      <c r="C47" s="14" t="n"/>
      <c r="D47" s="14" t="n"/>
      <c r="E47" s="12" t="str">
        <f>IF($D47="","",IFERROR(INDEX(Items!$B$2:$B$501,MATCH($D47,Items!$A$2:$A$501,0)),"Unknown SKU"))</f>
        <v/>
      </c>
      <c r="F47" s="14" t="n"/>
      <c r="G47" s="16" t="n"/>
      <c r="H47" s="13" t="str">
        <f>IF(F47="","",F47*G47)</f>
        <v/>
      </c>
      <c r="I47" s="14" t="n"/>
      <c r="J47" s="12" t="str">
        <f>IF($D47="","",IF(IF(I47="",0,I47)&gt;=F47,"Received",IF(IF(I47="",0,I47)&gt;0,"Part received","Open")))</f>
        <v/>
      </c>
      <c r="K47" s="19" t="n"/>
      <c r="L47" s="14" t="n"/>
    </row>
    <row r="48">
      <c r="A48" s="14" t="n"/>
      <c r="B48" s="19" t="n"/>
      <c r="C48" s="14" t="n"/>
      <c r="D48" s="14" t="n"/>
      <c r="E48" s="12" t="str">
        <f>IF($D48="","",IFERROR(INDEX(Items!$B$2:$B$501,MATCH($D48,Items!$A$2:$A$501,0)),"Unknown SKU"))</f>
        <v/>
      </c>
      <c r="F48" s="14" t="n"/>
      <c r="G48" s="16" t="n"/>
      <c r="H48" s="13" t="str">
        <f>IF(F48="","",F48*G48)</f>
        <v/>
      </c>
      <c r="I48" s="14" t="n"/>
      <c r="J48" s="12" t="str">
        <f>IF($D48="","",IF(IF(I48="",0,I48)&gt;=F48,"Received",IF(IF(I48="",0,I48)&gt;0,"Part received","Open")))</f>
        <v/>
      </c>
      <c r="K48" s="19" t="n"/>
      <c r="L48" s="14" t="n"/>
    </row>
    <row r="49">
      <c r="A49" s="14" t="n"/>
      <c r="B49" s="19" t="n"/>
      <c r="C49" s="14" t="n"/>
      <c r="D49" s="14" t="n"/>
      <c r="E49" s="12" t="str">
        <f>IF($D49="","",IFERROR(INDEX(Items!$B$2:$B$501,MATCH($D49,Items!$A$2:$A$501,0)),"Unknown SKU"))</f>
        <v/>
      </c>
      <c r="F49" s="14" t="n"/>
      <c r="G49" s="16" t="n"/>
      <c r="H49" s="13" t="str">
        <f>IF(F49="","",F49*G49)</f>
        <v/>
      </c>
      <c r="I49" s="14" t="n"/>
      <c r="J49" s="12" t="str">
        <f>IF($D49="","",IF(IF(I49="",0,I49)&gt;=F49,"Received",IF(IF(I49="",0,I49)&gt;0,"Part received","Open")))</f>
        <v/>
      </c>
      <c r="K49" s="19" t="n"/>
      <c r="L49" s="14" t="n"/>
    </row>
    <row r="50">
      <c r="A50" s="14" t="n"/>
      <c r="B50" s="19" t="n"/>
      <c r="C50" s="14" t="n"/>
      <c r="D50" s="14" t="n"/>
      <c r="E50" s="12" t="str">
        <f>IF($D50="","",IFERROR(INDEX(Items!$B$2:$B$501,MATCH($D50,Items!$A$2:$A$501,0)),"Unknown SKU"))</f>
        <v/>
      </c>
      <c r="F50" s="14" t="n"/>
      <c r="G50" s="16" t="n"/>
      <c r="H50" s="13" t="str">
        <f>IF(F50="","",F50*G50)</f>
        <v/>
      </c>
      <c r="I50" s="14" t="n"/>
      <c r="J50" s="12" t="str">
        <f>IF($D50="","",IF(IF(I50="",0,I50)&gt;=F50,"Received",IF(IF(I50="",0,I50)&gt;0,"Part received","Open")))</f>
        <v/>
      </c>
      <c r="K50" s="19" t="n"/>
      <c r="L50" s="14" t="n"/>
    </row>
    <row r="51">
      <c r="A51" s="14" t="n"/>
      <c r="B51" s="19" t="n"/>
      <c r="C51" s="14" t="n"/>
      <c r="D51" s="14" t="n"/>
      <c r="E51" s="12" t="str">
        <f>IF($D51="","",IFERROR(INDEX(Items!$B$2:$B$501,MATCH($D51,Items!$A$2:$A$501,0)),"Unknown SKU"))</f>
        <v/>
      </c>
      <c r="F51" s="14" t="n"/>
      <c r="G51" s="16" t="n"/>
      <c r="H51" s="13" t="str">
        <f>IF(F51="","",F51*G51)</f>
        <v/>
      </c>
      <c r="I51" s="14" t="n"/>
      <c r="J51" s="12" t="str">
        <f>IF($D51="","",IF(IF(I51="",0,I51)&gt;=F51,"Received",IF(IF(I51="",0,I51)&gt;0,"Part received","Open")))</f>
        <v/>
      </c>
      <c r="K51" s="19" t="n"/>
      <c r="L51" s="14" t="n"/>
    </row>
    <row r="52">
      <c r="A52" s="14" t="n"/>
      <c r="B52" s="19" t="n"/>
      <c r="C52" s="14" t="n"/>
      <c r="D52" s="14" t="n"/>
      <c r="E52" s="12" t="str">
        <f>IF($D52="","",IFERROR(INDEX(Items!$B$2:$B$501,MATCH($D52,Items!$A$2:$A$501,0)),"Unknown SKU"))</f>
        <v/>
      </c>
      <c r="F52" s="14" t="n"/>
      <c r="G52" s="16" t="n"/>
      <c r="H52" s="13" t="str">
        <f>IF(F52="","",F52*G52)</f>
        <v/>
      </c>
      <c r="I52" s="14" t="n"/>
      <c r="J52" s="12" t="str">
        <f>IF($D52="","",IF(IF(I52="",0,I52)&gt;=F52,"Received",IF(IF(I52="",0,I52)&gt;0,"Part received","Open")))</f>
        <v/>
      </c>
      <c r="K52" s="19" t="n"/>
      <c r="L52" s="14" t="n"/>
    </row>
    <row r="53">
      <c r="A53" s="14" t="n"/>
      <c r="B53" s="19" t="n"/>
      <c r="C53" s="14" t="n"/>
      <c r="D53" s="14" t="n"/>
      <c r="E53" s="12" t="str">
        <f>IF($D53="","",IFERROR(INDEX(Items!$B$2:$B$501,MATCH($D53,Items!$A$2:$A$501,0)),"Unknown SKU"))</f>
        <v/>
      </c>
      <c r="F53" s="14" t="n"/>
      <c r="G53" s="16" t="n"/>
      <c r="H53" s="13" t="str">
        <f>IF(F53="","",F53*G53)</f>
        <v/>
      </c>
      <c r="I53" s="14" t="n"/>
      <c r="J53" s="12" t="str">
        <f>IF($D53="","",IF(IF(I53="",0,I53)&gt;=F53,"Received",IF(IF(I53="",0,I53)&gt;0,"Part received","Open")))</f>
        <v/>
      </c>
      <c r="K53" s="19" t="n"/>
      <c r="L53" s="14" t="n"/>
    </row>
    <row r="54">
      <c r="A54" s="14" t="n"/>
      <c r="B54" s="19" t="n"/>
      <c r="C54" s="14" t="n"/>
      <c r="D54" s="14" t="n"/>
      <c r="E54" s="12" t="str">
        <f>IF($D54="","",IFERROR(INDEX(Items!$B$2:$B$501,MATCH($D54,Items!$A$2:$A$501,0)),"Unknown SKU"))</f>
        <v/>
      </c>
      <c r="F54" s="14" t="n"/>
      <c r="G54" s="16" t="n"/>
      <c r="H54" s="13" t="str">
        <f>IF(F54="","",F54*G54)</f>
        <v/>
      </c>
      <c r="I54" s="14" t="n"/>
      <c r="J54" s="12" t="str">
        <f>IF($D54="","",IF(IF(I54="",0,I54)&gt;=F54,"Received",IF(IF(I54="",0,I54)&gt;0,"Part received","Open")))</f>
        <v/>
      </c>
      <c r="K54" s="19" t="n"/>
      <c r="L54" s="14" t="n"/>
    </row>
    <row r="55">
      <c r="A55" s="14" t="n"/>
      <c r="B55" s="19" t="n"/>
      <c r="C55" s="14" t="n"/>
      <c r="D55" s="14" t="n"/>
      <c r="E55" s="12" t="str">
        <f>IF($D55="","",IFERROR(INDEX(Items!$B$2:$B$501,MATCH($D55,Items!$A$2:$A$501,0)),"Unknown SKU"))</f>
        <v/>
      </c>
      <c r="F55" s="14" t="n"/>
      <c r="G55" s="16" t="n"/>
      <c r="H55" s="13" t="str">
        <f>IF(F55="","",F55*G55)</f>
        <v/>
      </c>
      <c r="I55" s="14" t="n"/>
      <c r="J55" s="12" t="str">
        <f>IF($D55="","",IF(IF(I55="",0,I55)&gt;=F55,"Received",IF(IF(I55="",0,I55)&gt;0,"Part received","Open")))</f>
        <v/>
      </c>
      <c r="K55" s="19" t="n"/>
      <c r="L55" s="14" t="n"/>
    </row>
    <row r="56">
      <c r="A56" s="14" t="n"/>
      <c r="B56" s="19" t="n"/>
      <c r="C56" s="14" t="n"/>
      <c r="D56" s="14" t="n"/>
      <c r="E56" s="12" t="str">
        <f>IF($D56="","",IFERROR(INDEX(Items!$B$2:$B$501,MATCH($D56,Items!$A$2:$A$501,0)),"Unknown SKU"))</f>
        <v/>
      </c>
      <c r="F56" s="14" t="n"/>
      <c r="G56" s="16" t="n"/>
      <c r="H56" s="13" t="str">
        <f>IF(F56="","",F56*G56)</f>
        <v/>
      </c>
      <c r="I56" s="14" t="n"/>
      <c r="J56" s="12" t="str">
        <f>IF($D56="","",IF(IF(I56="",0,I56)&gt;=F56,"Received",IF(IF(I56="",0,I56)&gt;0,"Part received","Open")))</f>
        <v/>
      </c>
      <c r="K56" s="19" t="n"/>
      <c r="L56" s="14" t="n"/>
    </row>
    <row r="57">
      <c r="A57" s="14" t="n"/>
      <c r="B57" s="19" t="n"/>
      <c r="C57" s="14" t="n"/>
      <c r="D57" s="14" t="n"/>
      <c r="E57" s="12" t="str">
        <f>IF($D57="","",IFERROR(INDEX(Items!$B$2:$B$501,MATCH($D57,Items!$A$2:$A$501,0)),"Unknown SKU"))</f>
        <v/>
      </c>
      <c r="F57" s="14" t="n"/>
      <c r="G57" s="16" t="n"/>
      <c r="H57" s="13" t="str">
        <f>IF(F57="","",F57*G57)</f>
        <v/>
      </c>
      <c r="I57" s="14" t="n"/>
      <c r="J57" s="12" t="str">
        <f>IF($D57="","",IF(IF(I57="",0,I57)&gt;=F57,"Received",IF(IF(I57="",0,I57)&gt;0,"Part received","Open")))</f>
        <v/>
      </c>
      <c r="K57" s="19" t="n"/>
      <c r="L57" s="14" t="n"/>
    </row>
    <row r="58">
      <c r="A58" s="14" t="n"/>
      <c r="B58" s="19" t="n"/>
      <c r="C58" s="14" t="n"/>
      <c r="D58" s="14" t="n"/>
      <c r="E58" s="12" t="str">
        <f>IF($D58="","",IFERROR(INDEX(Items!$B$2:$B$501,MATCH($D58,Items!$A$2:$A$501,0)),"Unknown SKU"))</f>
        <v/>
      </c>
      <c r="F58" s="14" t="n"/>
      <c r="G58" s="16" t="n"/>
      <c r="H58" s="13" t="str">
        <f>IF(F58="","",F58*G58)</f>
        <v/>
      </c>
      <c r="I58" s="14" t="n"/>
      <c r="J58" s="12" t="str">
        <f>IF($D58="","",IF(IF(I58="",0,I58)&gt;=F58,"Received",IF(IF(I58="",0,I58)&gt;0,"Part received","Open")))</f>
        <v/>
      </c>
      <c r="K58" s="19" t="n"/>
      <c r="L58" s="14" t="n"/>
    </row>
    <row r="59">
      <c r="A59" s="14" t="n"/>
      <c r="B59" s="19" t="n"/>
      <c r="C59" s="14" t="n"/>
      <c r="D59" s="14" t="n"/>
      <c r="E59" s="12" t="str">
        <f>IF($D59="","",IFERROR(INDEX(Items!$B$2:$B$501,MATCH($D59,Items!$A$2:$A$501,0)),"Unknown SKU"))</f>
        <v/>
      </c>
      <c r="F59" s="14" t="n"/>
      <c r="G59" s="16" t="n"/>
      <c r="H59" s="13" t="str">
        <f>IF(F59="","",F59*G59)</f>
        <v/>
      </c>
      <c r="I59" s="14" t="n"/>
      <c r="J59" s="12" t="str">
        <f>IF($D59="","",IF(IF(I59="",0,I59)&gt;=F59,"Received",IF(IF(I59="",0,I59)&gt;0,"Part received","Open")))</f>
        <v/>
      </c>
      <c r="K59" s="19" t="n"/>
      <c r="L59" s="14" t="n"/>
    </row>
    <row r="60">
      <c r="A60" s="14" t="n"/>
      <c r="B60" s="19" t="n"/>
      <c r="C60" s="14" t="n"/>
      <c r="D60" s="14" t="n"/>
      <c r="E60" s="12" t="str">
        <f>IF($D60="","",IFERROR(INDEX(Items!$B$2:$B$501,MATCH($D60,Items!$A$2:$A$501,0)),"Unknown SKU"))</f>
        <v/>
      </c>
      <c r="F60" s="14" t="n"/>
      <c r="G60" s="16" t="n"/>
      <c r="H60" s="13" t="str">
        <f>IF(F60="","",F60*G60)</f>
        <v/>
      </c>
      <c r="I60" s="14" t="n"/>
      <c r="J60" s="12" t="str">
        <f>IF($D60="","",IF(IF(I60="",0,I60)&gt;=F60,"Received",IF(IF(I60="",0,I60)&gt;0,"Part received","Open")))</f>
        <v/>
      </c>
      <c r="K60" s="19" t="n"/>
      <c r="L60" s="14" t="n"/>
    </row>
    <row r="61">
      <c r="A61" s="14" t="n"/>
      <c r="B61" s="19" t="n"/>
      <c r="C61" s="14" t="n"/>
      <c r="D61" s="14" t="n"/>
      <c r="E61" s="12" t="str">
        <f>IF($D61="","",IFERROR(INDEX(Items!$B$2:$B$501,MATCH($D61,Items!$A$2:$A$501,0)),"Unknown SKU"))</f>
        <v/>
      </c>
      <c r="F61" s="14" t="n"/>
      <c r="G61" s="16" t="n"/>
      <c r="H61" s="13" t="str">
        <f>IF(F61="","",F61*G61)</f>
        <v/>
      </c>
      <c r="I61" s="14" t="n"/>
      <c r="J61" s="12" t="str">
        <f>IF($D61="","",IF(IF(I61="",0,I61)&gt;=F61,"Received",IF(IF(I61="",0,I61)&gt;0,"Part received","Open")))</f>
        <v/>
      </c>
      <c r="K61" s="19" t="n"/>
      <c r="L61" s="14" t="n"/>
    </row>
    <row r="62">
      <c r="A62" s="14" t="n"/>
      <c r="B62" s="19" t="n"/>
      <c r="C62" s="14" t="n"/>
      <c r="D62" s="14" t="n"/>
      <c r="E62" s="12" t="str">
        <f>IF($D62="","",IFERROR(INDEX(Items!$B$2:$B$501,MATCH($D62,Items!$A$2:$A$501,0)),"Unknown SKU"))</f>
        <v/>
      </c>
      <c r="F62" s="14" t="n"/>
      <c r="G62" s="16" t="n"/>
      <c r="H62" s="13" t="str">
        <f>IF(F62="","",F62*G62)</f>
        <v/>
      </c>
      <c r="I62" s="14" t="n"/>
      <c r="J62" s="12" t="str">
        <f>IF($D62="","",IF(IF(I62="",0,I62)&gt;=F62,"Received",IF(IF(I62="",0,I62)&gt;0,"Part received","Open")))</f>
        <v/>
      </c>
      <c r="K62" s="19" t="n"/>
      <c r="L62" s="14" t="n"/>
    </row>
    <row r="63">
      <c r="A63" s="14" t="n"/>
      <c r="B63" s="19" t="n"/>
      <c r="C63" s="14" t="n"/>
      <c r="D63" s="14" t="n"/>
      <c r="E63" s="12" t="str">
        <f>IF($D63="","",IFERROR(INDEX(Items!$B$2:$B$501,MATCH($D63,Items!$A$2:$A$501,0)),"Unknown SKU"))</f>
        <v/>
      </c>
      <c r="F63" s="14" t="n"/>
      <c r="G63" s="16" t="n"/>
      <c r="H63" s="13" t="str">
        <f>IF(F63="","",F63*G63)</f>
        <v/>
      </c>
      <c r="I63" s="14" t="n"/>
      <c r="J63" s="12" t="str">
        <f>IF($D63="","",IF(IF(I63="",0,I63)&gt;=F63,"Received",IF(IF(I63="",0,I63)&gt;0,"Part received","Open")))</f>
        <v/>
      </c>
      <c r="K63" s="19" t="n"/>
      <c r="L63" s="14" t="n"/>
    </row>
    <row r="64">
      <c r="A64" s="14" t="n"/>
      <c r="B64" s="19" t="n"/>
      <c r="C64" s="14" t="n"/>
      <c r="D64" s="14" t="n"/>
      <c r="E64" s="12" t="str">
        <f>IF($D64="","",IFERROR(INDEX(Items!$B$2:$B$501,MATCH($D64,Items!$A$2:$A$501,0)),"Unknown SKU"))</f>
        <v/>
      </c>
      <c r="F64" s="14" t="n"/>
      <c r="G64" s="16" t="n"/>
      <c r="H64" s="13" t="str">
        <f>IF(F64="","",F64*G64)</f>
        <v/>
      </c>
      <c r="I64" s="14" t="n"/>
      <c r="J64" s="12" t="str">
        <f>IF($D64="","",IF(IF(I64="",0,I64)&gt;=F64,"Received",IF(IF(I64="",0,I64)&gt;0,"Part received","Open")))</f>
        <v/>
      </c>
      <c r="K64" s="19" t="n"/>
      <c r="L64" s="14" t="n"/>
    </row>
    <row r="65">
      <c r="A65" s="14" t="n"/>
      <c r="B65" s="19" t="n"/>
      <c r="C65" s="14" t="n"/>
      <c r="D65" s="14" t="n"/>
      <c r="E65" s="12" t="str">
        <f>IF($D65="","",IFERROR(INDEX(Items!$B$2:$B$501,MATCH($D65,Items!$A$2:$A$501,0)),"Unknown SKU"))</f>
        <v/>
      </c>
      <c r="F65" s="14" t="n"/>
      <c r="G65" s="16" t="n"/>
      <c r="H65" s="13" t="str">
        <f>IF(F65="","",F65*G65)</f>
        <v/>
      </c>
      <c r="I65" s="14" t="n"/>
      <c r="J65" s="12" t="str">
        <f>IF($D65="","",IF(IF(I65="",0,I65)&gt;=F65,"Received",IF(IF(I65="",0,I65)&gt;0,"Part received","Open")))</f>
        <v/>
      </c>
      <c r="K65" s="19" t="n"/>
      <c r="L65" s="14" t="n"/>
    </row>
    <row r="66">
      <c r="A66" s="14" t="n"/>
      <c r="B66" s="19" t="n"/>
      <c r="C66" s="14" t="n"/>
      <c r="D66" s="14" t="n"/>
      <c r="E66" s="12" t="str">
        <f>IF($D66="","",IFERROR(INDEX(Items!$B$2:$B$501,MATCH($D66,Items!$A$2:$A$501,0)),"Unknown SKU"))</f>
        <v/>
      </c>
      <c r="F66" s="14" t="n"/>
      <c r="G66" s="16" t="n"/>
      <c r="H66" s="13" t="str">
        <f>IF(F66="","",F66*G66)</f>
        <v/>
      </c>
      <c r="I66" s="14" t="n"/>
      <c r="J66" s="12" t="str">
        <f>IF($D66="","",IF(IF(I66="",0,I66)&gt;=F66,"Received",IF(IF(I66="",0,I66)&gt;0,"Part received","Open")))</f>
        <v/>
      </c>
      <c r="K66" s="19" t="n"/>
      <c r="L66" s="14" t="n"/>
    </row>
    <row r="67">
      <c r="A67" s="14" t="n"/>
      <c r="B67" s="19" t="n"/>
      <c r="C67" s="14" t="n"/>
      <c r="D67" s="14" t="n"/>
      <c r="E67" s="12" t="str">
        <f>IF($D67="","",IFERROR(INDEX(Items!$B$2:$B$501,MATCH($D67,Items!$A$2:$A$501,0)),"Unknown SKU"))</f>
        <v/>
      </c>
      <c r="F67" s="14" t="n"/>
      <c r="G67" s="16" t="n"/>
      <c r="H67" s="13" t="str">
        <f>IF(F67="","",F67*G67)</f>
        <v/>
      </c>
      <c r="I67" s="14" t="n"/>
      <c r="J67" s="12" t="str">
        <f>IF($D67="","",IF(IF(I67="",0,I67)&gt;=F67,"Received",IF(IF(I67="",0,I67)&gt;0,"Part received","Open")))</f>
        <v/>
      </c>
      <c r="K67" s="19" t="n"/>
      <c r="L67" s="14" t="n"/>
    </row>
    <row r="68">
      <c r="A68" s="14" t="n"/>
      <c r="B68" s="19" t="n"/>
      <c r="C68" s="14" t="n"/>
      <c r="D68" s="14" t="n"/>
      <c r="E68" s="12" t="str">
        <f>IF($D68="","",IFERROR(INDEX(Items!$B$2:$B$501,MATCH($D68,Items!$A$2:$A$501,0)),"Unknown SKU"))</f>
        <v/>
      </c>
      <c r="F68" s="14" t="n"/>
      <c r="G68" s="16" t="n"/>
      <c r="H68" s="13" t="str">
        <f>IF(F68="","",F68*G68)</f>
        <v/>
      </c>
      <c r="I68" s="14" t="n"/>
      <c r="J68" s="12" t="str">
        <f>IF($D68="","",IF(IF(I68="",0,I68)&gt;=F68,"Received",IF(IF(I68="",0,I68)&gt;0,"Part received","Open")))</f>
        <v/>
      </c>
      <c r="K68" s="19" t="n"/>
      <c r="L68" s="14" t="n"/>
    </row>
    <row r="69">
      <c r="A69" s="14" t="n"/>
      <c r="B69" s="19" t="n"/>
      <c r="C69" s="14" t="n"/>
      <c r="D69" s="14" t="n"/>
      <c r="E69" s="12" t="str">
        <f>IF($D69="","",IFERROR(INDEX(Items!$B$2:$B$501,MATCH($D69,Items!$A$2:$A$501,0)),"Unknown SKU"))</f>
        <v/>
      </c>
      <c r="F69" s="14" t="n"/>
      <c r="G69" s="16" t="n"/>
      <c r="H69" s="13" t="str">
        <f>IF(F69="","",F69*G69)</f>
        <v/>
      </c>
      <c r="I69" s="14" t="n"/>
      <c r="J69" s="12" t="str">
        <f>IF($D69="","",IF(IF(I69="",0,I69)&gt;=F69,"Received",IF(IF(I69="",0,I69)&gt;0,"Part received","Open")))</f>
        <v/>
      </c>
      <c r="K69" s="19" t="n"/>
      <c r="L69" s="14" t="n"/>
    </row>
    <row r="70">
      <c r="A70" s="14" t="n"/>
      <c r="B70" s="19" t="n"/>
      <c r="C70" s="14" t="n"/>
      <c r="D70" s="14" t="n"/>
      <c r="E70" s="12" t="str">
        <f>IF($D70="","",IFERROR(INDEX(Items!$B$2:$B$501,MATCH($D70,Items!$A$2:$A$501,0)),"Unknown SKU"))</f>
        <v/>
      </c>
      <c r="F70" s="14" t="n"/>
      <c r="G70" s="16" t="n"/>
      <c r="H70" s="13" t="str">
        <f>IF(F70="","",F70*G70)</f>
        <v/>
      </c>
      <c r="I70" s="14" t="n"/>
      <c r="J70" s="12" t="str">
        <f>IF($D70="","",IF(IF(I70="",0,I70)&gt;=F70,"Received",IF(IF(I70="",0,I70)&gt;0,"Part received","Open")))</f>
        <v/>
      </c>
      <c r="K70" s="19" t="n"/>
      <c r="L70" s="14" t="n"/>
    </row>
    <row r="71">
      <c r="A71" s="14" t="n"/>
      <c r="B71" s="19" t="n"/>
      <c r="C71" s="14" t="n"/>
      <c r="D71" s="14" t="n"/>
      <c r="E71" s="12" t="str">
        <f>IF($D71="","",IFERROR(INDEX(Items!$B$2:$B$501,MATCH($D71,Items!$A$2:$A$501,0)),"Unknown SKU"))</f>
        <v/>
      </c>
      <c r="F71" s="14" t="n"/>
      <c r="G71" s="16" t="n"/>
      <c r="H71" s="13" t="str">
        <f>IF(F71="","",F71*G71)</f>
        <v/>
      </c>
      <c r="I71" s="14" t="n"/>
      <c r="J71" s="12" t="str">
        <f>IF($D71="","",IF(IF(I71="",0,I71)&gt;=F71,"Received",IF(IF(I71="",0,I71)&gt;0,"Part received","Open")))</f>
        <v/>
      </c>
      <c r="K71" s="19" t="n"/>
      <c r="L71" s="14" t="n"/>
    </row>
    <row r="72">
      <c r="A72" s="14" t="n"/>
      <c r="B72" s="19" t="n"/>
      <c r="C72" s="14" t="n"/>
      <c r="D72" s="14" t="n"/>
      <c r="E72" s="12" t="str">
        <f>IF($D72="","",IFERROR(INDEX(Items!$B$2:$B$501,MATCH($D72,Items!$A$2:$A$501,0)),"Unknown SKU"))</f>
        <v/>
      </c>
      <c r="F72" s="14" t="n"/>
      <c r="G72" s="16" t="n"/>
      <c r="H72" s="13" t="str">
        <f>IF(F72="","",F72*G72)</f>
        <v/>
      </c>
      <c r="I72" s="14" t="n"/>
      <c r="J72" s="12" t="str">
        <f>IF($D72="","",IF(IF(I72="",0,I72)&gt;=F72,"Received",IF(IF(I72="",0,I72)&gt;0,"Part received","Open")))</f>
        <v/>
      </c>
      <c r="K72" s="19" t="n"/>
      <c r="L72" s="14" t="n"/>
    </row>
    <row r="73">
      <c r="A73" s="14" t="n"/>
      <c r="B73" s="19" t="n"/>
      <c r="C73" s="14" t="n"/>
      <c r="D73" s="14" t="n"/>
      <c r="E73" s="12" t="str">
        <f>IF($D73="","",IFERROR(INDEX(Items!$B$2:$B$501,MATCH($D73,Items!$A$2:$A$501,0)),"Unknown SKU"))</f>
        <v/>
      </c>
      <c r="F73" s="14" t="n"/>
      <c r="G73" s="16" t="n"/>
      <c r="H73" s="13" t="str">
        <f>IF(F73="","",F73*G73)</f>
        <v/>
      </c>
      <c r="I73" s="14" t="n"/>
      <c r="J73" s="12" t="str">
        <f>IF($D73="","",IF(IF(I73="",0,I73)&gt;=F73,"Received",IF(IF(I73="",0,I73)&gt;0,"Part received","Open")))</f>
        <v/>
      </c>
      <c r="K73" s="19" t="n"/>
      <c r="L73" s="14" t="n"/>
    </row>
    <row r="74">
      <c r="A74" s="14" t="n"/>
      <c r="B74" s="19" t="n"/>
      <c r="C74" s="14" t="n"/>
      <c r="D74" s="14" t="n"/>
      <c r="E74" s="12" t="str">
        <f>IF($D74="","",IFERROR(INDEX(Items!$B$2:$B$501,MATCH($D74,Items!$A$2:$A$501,0)),"Unknown SKU"))</f>
        <v/>
      </c>
      <c r="F74" s="14" t="n"/>
      <c r="G74" s="16" t="n"/>
      <c r="H74" s="13" t="str">
        <f>IF(F74="","",F74*G74)</f>
        <v/>
      </c>
      <c r="I74" s="14" t="n"/>
      <c r="J74" s="12" t="str">
        <f>IF($D74="","",IF(IF(I74="",0,I74)&gt;=F74,"Received",IF(IF(I74="",0,I74)&gt;0,"Part received","Open")))</f>
        <v/>
      </c>
      <c r="K74" s="19" t="n"/>
      <c r="L74" s="14" t="n"/>
    </row>
    <row r="75">
      <c r="A75" s="14" t="n"/>
      <c r="B75" s="19" t="n"/>
      <c r="C75" s="14" t="n"/>
      <c r="D75" s="14" t="n"/>
      <c r="E75" s="12" t="str">
        <f>IF($D75="","",IFERROR(INDEX(Items!$B$2:$B$501,MATCH($D75,Items!$A$2:$A$501,0)),"Unknown SKU"))</f>
        <v/>
      </c>
      <c r="F75" s="14" t="n"/>
      <c r="G75" s="16" t="n"/>
      <c r="H75" s="13" t="str">
        <f>IF(F75="","",F75*G75)</f>
        <v/>
      </c>
      <c r="I75" s="14" t="n"/>
      <c r="J75" s="12" t="str">
        <f>IF($D75="","",IF(IF(I75="",0,I75)&gt;=F75,"Received",IF(IF(I75="",0,I75)&gt;0,"Part received","Open")))</f>
        <v/>
      </c>
      <c r="K75" s="19" t="n"/>
      <c r="L75" s="14" t="n"/>
    </row>
    <row r="76">
      <c r="A76" s="14" t="n"/>
      <c r="B76" s="19" t="n"/>
      <c r="C76" s="14" t="n"/>
      <c r="D76" s="14" t="n"/>
      <c r="E76" s="12" t="str">
        <f>IF($D76="","",IFERROR(INDEX(Items!$B$2:$B$501,MATCH($D76,Items!$A$2:$A$501,0)),"Unknown SKU"))</f>
        <v/>
      </c>
      <c r="F76" s="14" t="n"/>
      <c r="G76" s="16" t="n"/>
      <c r="H76" s="13" t="str">
        <f>IF(F76="","",F76*G76)</f>
        <v/>
      </c>
      <c r="I76" s="14" t="n"/>
      <c r="J76" s="12" t="str">
        <f>IF($D76="","",IF(IF(I76="",0,I76)&gt;=F76,"Received",IF(IF(I76="",0,I76)&gt;0,"Part received","Open")))</f>
        <v/>
      </c>
      <c r="K76" s="19" t="n"/>
      <c r="L76" s="14" t="n"/>
    </row>
    <row r="77">
      <c r="A77" s="14" t="n"/>
      <c r="B77" s="19" t="n"/>
      <c r="C77" s="14" t="n"/>
      <c r="D77" s="14" t="n"/>
      <c r="E77" s="12" t="str">
        <f>IF($D77="","",IFERROR(INDEX(Items!$B$2:$B$501,MATCH($D77,Items!$A$2:$A$501,0)),"Unknown SKU"))</f>
        <v/>
      </c>
      <c r="F77" s="14" t="n"/>
      <c r="G77" s="16" t="n"/>
      <c r="H77" s="13" t="str">
        <f>IF(F77="","",F77*G77)</f>
        <v/>
      </c>
      <c r="I77" s="14" t="n"/>
      <c r="J77" s="12" t="str">
        <f>IF($D77="","",IF(IF(I77="",0,I77)&gt;=F77,"Received",IF(IF(I77="",0,I77)&gt;0,"Part received","Open")))</f>
        <v/>
      </c>
      <c r="K77" s="19" t="n"/>
      <c r="L77" s="14" t="n"/>
    </row>
    <row r="78">
      <c r="A78" s="14" t="n"/>
      <c r="B78" s="19" t="n"/>
      <c r="C78" s="14" t="n"/>
      <c r="D78" s="14" t="n"/>
      <c r="E78" s="12" t="str">
        <f>IF($D78="","",IFERROR(INDEX(Items!$B$2:$B$501,MATCH($D78,Items!$A$2:$A$501,0)),"Unknown SKU"))</f>
        <v/>
      </c>
      <c r="F78" s="14" t="n"/>
      <c r="G78" s="16" t="n"/>
      <c r="H78" s="13" t="str">
        <f>IF(F78="","",F78*G78)</f>
        <v/>
      </c>
      <c r="I78" s="14" t="n"/>
      <c r="J78" s="12" t="str">
        <f>IF($D78="","",IF(IF(I78="",0,I78)&gt;=F78,"Received",IF(IF(I78="",0,I78)&gt;0,"Part received","Open")))</f>
        <v/>
      </c>
      <c r="K78" s="19" t="n"/>
      <c r="L78" s="14" t="n"/>
    </row>
    <row r="79">
      <c r="A79" s="14" t="n"/>
      <c r="B79" s="19" t="n"/>
      <c r="C79" s="14" t="n"/>
      <c r="D79" s="14" t="n"/>
      <c r="E79" s="12" t="str">
        <f>IF($D79="","",IFERROR(INDEX(Items!$B$2:$B$501,MATCH($D79,Items!$A$2:$A$501,0)),"Unknown SKU"))</f>
        <v/>
      </c>
      <c r="F79" s="14" t="n"/>
      <c r="G79" s="16" t="n"/>
      <c r="H79" s="13" t="str">
        <f>IF(F79="","",F79*G79)</f>
        <v/>
      </c>
      <c r="I79" s="14" t="n"/>
      <c r="J79" s="12" t="str">
        <f>IF($D79="","",IF(IF(I79="",0,I79)&gt;=F79,"Received",IF(IF(I79="",0,I79)&gt;0,"Part received","Open")))</f>
        <v/>
      </c>
      <c r="K79" s="19" t="n"/>
      <c r="L79" s="14" t="n"/>
    </row>
    <row r="80">
      <c r="A80" s="14" t="n"/>
      <c r="B80" s="19" t="n"/>
      <c r="C80" s="14" t="n"/>
      <c r="D80" s="14" t="n"/>
      <c r="E80" s="12" t="str">
        <f>IF($D80="","",IFERROR(INDEX(Items!$B$2:$B$501,MATCH($D80,Items!$A$2:$A$501,0)),"Unknown SKU"))</f>
        <v/>
      </c>
      <c r="F80" s="14" t="n"/>
      <c r="G80" s="16" t="n"/>
      <c r="H80" s="13" t="str">
        <f>IF(F80="","",F80*G80)</f>
        <v/>
      </c>
      <c r="I80" s="14" t="n"/>
      <c r="J80" s="12" t="str">
        <f>IF($D80="","",IF(IF(I80="",0,I80)&gt;=F80,"Received",IF(IF(I80="",0,I80)&gt;0,"Part received","Open")))</f>
        <v/>
      </c>
      <c r="K80" s="19" t="n"/>
      <c r="L80" s="14" t="n"/>
    </row>
    <row r="81">
      <c r="A81" s="14" t="n"/>
      <c r="B81" s="19" t="n"/>
      <c r="C81" s="14" t="n"/>
      <c r="D81" s="14" t="n"/>
      <c r="E81" s="12" t="str">
        <f>IF($D81="","",IFERROR(INDEX(Items!$B$2:$B$501,MATCH($D81,Items!$A$2:$A$501,0)),"Unknown SKU"))</f>
        <v/>
      </c>
      <c r="F81" s="14" t="n"/>
      <c r="G81" s="16" t="n"/>
      <c r="H81" s="13" t="str">
        <f>IF(F81="","",F81*G81)</f>
        <v/>
      </c>
      <c r="I81" s="14" t="n"/>
      <c r="J81" s="12" t="str">
        <f>IF($D81="","",IF(IF(I81="",0,I81)&gt;=F81,"Received",IF(IF(I81="",0,I81)&gt;0,"Part received","Open")))</f>
        <v/>
      </c>
      <c r="K81" s="19" t="n"/>
      <c r="L81" s="14" t="n"/>
    </row>
    <row r="82">
      <c r="A82" s="14" t="n"/>
      <c r="B82" s="19" t="n"/>
      <c r="C82" s="14" t="n"/>
      <c r="D82" s="14" t="n"/>
      <c r="E82" s="12" t="str">
        <f>IF($D82="","",IFERROR(INDEX(Items!$B$2:$B$501,MATCH($D82,Items!$A$2:$A$501,0)),"Unknown SKU"))</f>
        <v/>
      </c>
      <c r="F82" s="14" t="n"/>
      <c r="G82" s="16" t="n"/>
      <c r="H82" s="13" t="str">
        <f>IF(F82="","",F82*G82)</f>
        <v/>
      </c>
      <c r="I82" s="14" t="n"/>
      <c r="J82" s="12" t="str">
        <f>IF($D82="","",IF(IF(I82="",0,I82)&gt;=F82,"Received",IF(IF(I82="",0,I82)&gt;0,"Part received","Open")))</f>
        <v/>
      </c>
      <c r="K82" s="19" t="n"/>
      <c r="L82" s="14" t="n"/>
    </row>
    <row r="83">
      <c r="A83" s="14" t="n"/>
      <c r="B83" s="19" t="n"/>
      <c r="C83" s="14" t="n"/>
      <c r="D83" s="14" t="n"/>
      <c r="E83" s="12" t="str">
        <f>IF($D83="","",IFERROR(INDEX(Items!$B$2:$B$501,MATCH($D83,Items!$A$2:$A$501,0)),"Unknown SKU"))</f>
        <v/>
      </c>
      <c r="F83" s="14" t="n"/>
      <c r="G83" s="16" t="n"/>
      <c r="H83" s="13" t="str">
        <f>IF(F83="","",F83*G83)</f>
        <v/>
      </c>
      <c r="I83" s="14" t="n"/>
      <c r="J83" s="12" t="str">
        <f>IF($D83="","",IF(IF(I83="",0,I83)&gt;=F83,"Received",IF(IF(I83="",0,I83)&gt;0,"Part received","Open")))</f>
        <v/>
      </c>
      <c r="K83" s="19" t="n"/>
      <c r="L83" s="14" t="n"/>
    </row>
    <row r="84">
      <c r="A84" s="14" t="n"/>
      <c r="B84" s="19" t="n"/>
      <c r="C84" s="14" t="n"/>
      <c r="D84" s="14" t="n"/>
      <c r="E84" s="12" t="str">
        <f>IF($D84="","",IFERROR(INDEX(Items!$B$2:$B$501,MATCH($D84,Items!$A$2:$A$501,0)),"Unknown SKU"))</f>
        <v/>
      </c>
      <c r="F84" s="14" t="n"/>
      <c r="G84" s="16" t="n"/>
      <c r="H84" s="13" t="str">
        <f>IF(F84="","",F84*G84)</f>
        <v/>
      </c>
      <c r="I84" s="14" t="n"/>
      <c r="J84" s="12" t="str">
        <f>IF($D84="","",IF(IF(I84="",0,I84)&gt;=F84,"Received",IF(IF(I84="",0,I84)&gt;0,"Part received","Open")))</f>
        <v/>
      </c>
      <c r="K84" s="19" t="n"/>
      <c r="L84" s="14" t="n"/>
    </row>
    <row r="85">
      <c r="A85" s="14" t="n"/>
      <c r="B85" s="19" t="n"/>
      <c r="C85" s="14" t="n"/>
      <c r="D85" s="14" t="n"/>
      <c r="E85" s="12" t="str">
        <f>IF($D85="","",IFERROR(INDEX(Items!$B$2:$B$501,MATCH($D85,Items!$A$2:$A$501,0)),"Unknown SKU"))</f>
        <v/>
      </c>
      <c r="F85" s="14" t="n"/>
      <c r="G85" s="16" t="n"/>
      <c r="H85" s="13" t="str">
        <f>IF(F85="","",F85*G85)</f>
        <v/>
      </c>
      <c r="I85" s="14" t="n"/>
      <c r="J85" s="12" t="str">
        <f>IF($D85="","",IF(IF(I85="",0,I85)&gt;=F85,"Received",IF(IF(I85="",0,I85)&gt;0,"Part received","Open")))</f>
        <v/>
      </c>
      <c r="K85" s="19" t="n"/>
      <c r="L85" s="14" t="n"/>
    </row>
    <row r="86">
      <c r="A86" s="14" t="n"/>
      <c r="B86" s="19" t="n"/>
      <c r="C86" s="14" t="n"/>
      <c r="D86" s="14" t="n"/>
      <c r="E86" s="12" t="str">
        <f>IF($D86="","",IFERROR(INDEX(Items!$B$2:$B$501,MATCH($D86,Items!$A$2:$A$501,0)),"Unknown SKU"))</f>
        <v/>
      </c>
      <c r="F86" s="14" t="n"/>
      <c r="G86" s="16" t="n"/>
      <c r="H86" s="13" t="str">
        <f>IF(F86="","",F86*G86)</f>
        <v/>
      </c>
      <c r="I86" s="14" t="n"/>
      <c r="J86" s="12" t="str">
        <f>IF($D86="","",IF(IF(I86="",0,I86)&gt;=F86,"Received",IF(IF(I86="",0,I86)&gt;0,"Part received","Open")))</f>
        <v/>
      </c>
      <c r="K86" s="19" t="n"/>
      <c r="L86" s="14" t="n"/>
    </row>
    <row r="87">
      <c r="A87" s="14" t="n"/>
      <c r="B87" s="19" t="n"/>
      <c r="C87" s="14" t="n"/>
      <c r="D87" s="14" t="n"/>
      <c r="E87" s="12" t="str">
        <f>IF($D87="","",IFERROR(INDEX(Items!$B$2:$B$501,MATCH($D87,Items!$A$2:$A$501,0)),"Unknown SKU"))</f>
        <v/>
      </c>
      <c r="F87" s="14" t="n"/>
      <c r="G87" s="16" t="n"/>
      <c r="H87" s="13" t="str">
        <f>IF(F87="","",F87*G87)</f>
        <v/>
      </c>
      <c r="I87" s="14" t="n"/>
      <c r="J87" s="12" t="str">
        <f>IF($D87="","",IF(IF(I87="",0,I87)&gt;=F87,"Received",IF(IF(I87="",0,I87)&gt;0,"Part received","Open")))</f>
        <v/>
      </c>
      <c r="K87" s="19" t="n"/>
      <c r="L87" s="14" t="n"/>
    </row>
    <row r="88">
      <c r="A88" s="14" t="n"/>
      <c r="B88" s="19" t="n"/>
      <c r="C88" s="14" t="n"/>
      <c r="D88" s="14" t="n"/>
      <c r="E88" s="12" t="str">
        <f>IF($D88="","",IFERROR(INDEX(Items!$B$2:$B$501,MATCH($D88,Items!$A$2:$A$501,0)),"Unknown SKU"))</f>
        <v/>
      </c>
      <c r="F88" s="14" t="n"/>
      <c r="G88" s="16" t="n"/>
      <c r="H88" s="13" t="str">
        <f>IF(F88="","",F88*G88)</f>
        <v/>
      </c>
      <c r="I88" s="14" t="n"/>
      <c r="J88" s="12" t="str">
        <f>IF($D88="","",IF(IF(I88="",0,I88)&gt;=F88,"Received",IF(IF(I88="",0,I88)&gt;0,"Part received","Open")))</f>
        <v/>
      </c>
      <c r="K88" s="19" t="n"/>
      <c r="L88" s="14" t="n"/>
    </row>
    <row r="89">
      <c r="A89" s="14" t="n"/>
      <c r="B89" s="19" t="n"/>
      <c r="C89" s="14" t="n"/>
      <c r="D89" s="14" t="n"/>
      <c r="E89" s="12" t="str">
        <f>IF($D89="","",IFERROR(INDEX(Items!$B$2:$B$501,MATCH($D89,Items!$A$2:$A$501,0)),"Unknown SKU"))</f>
        <v/>
      </c>
      <c r="F89" s="14" t="n"/>
      <c r="G89" s="16" t="n"/>
      <c r="H89" s="13" t="str">
        <f>IF(F89="","",F89*G89)</f>
        <v/>
      </c>
      <c r="I89" s="14" t="n"/>
      <c r="J89" s="12" t="str">
        <f>IF($D89="","",IF(IF(I89="",0,I89)&gt;=F89,"Received",IF(IF(I89="",0,I89)&gt;0,"Part received","Open")))</f>
        <v/>
      </c>
      <c r="K89" s="19" t="n"/>
      <c r="L89" s="14" t="n"/>
    </row>
    <row r="90">
      <c r="A90" s="14" t="n"/>
      <c r="B90" s="19" t="n"/>
      <c r="C90" s="14" t="n"/>
      <c r="D90" s="14" t="n"/>
      <c r="E90" s="12" t="str">
        <f>IF($D90="","",IFERROR(INDEX(Items!$B$2:$B$501,MATCH($D90,Items!$A$2:$A$501,0)),"Unknown SKU"))</f>
        <v/>
      </c>
      <c r="F90" s="14" t="n"/>
      <c r="G90" s="16" t="n"/>
      <c r="H90" s="13" t="str">
        <f>IF(F90="","",F90*G90)</f>
        <v/>
      </c>
      <c r="I90" s="14" t="n"/>
      <c r="J90" s="12" t="str">
        <f>IF($D90="","",IF(IF(I90="",0,I90)&gt;=F90,"Received",IF(IF(I90="",0,I90)&gt;0,"Part received","Open")))</f>
        <v/>
      </c>
      <c r="K90" s="19" t="n"/>
      <c r="L90" s="14" t="n"/>
    </row>
    <row r="91">
      <c r="A91" s="14" t="n"/>
      <c r="B91" s="19" t="n"/>
      <c r="C91" s="14" t="n"/>
      <c r="D91" s="14" t="n"/>
      <c r="E91" s="12" t="str">
        <f>IF($D91="","",IFERROR(INDEX(Items!$B$2:$B$501,MATCH($D91,Items!$A$2:$A$501,0)),"Unknown SKU"))</f>
        <v/>
      </c>
      <c r="F91" s="14" t="n"/>
      <c r="G91" s="16" t="n"/>
      <c r="H91" s="13" t="str">
        <f>IF(F91="","",F91*G91)</f>
        <v/>
      </c>
      <c r="I91" s="14" t="n"/>
      <c r="J91" s="12" t="str">
        <f>IF($D91="","",IF(IF(I91="",0,I91)&gt;=F91,"Received",IF(IF(I91="",0,I91)&gt;0,"Part received","Open")))</f>
        <v/>
      </c>
      <c r="K91" s="19" t="n"/>
      <c r="L91" s="14" t="n"/>
    </row>
    <row r="92">
      <c r="A92" s="14" t="n"/>
      <c r="B92" s="19" t="n"/>
      <c r="C92" s="14" t="n"/>
      <c r="D92" s="14" t="n"/>
      <c r="E92" s="12" t="str">
        <f>IF($D92="","",IFERROR(INDEX(Items!$B$2:$B$501,MATCH($D92,Items!$A$2:$A$501,0)),"Unknown SKU"))</f>
        <v/>
      </c>
      <c r="F92" s="14" t="n"/>
      <c r="G92" s="16" t="n"/>
      <c r="H92" s="13" t="str">
        <f>IF(F92="","",F92*G92)</f>
        <v/>
      </c>
      <c r="I92" s="14" t="n"/>
      <c r="J92" s="12" t="str">
        <f>IF($D92="","",IF(IF(I92="",0,I92)&gt;=F92,"Received",IF(IF(I92="",0,I92)&gt;0,"Part received","Open")))</f>
        <v/>
      </c>
      <c r="K92" s="19" t="n"/>
      <c r="L92" s="14" t="n"/>
    </row>
    <row r="93">
      <c r="A93" s="14" t="n"/>
      <c r="B93" s="19" t="n"/>
      <c r="C93" s="14" t="n"/>
      <c r="D93" s="14" t="n"/>
      <c r="E93" s="12" t="str">
        <f>IF($D93="","",IFERROR(INDEX(Items!$B$2:$B$501,MATCH($D93,Items!$A$2:$A$501,0)),"Unknown SKU"))</f>
        <v/>
      </c>
      <c r="F93" s="14" t="n"/>
      <c r="G93" s="16" t="n"/>
      <c r="H93" s="13" t="str">
        <f>IF(F93="","",F93*G93)</f>
        <v/>
      </c>
      <c r="I93" s="14" t="n"/>
      <c r="J93" s="12" t="str">
        <f>IF($D93="","",IF(IF(I93="",0,I93)&gt;=F93,"Received",IF(IF(I93="",0,I93)&gt;0,"Part received","Open")))</f>
        <v/>
      </c>
      <c r="K93" s="19" t="n"/>
      <c r="L93" s="14" t="n"/>
    </row>
    <row r="94">
      <c r="A94" s="14" t="n"/>
      <c r="B94" s="19" t="n"/>
      <c r="C94" s="14" t="n"/>
      <c r="D94" s="14" t="n"/>
      <c r="E94" s="12" t="str">
        <f>IF($D94="","",IFERROR(INDEX(Items!$B$2:$B$501,MATCH($D94,Items!$A$2:$A$501,0)),"Unknown SKU"))</f>
        <v/>
      </c>
      <c r="F94" s="14" t="n"/>
      <c r="G94" s="16" t="n"/>
      <c r="H94" s="13" t="str">
        <f>IF(F94="","",F94*G94)</f>
        <v/>
      </c>
      <c r="I94" s="14" t="n"/>
      <c r="J94" s="12" t="str">
        <f>IF($D94="","",IF(IF(I94="",0,I94)&gt;=F94,"Received",IF(IF(I94="",0,I94)&gt;0,"Part received","Open")))</f>
        <v/>
      </c>
      <c r="K94" s="19" t="n"/>
      <c r="L94" s="14" t="n"/>
    </row>
    <row r="95">
      <c r="A95" s="14" t="n"/>
      <c r="B95" s="19" t="n"/>
      <c r="C95" s="14" t="n"/>
      <c r="D95" s="14" t="n"/>
      <c r="E95" s="12" t="str">
        <f>IF($D95="","",IFERROR(INDEX(Items!$B$2:$B$501,MATCH($D95,Items!$A$2:$A$501,0)),"Unknown SKU"))</f>
        <v/>
      </c>
      <c r="F95" s="14" t="n"/>
      <c r="G95" s="16" t="n"/>
      <c r="H95" s="13" t="str">
        <f>IF(F95="","",F95*G95)</f>
        <v/>
      </c>
      <c r="I95" s="14" t="n"/>
      <c r="J95" s="12" t="str">
        <f>IF($D95="","",IF(IF(I95="",0,I95)&gt;=F95,"Received",IF(IF(I95="",0,I95)&gt;0,"Part received","Open")))</f>
        <v/>
      </c>
      <c r="K95" s="19" t="n"/>
      <c r="L95" s="14" t="n"/>
    </row>
    <row r="96">
      <c r="A96" s="14" t="n"/>
      <c r="B96" s="19" t="n"/>
      <c r="C96" s="14" t="n"/>
      <c r="D96" s="14" t="n"/>
      <c r="E96" s="12" t="str">
        <f>IF($D96="","",IFERROR(INDEX(Items!$B$2:$B$501,MATCH($D96,Items!$A$2:$A$501,0)),"Unknown SKU"))</f>
        <v/>
      </c>
      <c r="F96" s="14" t="n"/>
      <c r="G96" s="16" t="n"/>
      <c r="H96" s="13" t="str">
        <f>IF(F96="","",F96*G96)</f>
        <v/>
      </c>
      <c r="I96" s="14" t="n"/>
      <c r="J96" s="12" t="str">
        <f>IF($D96="","",IF(IF(I96="",0,I96)&gt;=F96,"Received",IF(IF(I96="",0,I96)&gt;0,"Part received","Open")))</f>
        <v/>
      </c>
      <c r="K96" s="19" t="n"/>
      <c r="L96" s="14" t="n"/>
    </row>
    <row r="97">
      <c r="A97" s="14" t="n"/>
      <c r="B97" s="19" t="n"/>
      <c r="C97" s="14" t="n"/>
      <c r="D97" s="14" t="n"/>
      <c r="E97" s="12" t="str">
        <f>IF($D97="","",IFERROR(INDEX(Items!$B$2:$B$501,MATCH($D97,Items!$A$2:$A$501,0)),"Unknown SKU"))</f>
        <v/>
      </c>
      <c r="F97" s="14" t="n"/>
      <c r="G97" s="16" t="n"/>
      <c r="H97" s="13" t="str">
        <f>IF(F97="","",F97*G97)</f>
        <v/>
      </c>
      <c r="I97" s="14" t="n"/>
      <c r="J97" s="12" t="str">
        <f>IF($D97="","",IF(IF(I97="",0,I97)&gt;=F97,"Received",IF(IF(I97="",0,I97)&gt;0,"Part received","Open")))</f>
        <v/>
      </c>
      <c r="K97" s="19" t="n"/>
      <c r="L97" s="14" t="n"/>
    </row>
    <row r="98">
      <c r="A98" s="14" t="n"/>
      <c r="B98" s="19" t="n"/>
      <c r="C98" s="14" t="n"/>
      <c r="D98" s="14" t="n"/>
      <c r="E98" s="12" t="str">
        <f>IF($D98="","",IFERROR(INDEX(Items!$B$2:$B$501,MATCH($D98,Items!$A$2:$A$501,0)),"Unknown SKU"))</f>
        <v/>
      </c>
      <c r="F98" s="14" t="n"/>
      <c r="G98" s="16" t="n"/>
      <c r="H98" s="13" t="str">
        <f>IF(F98="","",F98*G98)</f>
        <v/>
      </c>
      <c r="I98" s="14" t="n"/>
      <c r="J98" s="12" t="str">
        <f>IF($D98="","",IF(IF(I98="",0,I98)&gt;=F98,"Received",IF(IF(I98="",0,I98)&gt;0,"Part received","Open")))</f>
        <v/>
      </c>
      <c r="K98" s="19" t="n"/>
      <c r="L98" s="14" t="n"/>
    </row>
    <row r="99">
      <c r="A99" s="14" t="n"/>
      <c r="B99" s="19" t="n"/>
      <c r="C99" s="14" t="n"/>
      <c r="D99" s="14" t="n"/>
      <c r="E99" s="12" t="str">
        <f>IF($D99="","",IFERROR(INDEX(Items!$B$2:$B$501,MATCH($D99,Items!$A$2:$A$501,0)),"Unknown SKU"))</f>
        <v/>
      </c>
      <c r="F99" s="14" t="n"/>
      <c r="G99" s="16" t="n"/>
      <c r="H99" s="13" t="str">
        <f>IF(F99="","",F99*G99)</f>
        <v/>
      </c>
      <c r="I99" s="14" t="n"/>
      <c r="J99" s="12" t="str">
        <f>IF($D99="","",IF(IF(I99="",0,I99)&gt;=F99,"Received",IF(IF(I99="",0,I99)&gt;0,"Part received","Open")))</f>
        <v/>
      </c>
      <c r="K99" s="19" t="n"/>
      <c r="L99" s="14" t="n"/>
    </row>
    <row r="100">
      <c r="A100" s="14" t="n"/>
      <c r="B100" s="19" t="n"/>
      <c r="C100" s="14" t="n"/>
      <c r="D100" s="14" t="n"/>
      <c r="E100" s="12" t="str">
        <f>IF($D100="","",IFERROR(INDEX(Items!$B$2:$B$501,MATCH($D100,Items!$A$2:$A$501,0)),"Unknown SKU"))</f>
        <v/>
      </c>
      <c r="F100" s="14" t="n"/>
      <c r="G100" s="16" t="n"/>
      <c r="H100" s="13" t="str">
        <f>IF(F100="","",F100*G100)</f>
        <v/>
      </c>
      <c r="I100" s="14" t="n"/>
      <c r="J100" s="12" t="str">
        <f>IF($D100="","",IF(IF(I100="",0,I100)&gt;=F100,"Received",IF(IF(I100="",0,I100)&gt;0,"Part received","Open")))</f>
        <v/>
      </c>
      <c r="K100" s="19" t="n"/>
      <c r="L100" s="14" t="n"/>
    </row>
    <row r="101">
      <c r="A101" s="14" t="n"/>
      <c r="B101" s="19" t="n"/>
      <c r="C101" s="14" t="n"/>
      <c r="D101" s="14" t="n"/>
      <c r="E101" s="12" t="str">
        <f>IF($D101="","",IFERROR(INDEX(Items!$B$2:$B$501,MATCH($D101,Items!$A$2:$A$501,0)),"Unknown SKU"))</f>
        <v/>
      </c>
      <c r="F101" s="14" t="n"/>
      <c r="G101" s="16" t="n"/>
      <c r="H101" s="13" t="str">
        <f>IF(F101="","",F101*G101)</f>
        <v/>
      </c>
      <c r="I101" s="14" t="n"/>
      <c r="J101" s="12" t="str">
        <f>IF($D101="","",IF(IF(I101="",0,I101)&gt;=F101,"Received",IF(IF(I101="",0,I101)&gt;0,"Part received","Open")))</f>
        <v/>
      </c>
      <c r="K101" s="19" t="n"/>
      <c r="L101" s="14" t="n"/>
    </row>
    <row r="102">
      <c r="A102" s="14" t="n"/>
      <c r="B102" s="19" t="n"/>
      <c r="C102" s="14" t="n"/>
      <c r="D102" s="14" t="n"/>
      <c r="E102" s="12" t="str">
        <f>IF($D102="","",IFERROR(INDEX(Items!$B$2:$B$501,MATCH($D102,Items!$A$2:$A$501,0)),"Unknown SKU"))</f>
        <v/>
      </c>
      <c r="F102" s="14" t="n"/>
      <c r="G102" s="16" t="n"/>
      <c r="H102" s="13" t="str">
        <f>IF(F102="","",F102*G102)</f>
        <v/>
      </c>
      <c r="I102" s="14" t="n"/>
      <c r="J102" s="12" t="str">
        <f>IF($D102="","",IF(IF(I102="",0,I102)&gt;=F102,"Received",IF(IF(I102="",0,I102)&gt;0,"Part received","Open")))</f>
        <v/>
      </c>
      <c r="K102" s="19" t="n"/>
      <c r="L102" s="14" t="n"/>
    </row>
    <row r="103">
      <c r="A103" s="14" t="n"/>
      <c r="B103" s="19" t="n"/>
      <c r="C103" s="14" t="n"/>
      <c r="D103" s="14" t="n"/>
      <c r="E103" s="12" t="str">
        <f>IF($D103="","",IFERROR(INDEX(Items!$B$2:$B$501,MATCH($D103,Items!$A$2:$A$501,0)),"Unknown SKU"))</f>
        <v/>
      </c>
      <c r="F103" s="14" t="n"/>
      <c r="G103" s="16" t="n"/>
      <c r="H103" s="13" t="str">
        <f>IF(F103="","",F103*G103)</f>
        <v/>
      </c>
      <c r="I103" s="14" t="n"/>
      <c r="J103" s="12" t="str">
        <f>IF($D103="","",IF(IF(I103="",0,I103)&gt;=F103,"Received",IF(IF(I103="",0,I103)&gt;0,"Part received","Open")))</f>
        <v/>
      </c>
      <c r="K103" s="19" t="n"/>
      <c r="L103" s="14" t="n"/>
    </row>
    <row r="104">
      <c r="A104" s="14" t="n"/>
      <c r="B104" s="19" t="n"/>
      <c r="C104" s="14" t="n"/>
      <c r="D104" s="14" t="n"/>
      <c r="E104" s="12" t="str">
        <f>IF($D104="","",IFERROR(INDEX(Items!$B$2:$B$501,MATCH($D104,Items!$A$2:$A$501,0)),"Unknown SKU"))</f>
        <v/>
      </c>
      <c r="F104" s="14" t="n"/>
      <c r="G104" s="16" t="n"/>
      <c r="H104" s="13" t="str">
        <f>IF(F104="","",F104*G104)</f>
        <v/>
      </c>
      <c r="I104" s="14" t="n"/>
      <c r="J104" s="12" t="str">
        <f>IF($D104="","",IF(IF(I104="",0,I104)&gt;=F104,"Received",IF(IF(I104="",0,I104)&gt;0,"Part received","Open")))</f>
        <v/>
      </c>
      <c r="K104" s="19" t="n"/>
      <c r="L104" s="14" t="n"/>
    </row>
    <row r="105">
      <c r="A105" s="14" t="n"/>
      <c r="B105" s="19" t="n"/>
      <c r="C105" s="14" t="n"/>
      <c r="D105" s="14" t="n"/>
      <c r="E105" s="12" t="str">
        <f>IF($D105="","",IFERROR(INDEX(Items!$B$2:$B$501,MATCH($D105,Items!$A$2:$A$501,0)),"Unknown SKU"))</f>
        <v/>
      </c>
      <c r="F105" s="14" t="n"/>
      <c r="G105" s="16" t="n"/>
      <c r="H105" s="13" t="str">
        <f>IF(F105="","",F105*G105)</f>
        <v/>
      </c>
      <c r="I105" s="14" t="n"/>
      <c r="J105" s="12" t="str">
        <f>IF($D105="","",IF(IF(I105="",0,I105)&gt;=F105,"Received",IF(IF(I105="",0,I105)&gt;0,"Part received","Open")))</f>
        <v/>
      </c>
      <c r="K105" s="19" t="n"/>
      <c r="L105" s="14" t="n"/>
    </row>
    <row r="106">
      <c r="A106" s="14" t="n"/>
      <c r="B106" s="19" t="n"/>
      <c r="C106" s="14" t="n"/>
      <c r="D106" s="14" t="n"/>
      <c r="E106" s="12" t="str">
        <f>IF($D106="","",IFERROR(INDEX(Items!$B$2:$B$501,MATCH($D106,Items!$A$2:$A$501,0)),"Unknown SKU"))</f>
        <v/>
      </c>
      <c r="F106" s="14" t="n"/>
      <c r="G106" s="16" t="n"/>
      <c r="H106" s="13" t="str">
        <f>IF(F106="","",F106*G106)</f>
        <v/>
      </c>
      <c r="I106" s="14" t="n"/>
      <c r="J106" s="12" t="str">
        <f>IF($D106="","",IF(IF(I106="",0,I106)&gt;=F106,"Received",IF(IF(I106="",0,I106)&gt;0,"Part received","Open")))</f>
        <v/>
      </c>
      <c r="K106" s="19" t="n"/>
      <c r="L106" s="14" t="n"/>
    </row>
    <row r="107">
      <c r="A107" s="14" t="n"/>
      <c r="B107" s="19" t="n"/>
      <c r="C107" s="14" t="n"/>
      <c r="D107" s="14" t="n"/>
      <c r="E107" s="12" t="str">
        <f>IF($D107="","",IFERROR(INDEX(Items!$B$2:$B$501,MATCH($D107,Items!$A$2:$A$501,0)),"Unknown SKU"))</f>
        <v/>
      </c>
      <c r="F107" s="14" t="n"/>
      <c r="G107" s="16" t="n"/>
      <c r="H107" s="13" t="str">
        <f>IF(F107="","",F107*G107)</f>
        <v/>
      </c>
      <c r="I107" s="14" t="n"/>
      <c r="J107" s="12" t="str">
        <f>IF($D107="","",IF(IF(I107="",0,I107)&gt;=F107,"Received",IF(IF(I107="",0,I107)&gt;0,"Part received","Open")))</f>
        <v/>
      </c>
      <c r="K107" s="19" t="n"/>
      <c r="L107" s="14" t="n"/>
    </row>
    <row r="108">
      <c r="A108" s="14" t="n"/>
      <c r="B108" s="19" t="n"/>
      <c r="C108" s="14" t="n"/>
      <c r="D108" s="14" t="n"/>
      <c r="E108" s="12" t="str">
        <f>IF($D108="","",IFERROR(INDEX(Items!$B$2:$B$501,MATCH($D108,Items!$A$2:$A$501,0)),"Unknown SKU"))</f>
        <v/>
      </c>
      <c r="F108" s="14" t="n"/>
      <c r="G108" s="16" t="n"/>
      <c r="H108" s="13" t="str">
        <f>IF(F108="","",F108*G108)</f>
        <v/>
      </c>
      <c r="I108" s="14" t="n"/>
      <c r="J108" s="12" t="str">
        <f>IF($D108="","",IF(IF(I108="",0,I108)&gt;=F108,"Received",IF(IF(I108="",0,I108)&gt;0,"Part received","Open")))</f>
        <v/>
      </c>
      <c r="K108" s="19" t="n"/>
      <c r="L108" s="14" t="n"/>
    </row>
    <row r="109">
      <c r="A109" s="14" t="n"/>
      <c r="B109" s="19" t="n"/>
      <c r="C109" s="14" t="n"/>
      <c r="D109" s="14" t="n"/>
      <c r="E109" s="12" t="str">
        <f>IF($D109="","",IFERROR(INDEX(Items!$B$2:$B$501,MATCH($D109,Items!$A$2:$A$501,0)),"Unknown SKU"))</f>
        <v/>
      </c>
      <c r="F109" s="14" t="n"/>
      <c r="G109" s="16" t="n"/>
      <c r="H109" s="13" t="str">
        <f>IF(F109="","",F109*G109)</f>
        <v/>
      </c>
      <c r="I109" s="14" t="n"/>
      <c r="J109" s="12" t="str">
        <f>IF($D109="","",IF(IF(I109="",0,I109)&gt;=F109,"Received",IF(IF(I109="",0,I109)&gt;0,"Part received","Open")))</f>
        <v/>
      </c>
      <c r="K109" s="19" t="n"/>
      <c r="L109" s="14" t="n"/>
    </row>
    <row r="110">
      <c r="A110" s="14" t="n"/>
      <c r="B110" s="19" t="n"/>
      <c r="C110" s="14" t="n"/>
      <c r="D110" s="14" t="n"/>
      <c r="E110" s="12" t="str">
        <f>IF($D110="","",IFERROR(INDEX(Items!$B$2:$B$501,MATCH($D110,Items!$A$2:$A$501,0)),"Unknown SKU"))</f>
        <v/>
      </c>
      <c r="F110" s="14" t="n"/>
      <c r="G110" s="16" t="n"/>
      <c r="H110" s="13" t="str">
        <f>IF(F110="","",F110*G110)</f>
        <v/>
      </c>
      <c r="I110" s="14" t="n"/>
      <c r="J110" s="12" t="str">
        <f>IF($D110="","",IF(IF(I110="",0,I110)&gt;=F110,"Received",IF(IF(I110="",0,I110)&gt;0,"Part received","Open")))</f>
        <v/>
      </c>
      <c r="K110" s="19" t="n"/>
      <c r="L110" s="14" t="n"/>
    </row>
    <row r="111">
      <c r="A111" s="14" t="n"/>
      <c r="B111" s="19" t="n"/>
      <c r="C111" s="14" t="n"/>
      <c r="D111" s="14" t="n"/>
      <c r="E111" s="12" t="str">
        <f>IF($D111="","",IFERROR(INDEX(Items!$B$2:$B$501,MATCH($D111,Items!$A$2:$A$501,0)),"Unknown SKU"))</f>
        <v/>
      </c>
      <c r="F111" s="14" t="n"/>
      <c r="G111" s="16" t="n"/>
      <c r="H111" s="13" t="str">
        <f>IF(F111="","",F111*G111)</f>
        <v/>
      </c>
      <c r="I111" s="14" t="n"/>
      <c r="J111" s="12" t="str">
        <f>IF($D111="","",IF(IF(I111="",0,I111)&gt;=F111,"Received",IF(IF(I111="",0,I111)&gt;0,"Part received","Open")))</f>
        <v/>
      </c>
      <c r="K111" s="19" t="n"/>
      <c r="L111" s="14" t="n"/>
    </row>
    <row r="112">
      <c r="A112" s="14" t="n"/>
      <c r="B112" s="19" t="n"/>
      <c r="C112" s="14" t="n"/>
      <c r="D112" s="14" t="n"/>
      <c r="E112" s="12" t="str">
        <f>IF($D112="","",IFERROR(INDEX(Items!$B$2:$B$501,MATCH($D112,Items!$A$2:$A$501,0)),"Unknown SKU"))</f>
        <v/>
      </c>
      <c r="F112" s="14" t="n"/>
      <c r="G112" s="16" t="n"/>
      <c r="H112" s="13" t="str">
        <f>IF(F112="","",F112*G112)</f>
        <v/>
      </c>
      <c r="I112" s="14" t="n"/>
      <c r="J112" s="12" t="str">
        <f>IF($D112="","",IF(IF(I112="",0,I112)&gt;=F112,"Received",IF(IF(I112="",0,I112)&gt;0,"Part received","Open")))</f>
        <v/>
      </c>
      <c r="K112" s="19" t="n"/>
      <c r="L112" s="14" t="n"/>
    </row>
    <row r="113">
      <c r="A113" s="14" t="n"/>
      <c r="B113" s="19" t="n"/>
      <c r="C113" s="14" t="n"/>
      <c r="D113" s="14" t="n"/>
      <c r="E113" s="12" t="str">
        <f>IF($D113="","",IFERROR(INDEX(Items!$B$2:$B$501,MATCH($D113,Items!$A$2:$A$501,0)),"Unknown SKU"))</f>
        <v/>
      </c>
      <c r="F113" s="14" t="n"/>
      <c r="G113" s="16" t="n"/>
      <c r="H113" s="13" t="str">
        <f>IF(F113="","",F113*G113)</f>
        <v/>
      </c>
      <c r="I113" s="14" t="n"/>
      <c r="J113" s="12" t="str">
        <f>IF($D113="","",IF(IF(I113="",0,I113)&gt;=F113,"Received",IF(IF(I113="",0,I113)&gt;0,"Part received","Open")))</f>
        <v/>
      </c>
      <c r="K113" s="19" t="n"/>
      <c r="L113" s="14" t="n"/>
    </row>
    <row r="114">
      <c r="A114" s="14" t="n"/>
      <c r="B114" s="19" t="n"/>
      <c r="C114" s="14" t="n"/>
      <c r="D114" s="14" t="n"/>
      <c r="E114" s="12" t="str">
        <f>IF($D114="","",IFERROR(INDEX(Items!$B$2:$B$501,MATCH($D114,Items!$A$2:$A$501,0)),"Unknown SKU"))</f>
        <v/>
      </c>
      <c r="F114" s="14" t="n"/>
      <c r="G114" s="16" t="n"/>
      <c r="H114" s="13" t="str">
        <f>IF(F114="","",F114*G114)</f>
        <v/>
      </c>
      <c r="I114" s="14" t="n"/>
      <c r="J114" s="12" t="str">
        <f>IF($D114="","",IF(IF(I114="",0,I114)&gt;=F114,"Received",IF(IF(I114="",0,I114)&gt;0,"Part received","Open")))</f>
        <v/>
      </c>
      <c r="K114" s="19" t="n"/>
      <c r="L114" s="14" t="n"/>
    </row>
    <row r="115">
      <c r="A115" s="14" t="n"/>
      <c r="B115" s="19" t="n"/>
      <c r="C115" s="14" t="n"/>
      <c r="D115" s="14" t="n"/>
      <c r="E115" s="12" t="str">
        <f>IF($D115="","",IFERROR(INDEX(Items!$B$2:$B$501,MATCH($D115,Items!$A$2:$A$501,0)),"Unknown SKU"))</f>
        <v/>
      </c>
      <c r="F115" s="14" t="n"/>
      <c r="G115" s="16" t="n"/>
      <c r="H115" s="13" t="str">
        <f>IF(F115="","",F115*G115)</f>
        <v/>
      </c>
      <c r="I115" s="14" t="n"/>
      <c r="J115" s="12" t="str">
        <f>IF($D115="","",IF(IF(I115="",0,I115)&gt;=F115,"Received",IF(IF(I115="",0,I115)&gt;0,"Part received","Open")))</f>
        <v/>
      </c>
      <c r="K115" s="19" t="n"/>
      <c r="L115" s="14" t="n"/>
    </row>
    <row r="116">
      <c r="A116" s="14" t="n"/>
      <c r="B116" s="19" t="n"/>
      <c r="C116" s="14" t="n"/>
      <c r="D116" s="14" t="n"/>
      <c r="E116" s="12" t="str">
        <f>IF($D116="","",IFERROR(INDEX(Items!$B$2:$B$501,MATCH($D116,Items!$A$2:$A$501,0)),"Unknown SKU"))</f>
        <v/>
      </c>
      <c r="F116" s="14" t="n"/>
      <c r="G116" s="16" t="n"/>
      <c r="H116" s="13" t="str">
        <f>IF(F116="","",F116*G116)</f>
        <v/>
      </c>
      <c r="I116" s="14" t="n"/>
      <c r="J116" s="12" t="str">
        <f>IF($D116="","",IF(IF(I116="",0,I116)&gt;=F116,"Received",IF(IF(I116="",0,I116)&gt;0,"Part received","Open")))</f>
        <v/>
      </c>
      <c r="K116" s="19" t="n"/>
      <c r="L116" s="14" t="n"/>
    </row>
    <row r="117">
      <c r="A117" s="14" t="n"/>
      <c r="B117" s="19" t="n"/>
      <c r="C117" s="14" t="n"/>
      <c r="D117" s="14" t="n"/>
      <c r="E117" s="12" t="str">
        <f>IF($D117="","",IFERROR(INDEX(Items!$B$2:$B$501,MATCH($D117,Items!$A$2:$A$501,0)),"Unknown SKU"))</f>
        <v/>
      </c>
      <c r="F117" s="14" t="n"/>
      <c r="G117" s="16" t="n"/>
      <c r="H117" s="13" t="str">
        <f>IF(F117="","",F117*G117)</f>
        <v/>
      </c>
      <c r="I117" s="14" t="n"/>
      <c r="J117" s="12" t="str">
        <f>IF($D117="","",IF(IF(I117="",0,I117)&gt;=F117,"Received",IF(IF(I117="",0,I117)&gt;0,"Part received","Open")))</f>
        <v/>
      </c>
      <c r="K117" s="19" t="n"/>
      <c r="L117" s="14" t="n"/>
    </row>
    <row r="118">
      <c r="A118" s="14" t="n"/>
      <c r="B118" s="19" t="n"/>
      <c r="C118" s="14" t="n"/>
      <c r="D118" s="14" t="n"/>
      <c r="E118" s="12" t="str">
        <f>IF($D118="","",IFERROR(INDEX(Items!$B$2:$B$501,MATCH($D118,Items!$A$2:$A$501,0)),"Unknown SKU"))</f>
        <v/>
      </c>
      <c r="F118" s="14" t="n"/>
      <c r="G118" s="16" t="n"/>
      <c r="H118" s="13" t="str">
        <f>IF(F118="","",F118*G118)</f>
        <v/>
      </c>
      <c r="I118" s="14" t="n"/>
      <c r="J118" s="12" t="str">
        <f>IF($D118="","",IF(IF(I118="",0,I118)&gt;=F118,"Received",IF(IF(I118="",0,I118)&gt;0,"Part received","Open")))</f>
        <v/>
      </c>
      <c r="K118" s="19" t="n"/>
      <c r="L118" s="14" t="n"/>
    </row>
    <row r="119">
      <c r="A119" s="14" t="n"/>
      <c r="B119" s="19" t="n"/>
      <c r="C119" s="14" t="n"/>
      <c r="D119" s="14" t="n"/>
      <c r="E119" s="12" t="str">
        <f>IF($D119="","",IFERROR(INDEX(Items!$B$2:$B$501,MATCH($D119,Items!$A$2:$A$501,0)),"Unknown SKU"))</f>
        <v/>
      </c>
      <c r="F119" s="14" t="n"/>
      <c r="G119" s="16" t="n"/>
      <c r="H119" s="13" t="str">
        <f>IF(F119="","",F119*G119)</f>
        <v/>
      </c>
      <c r="I119" s="14" t="n"/>
      <c r="J119" s="12" t="str">
        <f>IF($D119="","",IF(IF(I119="",0,I119)&gt;=F119,"Received",IF(IF(I119="",0,I119)&gt;0,"Part received","Open")))</f>
        <v/>
      </c>
      <c r="K119" s="19" t="n"/>
      <c r="L119" s="14" t="n"/>
    </row>
    <row r="120">
      <c r="A120" s="14" t="n"/>
      <c r="B120" s="19" t="n"/>
      <c r="C120" s="14" t="n"/>
      <c r="D120" s="14" t="n"/>
      <c r="E120" s="12" t="str">
        <f>IF($D120="","",IFERROR(INDEX(Items!$B$2:$B$501,MATCH($D120,Items!$A$2:$A$501,0)),"Unknown SKU"))</f>
        <v/>
      </c>
      <c r="F120" s="14" t="n"/>
      <c r="G120" s="16" t="n"/>
      <c r="H120" s="13" t="str">
        <f>IF(F120="","",F120*G120)</f>
        <v/>
      </c>
      <c r="I120" s="14" t="n"/>
      <c r="J120" s="12" t="str">
        <f>IF($D120="","",IF(IF(I120="",0,I120)&gt;=F120,"Received",IF(IF(I120="",0,I120)&gt;0,"Part received","Open")))</f>
        <v/>
      </c>
      <c r="K120" s="19" t="n"/>
      <c r="L120" s="14" t="n"/>
    </row>
    <row r="121">
      <c r="A121" s="14" t="n"/>
      <c r="B121" s="19" t="n"/>
      <c r="C121" s="14" t="n"/>
      <c r="D121" s="14" t="n"/>
      <c r="E121" s="12" t="str">
        <f>IF($D121="","",IFERROR(INDEX(Items!$B$2:$B$501,MATCH($D121,Items!$A$2:$A$501,0)),"Unknown SKU"))</f>
        <v/>
      </c>
      <c r="F121" s="14" t="n"/>
      <c r="G121" s="16" t="n"/>
      <c r="H121" s="13" t="str">
        <f>IF(F121="","",F121*G121)</f>
        <v/>
      </c>
      <c r="I121" s="14" t="n"/>
      <c r="J121" s="12" t="str">
        <f>IF($D121="","",IF(IF(I121="",0,I121)&gt;=F121,"Received",IF(IF(I121="",0,I121)&gt;0,"Part received","Open")))</f>
        <v/>
      </c>
      <c r="K121" s="19" t="n"/>
      <c r="L121" s="14" t="n"/>
    </row>
    <row r="122">
      <c r="A122" s="14" t="n"/>
      <c r="B122" s="19" t="n"/>
      <c r="C122" s="14" t="n"/>
      <c r="D122" s="14" t="n"/>
      <c r="E122" s="12" t="str">
        <f>IF($D122="","",IFERROR(INDEX(Items!$B$2:$B$501,MATCH($D122,Items!$A$2:$A$501,0)),"Unknown SKU"))</f>
        <v/>
      </c>
      <c r="F122" s="14" t="n"/>
      <c r="G122" s="16" t="n"/>
      <c r="H122" s="13" t="str">
        <f>IF(F122="","",F122*G122)</f>
        <v/>
      </c>
      <c r="I122" s="14" t="n"/>
      <c r="J122" s="12" t="str">
        <f>IF($D122="","",IF(IF(I122="",0,I122)&gt;=F122,"Received",IF(IF(I122="",0,I122)&gt;0,"Part received","Open")))</f>
        <v/>
      </c>
      <c r="K122" s="19" t="n"/>
      <c r="L122" s="14" t="n"/>
    </row>
    <row r="123">
      <c r="A123" s="14" t="n"/>
      <c r="B123" s="19" t="n"/>
      <c r="C123" s="14" t="n"/>
      <c r="D123" s="14" t="n"/>
      <c r="E123" s="12" t="str">
        <f>IF($D123="","",IFERROR(INDEX(Items!$B$2:$B$501,MATCH($D123,Items!$A$2:$A$501,0)),"Unknown SKU"))</f>
        <v/>
      </c>
      <c r="F123" s="14" t="n"/>
      <c r="G123" s="16" t="n"/>
      <c r="H123" s="13" t="str">
        <f>IF(F123="","",F123*G123)</f>
        <v/>
      </c>
      <c r="I123" s="14" t="n"/>
      <c r="J123" s="12" t="str">
        <f>IF($D123="","",IF(IF(I123="",0,I123)&gt;=F123,"Received",IF(IF(I123="",0,I123)&gt;0,"Part received","Open")))</f>
        <v/>
      </c>
      <c r="K123" s="19" t="n"/>
      <c r="L123" s="14" t="n"/>
    </row>
    <row r="124">
      <c r="A124" s="14" t="n"/>
      <c r="B124" s="19" t="n"/>
      <c r="C124" s="14" t="n"/>
      <c r="D124" s="14" t="n"/>
      <c r="E124" s="12" t="str">
        <f>IF($D124="","",IFERROR(INDEX(Items!$B$2:$B$501,MATCH($D124,Items!$A$2:$A$501,0)),"Unknown SKU"))</f>
        <v/>
      </c>
      <c r="F124" s="14" t="n"/>
      <c r="G124" s="16" t="n"/>
      <c r="H124" s="13" t="str">
        <f>IF(F124="","",F124*G124)</f>
        <v/>
      </c>
      <c r="I124" s="14" t="n"/>
      <c r="J124" s="12" t="str">
        <f>IF($D124="","",IF(IF(I124="",0,I124)&gt;=F124,"Received",IF(IF(I124="",0,I124)&gt;0,"Part received","Open")))</f>
        <v/>
      </c>
      <c r="K124" s="19" t="n"/>
      <c r="L124" s="14" t="n"/>
    </row>
    <row r="125">
      <c r="A125" s="14" t="n"/>
      <c r="B125" s="19" t="n"/>
      <c r="C125" s="14" t="n"/>
      <c r="D125" s="14" t="n"/>
      <c r="E125" s="12" t="str">
        <f>IF($D125="","",IFERROR(INDEX(Items!$B$2:$B$501,MATCH($D125,Items!$A$2:$A$501,0)),"Unknown SKU"))</f>
        <v/>
      </c>
      <c r="F125" s="14" t="n"/>
      <c r="G125" s="16" t="n"/>
      <c r="H125" s="13" t="str">
        <f>IF(F125="","",F125*G125)</f>
        <v/>
      </c>
      <c r="I125" s="14" t="n"/>
      <c r="J125" s="12" t="str">
        <f>IF($D125="","",IF(IF(I125="",0,I125)&gt;=F125,"Received",IF(IF(I125="",0,I125)&gt;0,"Part received","Open")))</f>
        <v/>
      </c>
      <c r="K125" s="19" t="n"/>
      <c r="L125" s="14" t="n"/>
    </row>
    <row r="126">
      <c r="A126" s="14" t="n"/>
      <c r="B126" s="19" t="n"/>
      <c r="C126" s="14" t="n"/>
      <c r="D126" s="14" t="n"/>
      <c r="E126" s="12" t="str">
        <f>IF($D126="","",IFERROR(INDEX(Items!$B$2:$B$501,MATCH($D126,Items!$A$2:$A$501,0)),"Unknown SKU"))</f>
        <v/>
      </c>
      <c r="F126" s="14" t="n"/>
      <c r="G126" s="16" t="n"/>
      <c r="H126" s="13" t="str">
        <f>IF(F126="","",F126*G126)</f>
        <v/>
      </c>
      <c r="I126" s="14" t="n"/>
      <c r="J126" s="12" t="str">
        <f>IF($D126="","",IF(IF(I126="",0,I126)&gt;=F126,"Received",IF(IF(I126="",0,I126)&gt;0,"Part received","Open")))</f>
        <v/>
      </c>
      <c r="K126" s="19" t="n"/>
      <c r="L126" s="14" t="n"/>
    </row>
    <row r="127">
      <c r="A127" s="14" t="n"/>
      <c r="B127" s="19" t="n"/>
      <c r="C127" s="14" t="n"/>
      <c r="D127" s="14" t="n"/>
      <c r="E127" s="12" t="str">
        <f>IF($D127="","",IFERROR(INDEX(Items!$B$2:$B$501,MATCH($D127,Items!$A$2:$A$501,0)),"Unknown SKU"))</f>
        <v/>
      </c>
      <c r="F127" s="14" t="n"/>
      <c r="G127" s="16" t="n"/>
      <c r="H127" s="13" t="str">
        <f>IF(F127="","",F127*G127)</f>
        <v/>
      </c>
      <c r="I127" s="14" t="n"/>
      <c r="J127" s="12" t="str">
        <f>IF($D127="","",IF(IF(I127="",0,I127)&gt;=F127,"Received",IF(IF(I127="",0,I127)&gt;0,"Part received","Open")))</f>
        <v/>
      </c>
      <c r="K127" s="19" t="n"/>
      <c r="L127" s="14" t="n"/>
    </row>
    <row r="128">
      <c r="A128" s="14" t="n"/>
      <c r="B128" s="19" t="n"/>
      <c r="C128" s="14" t="n"/>
      <c r="D128" s="14" t="n"/>
      <c r="E128" s="12" t="str">
        <f>IF($D128="","",IFERROR(INDEX(Items!$B$2:$B$501,MATCH($D128,Items!$A$2:$A$501,0)),"Unknown SKU"))</f>
        <v/>
      </c>
      <c r="F128" s="14" t="n"/>
      <c r="G128" s="16" t="n"/>
      <c r="H128" s="13" t="str">
        <f>IF(F128="","",F128*G128)</f>
        <v/>
      </c>
      <c r="I128" s="14" t="n"/>
      <c r="J128" s="12" t="str">
        <f>IF($D128="","",IF(IF(I128="",0,I128)&gt;=F128,"Received",IF(IF(I128="",0,I128)&gt;0,"Part received","Open")))</f>
        <v/>
      </c>
      <c r="K128" s="19" t="n"/>
      <c r="L128" s="14" t="n"/>
    </row>
    <row r="129">
      <c r="A129" s="14" t="n"/>
      <c r="B129" s="19" t="n"/>
      <c r="C129" s="14" t="n"/>
      <c r="D129" s="14" t="n"/>
      <c r="E129" s="12" t="str">
        <f>IF($D129="","",IFERROR(INDEX(Items!$B$2:$B$501,MATCH($D129,Items!$A$2:$A$501,0)),"Unknown SKU"))</f>
        <v/>
      </c>
      <c r="F129" s="14" t="n"/>
      <c r="G129" s="16" t="n"/>
      <c r="H129" s="13" t="str">
        <f>IF(F129="","",F129*G129)</f>
        <v/>
      </c>
      <c r="I129" s="14" t="n"/>
      <c r="J129" s="12" t="str">
        <f>IF($D129="","",IF(IF(I129="",0,I129)&gt;=F129,"Received",IF(IF(I129="",0,I129)&gt;0,"Part received","Open")))</f>
        <v/>
      </c>
      <c r="K129" s="19" t="n"/>
      <c r="L129" s="14" t="n"/>
    </row>
    <row r="130">
      <c r="A130" s="14" t="n"/>
      <c r="B130" s="19" t="n"/>
      <c r="C130" s="14" t="n"/>
      <c r="D130" s="14" t="n"/>
      <c r="E130" s="12" t="str">
        <f>IF($D130="","",IFERROR(INDEX(Items!$B$2:$B$501,MATCH($D130,Items!$A$2:$A$501,0)),"Unknown SKU"))</f>
        <v/>
      </c>
      <c r="F130" s="14" t="n"/>
      <c r="G130" s="16" t="n"/>
      <c r="H130" s="13" t="str">
        <f>IF(F130="","",F130*G130)</f>
        <v/>
      </c>
      <c r="I130" s="14" t="n"/>
      <c r="J130" s="12" t="str">
        <f>IF($D130="","",IF(IF(I130="",0,I130)&gt;=F130,"Received",IF(IF(I130="",0,I130)&gt;0,"Part received","Open")))</f>
        <v/>
      </c>
      <c r="K130" s="19" t="n"/>
      <c r="L130" s="14" t="n"/>
    </row>
    <row r="131">
      <c r="A131" s="14" t="n"/>
      <c r="B131" s="19" t="n"/>
      <c r="C131" s="14" t="n"/>
      <c r="D131" s="14" t="n"/>
      <c r="E131" s="12" t="str">
        <f>IF($D131="","",IFERROR(INDEX(Items!$B$2:$B$501,MATCH($D131,Items!$A$2:$A$501,0)),"Unknown SKU"))</f>
        <v/>
      </c>
      <c r="F131" s="14" t="n"/>
      <c r="G131" s="16" t="n"/>
      <c r="H131" s="13" t="str">
        <f>IF(F131="","",F131*G131)</f>
        <v/>
      </c>
      <c r="I131" s="14" t="n"/>
      <c r="J131" s="12" t="str">
        <f>IF($D131="","",IF(IF(I131="",0,I131)&gt;=F131,"Received",IF(IF(I131="",0,I131)&gt;0,"Part received","Open")))</f>
        <v/>
      </c>
      <c r="K131" s="19" t="n"/>
      <c r="L131" s="14" t="n"/>
    </row>
    <row r="132">
      <c r="A132" s="14" t="n"/>
      <c r="B132" s="19" t="n"/>
      <c r="C132" s="14" t="n"/>
      <c r="D132" s="14" t="n"/>
      <c r="E132" s="12" t="str">
        <f>IF($D132="","",IFERROR(INDEX(Items!$B$2:$B$501,MATCH($D132,Items!$A$2:$A$501,0)),"Unknown SKU"))</f>
        <v/>
      </c>
      <c r="F132" s="14" t="n"/>
      <c r="G132" s="16" t="n"/>
      <c r="H132" s="13" t="str">
        <f>IF(F132="","",F132*G132)</f>
        <v/>
      </c>
      <c r="I132" s="14" t="n"/>
      <c r="J132" s="12" t="str">
        <f>IF($D132="","",IF(IF(I132="",0,I132)&gt;=F132,"Received",IF(IF(I132="",0,I132)&gt;0,"Part received","Open")))</f>
        <v/>
      </c>
      <c r="K132" s="19" t="n"/>
      <c r="L132" s="14" t="n"/>
    </row>
    <row r="133">
      <c r="A133" s="14" t="n"/>
      <c r="B133" s="19" t="n"/>
      <c r="C133" s="14" t="n"/>
      <c r="D133" s="14" t="n"/>
      <c r="E133" s="12" t="str">
        <f>IF($D133="","",IFERROR(INDEX(Items!$B$2:$B$501,MATCH($D133,Items!$A$2:$A$501,0)),"Unknown SKU"))</f>
        <v/>
      </c>
      <c r="F133" s="14" t="n"/>
      <c r="G133" s="16" t="n"/>
      <c r="H133" s="13" t="str">
        <f>IF(F133="","",F133*G133)</f>
        <v/>
      </c>
      <c r="I133" s="14" t="n"/>
      <c r="J133" s="12" t="str">
        <f>IF($D133="","",IF(IF(I133="",0,I133)&gt;=F133,"Received",IF(IF(I133="",0,I133)&gt;0,"Part received","Open")))</f>
        <v/>
      </c>
      <c r="K133" s="19" t="n"/>
      <c r="L133" s="14" t="n"/>
    </row>
    <row r="134">
      <c r="A134" s="14" t="n"/>
      <c r="B134" s="19" t="n"/>
      <c r="C134" s="14" t="n"/>
      <c r="D134" s="14" t="n"/>
      <c r="E134" s="12" t="str">
        <f>IF($D134="","",IFERROR(INDEX(Items!$B$2:$B$501,MATCH($D134,Items!$A$2:$A$501,0)),"Unknown SKU"))</f>
        <v/>
      </c>
      <c r="F134" s="14" t="n"/>
      <c r="G134" s="16" t="n"/>
      <c r="H134" s="13" t="str">
        <f>IF(F134="","",F134*G134)</f>
        <v/>
      </c>
      <c r="I134" s="14" t="n"/>
      <c r="J134" s="12" t="str">
        <f>IF($D134="","",IF(IF(I134="",0,I134)&gt;=F134,"Received",IF(IF(I134="",0,I134)&gt;0,"Part received","Open")))</f>
        <v/>
      </c>
      <c r="K134" s="19" t="n"/>
      <c r="L134" s="14" t="n"/>
    </row>
    <row r="135">
      <c r="A135" s="14" t="n"/>
      <c r="B135" s="19" t="n"/>
      <c r="C135" s="14" t="n"/>
      <c r="D135" s="14" t="n"/>
      <c r="E135" s="12" t="str">
        <f>IF($D135="","",IFERROR(INDEX(Items!$B$2:$B$501,MATCH($D135,Items!$A$2:$A$501,0)),"Unknown SKU"))</f>
        <v/>
      </c>
      <c r="F135" s="14" t="n"/>
      <c r="G135" s="16" t="n"/>
      <c r="H135" s="13" t="str">
        <f>IF(F135="","",F135*G135)</f>
        <v/>
      </c>
      <c r="I135" s="14" t="n"/>
      <c r="J135" s="12" t="str">
        <f>IF($D135="","",IF(IF(I135="",0,I135)&gt;=F135,"Received",IF(IF(I135="",0,I135)&gt;0,"Part received","Open")))</f>
        <v/>
      </c>
      <c r="K135" s="19" t="n"/>
      <c r="L135" s="14" t="n"/>
    </row>
    <row r="136">
      <c r="A136" s="14" t="n"/>
      <c r="B136" s="19" t="n"/>
      <c r="C136" s="14" t="n"/>
      <c r="D136" s="14" t="n"/>
      <c r="E136" s="12" t="str">
        <f>IF($D136="","",IFERROR(INDEX(Items!$B$2:$B$501,MATCH($D136,Items!$A$2:$A$501,0)),"Unknown SKU"))</f>
        <v/>
      </c>
      <c r="F136" s="14" t="n"/>
      <c r="G136" s="16" t="n"/>
      <c r="H136" s="13" t="str">
        <f>IF(F136="","",F136*G136)</f>
        <v/>
      </c>
      <c r="I136" s="14" t="n"/>
      <c r="J136" s="12" t="str">
        <f>IF($D136="","",IF(IF(I136="",0,I136)&gt;=F136,"Received",IF(IF(I136="",0,I136)&gt;0,"Part received","Open")))</f>
        <v/>
      </c>
      <c r="K136" s="19" t="n"/>
      <c r="L136" s="14" t="n"/>
    </row>
    <row r="137">
      <c r="A137" s="14" t="n"/>
      <c r="B137" s="19" t="n"/>
      <c r="C137" s="14" t="n"/>
      <c r="D137" s="14" t="n"/>
      <c r="E137" s="12" t="str">
        <f>IF($D137="","",IFERROR(INDEX(Items!$B$2:$B$501,MATCH($D137,Items!$A$2:$A$501,0)),"Unknown SKU"))</f>
        <v/>
      </c>
      <c r="F137" s="14" t="n"/>
      <c r="G137" s="16" t="n"/>
      <c r="H137" s="13" t="str">
        <f>IF(F137="","",F137*G137)</f>
        <v/>
      </c>
      <c r="I137" s="14" t="n"/>
      <c r="J137" s="12" t="str">
        <f>IF($D137="","",IF(IF(I137="",0,I137)&gt;=F137,"Received",IF(IF(I137="",0,I137)&gt;0,"Part received","Open")))</f>
        <v/>
      </c>
      <c r="K137" s="19" t="n"/>
      <c r="L137" s="14" t="n"/>
    </row>
    <row r="138">
      <c r="A138" s="14" t="n"/>
      <c r="B138" s="19" t="n"/>
      <c r="C138" s="14" t="n"/>
      <c r="D138" s="14" t="n"/>
      <c r="E138" s="12" t="str">
        <f>IF($D138="","",IFERROR(INDEX(Items!$B$2:$B$501,MATCH($D138,Items!$A$2:$A$501,0)),"Unknown SKU"))</f>
        <v/>
      </c>
      <c r="F138" s="14" t="n"/>
      <c r="G138" s="16" t="n"/>
      <c r="H138" s="13" t="str">
        <f>IF(F138="","",F138*G138)</f>
        <v/>
      </c>
      <c r="I138" s="14" t="n"/>
      <c r="J138" s="12" t="str">
        <f>IF($D138="","",IF(IF(I138="",0,I138)&gt;=F138,"Received",IF(IF(I138="",0,I138)&gt;0,"Part received","Open")))</f>
        <v/>
      </c>
      <c r="K138" s="19" t="n"/>
      <c r="L138" s="14" t="n"/>
    </row>
    <row r="139">
      <c r="A139" s="14" t="n"/>
      <c r="B139" s="19" t="n"/>
      <c r="C139" s="14" t="n"/>
      <c r="D139" s="14" t="n"/>
      <c r="E139" s="12" t="str">
        <f>IF($D139="","",IFERROR(INDEX(Items!$B$2:$B$501,MATCH($D139,Items!$A$2:$A$501,0)),"Unknown SKU"))</f>
        <v/>
      </c>
      <c r="F139" s="14" t="n"/>
      <c r="G139" s="16" t="n"/>
      <c r="H139" s="13" t="str">
        <f>IF(F139="","",F139*G139)</f>
        <v/>
      </c>
      <c r="I139" s="14" t="n"/>
      <c r="J139" s="12" t="str">
        <f>IF($D139="","",IF(IF(I139="",0,I139)&gt;=F139,"Received",IF(IF(I139="",0,I139)&gt;0,"Part received","Open")))</f>
        <v/>
      </c>
      <c r="K139" s="19" t="n"/>
      <c r="L139" s="14" t="n"/>
    </row>
    <row r="140">
      <c r="A140" s="14" t="n"/>
      <c r="B140" s="19" t="n"/>
      <c r="C140" s="14" t="n"/>
      <c r="D140" s="14" t="n"/>
      <c r="E140" s="12" t="str">
        <f>IF($D140="","",IFERROR(INDEX(Items!$B$2:$B$501,MATCH($D140,Items!$A$2:$A$501,0)),"Unknown SKU"))</f>
        <v/>
      </c>
      <c r="F140" s="14" t="n"/>
      <c r="G140" s="16" t="n"/>
      <c r="H140" s="13" t="str">
        <f>IF(F140="","",F140*G140)</f>
        <v/>
      </c>
      <c r="I140" s="14" t="n"/>
      <c r="J140" s="12" t="str">
        <f>IF($D140="","",IF(IF(I140="",0,I140)&gt;=F140,"Received",IF(IF(I140="",0,I140)&gt;0,"Part received","Open")))</f>
        <v/>
      </c>
      <c r="K140" s="19" t="n"/>
      <c r="L140" s="14" t="n"/>
    </row>
    <row r="141">
      <c r="A141" s="14" t="n"/>
      <c r="B141" s="19" t="n"/>
      <c r="C141" s="14" t="n"/>
      <c r="D141" s="14" t="n"/>
      <c r="E141" s="12" t="str">
        <f>IF($D141="","",IFERROR(INDEX(Items!$B$2:$B$501,MATCH($D141,Items!$A$2:$A$501,0)),"Unknown SKU"))</f>
        <v/>
      </c>
      <c r="F141" s="14" t="n"/>
      <c r="G141" s="16" t="n"/>
      <c r="H141" s="13" t="str">
        <f>IF(F141="","",F141*G141)</f>
        <v/>
      </c>
      <c r="I141" s="14" t="n"/>
      <c r="J141" s="12" t="str">
        <f>IF($D141="","",IF(IF(I141="",0,I141)&gt;=F141,"Received",IF(IF(I141="",0,I141)&gt;0,"Part received","Open")))</f>
        <v/>
      </c>
      <c r="K141" s="19" t="n"/>
      <c r="L141" s="14" t="n"/>
    </row>
    <row r="142">
      <c r="A142" s="14" t="n"/>
      <c r="B142" s="19" t="n"/>
      <c r="C142" s="14" t="n"/>
      <c r="D142" s="14" t="n"/>
      <c r="E142" s="12" t="str">
        <f>IF($D142="","",IFERROR(INDEX(Items!$B$2:$B$501,MATCH($D142,Items!$A$2:$A$501,0)),"Unknown SKU"))</f>
        <v/>
      </c>
      <c r="F142" s="14" t="n"/>
      <c r="G142" s="16" t="n"/>
      <c r="H142" s="13" t="str">
        <f>IF(F142="","",F142*G142)</f>
        <v/>
      </c>
      <c r="I142" s="14" t="n"/>
      <c r="J142" s="12" t="str">
        <f>IF($D142="","",IF(IF(I142="",0,I142)&gt;=F142,"Received",IF(IF(I142="",0,I142)&gt;0,"Part received","Open")))</f>
        <v/>
      </c>
      <c r="K142" s="19" t="n"/>
      <c r="L142" s="14" t="n"/>
    </row>
    <row r="143">
      <c r="A143" s="14" t="n"/>
      <c r="B143" s="19" t="n"/>
      <c r="C143" s="14" t="n"/>
      <c r="D143" s="14" t="n"/>
      <c r="E143" s="12" t="str">
        <f>IF($D143="","",IFERROR(INDEX(Items!$B$2:$B$501,MATCH($D143,Items!$A$2:$A$501,0)),"Unknown SKU"))</f>
        <v/>
      </c>
      <c r="F143" s="14" t="n"/>
      <c r="G143" s="16" t="n"/>
      <c r="H143" s="13" t="str">
        <f>IF(F143="","",F143*G143)</f>
        <v/>
      </c>
      <c r="I143" s="14" t="n"/>
      <c r="J143" s="12" t="str">
        <f>IF($D143="","",IF(IF(I143="",0,I143)&gt;=F143,"Received",IF(IF(I143="",0,I143)&gt;0,"Part received","Open")))</f>
        <v/>
      </c>
      <c r="K143" s="19" t="n"/>
      <c r="L143" s="14" t="n"/>
    </row>
    <row r="144">
      <c r="A144" s="14" t="n"/>
      <c r="B144" s="19" t="n"/>
      <c r="C144" s="14" t="n"/>
      <c r="D144" s="14" t="n"/>
      <c r="E144" s="12" t="str">
        <f>IF($D144="","",IFERROR(INDEX(Items!$B$2:$B$501,MATCH($D144,Items!$A$2:$A$501,0)),"Unknown SKU"))</f>
        <v/>
      </c>
      <c r="F144" s="14" t="n"/>
      <c r="G144" s="16" t="n"/>
      <c r="H144" s="13" t="str">
        <f>IF(F144="","",F144*G144)</f>
        <v/>
      </c>
      <c r="I144" s="14" t="n"/>
      <c r="J144" s="12" t="str">
        <f>IF($D144="","",IF(IF(I144="",0,I144)&gt;=F144,"Received",IF(IF(I144="",0,I144)&gt;0,"Part received","Open")))</f>
        <v/>
      </c>
      <c r="K144" s="19" t="n"/>
      <c r="L144" s="14" t="n"/>
    </row>
    <row r="145">
      <c r="A145" s="14" t="n"/>
      <c r="B145" s="19" t="n"/>
      <c r="C145" s="14" t="n"/>
      <c r="D145" s="14" t="n"/>
      <c r="E145" s="12" t="str">
        <f>IF($D145="","",IFERROR(INDEX(Items!$B$2:$B$501,MATCH($D145,Items!$A$2:$A$501,0)),"Unknown SKU"))</f>
        <v/>
      </c>
      <c r="F145" s="14" t="n"/>
      <c r="G145" s="16" t="n"/>
      <c r="H145" s="13" t="str">
        <f>IF(F145="","",F145*G145)</f>
        <v/>
      </c>
      <c r="I145" s="14" t="n"/>
      <c r="J145" s="12" t="str">
        <f>IF($D145="","",IF(IF(I145="",0,I145)&gt;=F145,"Received",IF(IF(I145="",0,I145)&gt;0,"Part received","Open")))</f>
        <v/>
      </c>
      <c r="K145" s="19" t="n"/>
      <c r="L145" s="14" t="n"/>
    </row>
    <row r="146">
      <c r="A146" s="14" t="n"/>
      <c r="B146" s="19" t="n"/>
      <c r="C146" s="14" t="n"/>
      <c r="D146" s="14" t="n"/>
      <c r="E146" s="12" t="str">
        <f>IF($D146="","",IFERROR(INDEX(Items!$B$2:$B$501,MATCH($D146,Items!$A$2:$A$501,0)),"Unknown SKU"))</f>
        <v/>
      </c>
      <c r="F146" s="14" t="n"/>
      <c r="G146" s="16" t="n"/>
      <c r="H146" s="13" t="str">
        <f>IF(F146="","",F146*G146)</f>
        <v/>
      </c>
      <c r="I146" s="14" t="n"/>
      <c r="J146" s="12" t="str">
        <f>IF($D146="","",IF(IF(I146="",0,I146)&gt;=F146,"Received",IF(IF(I146="",0,I146)&gt;0,"Part received","Open")))</f>
        <v/>
      </c>
      <c r="K146" s="19" t="n"/>
      <c r="L146" s="14" t="n"/>
    </row>
    <row r="147">
      <c r="A147" s="14" t="n"/>
      <c r="B147" s="19" t="n"/>
      <c r="C147" s="14" t="n"/>
      <c r="D147" s="14" t="n"/>
      <c r="E147" s="12" t="str">
        <f>IF($D147="","",IFERROR(INDEX(Items!$B$2:$B$501,MATCH($D147,Items!$A$2:$A$501,0)),"Unknown SKU"))</f>
        <v/>
      </c>
      <c r="F147" s="14" t="n"/>
      <c r="G147" s="16" t="n"/>
      <c r="H147" s="13" t="str">
        <f>IF(F147="","",F147*G147)</f>
        <v/>
      </c>
      <c r="I147" s="14" t="n"/>
      <c r="J147" s="12" t="str">
        <f>IF($D147="","",IF(IF(I147="",0,I147)&gt;=F147,"Received",IF(IF(I147="",0,I147)&gt;0,"Part received","Open")))</f>
        <v/>
      </c>
      <c r="K147" s="19" t="n"/>
      <c r="L147" s="14" t="n"/>
    </row>
    <row r="148">
      <c r="A148" s="14" t="n"/>
      <c r="B148" s="19" t="n"/>
      <c r="C148" s="14" t="n"/>
      <c r="D148" s="14" t="n"/>
      <c r="E148" s="12" t="str">
        <f>IF($D148="","",IFERROR(INDEX(Items!$B$2:$B$501,MATCH($D148,Items!$A$2:$A$501,0)),"Unknown SKU"))</f>
        <v/>
      </c>
      <c r="F148" s="14" t="n"/>
      <c r="G148" s="16" t="n"/>
      <c r="H148" s="13" t="str">
        <f>IF(F148="","",F148*G148)</f>
        <v/>
      </c>
      <c r="I148" s="14" t="n"/>
      <c r="J148" s="12" t="str">
        <f>IF($D148="","",IF(IF(I148="",0,I148)&gt;=F148,"Received",IF(IF(I148="",0,I148)&gt;0,"Part received","Open")))</f>
        <v/>
      </c>
      <c r="K148" s="19" t="n"/>
      <c r="L148" s="14" t="n"/>
    </row>
    <row r="149">
      <c r="A149" s="14" t="n"/>
      <c r="B149" s="19" t="n"/>
      <c r="C149" s="14" t="n"/>
      <c r="D149" s="14" t="n"/>
      <c r="E149" s="12" t="str">
        <f>IF($D149="","",IFERROR(INDEX(Items!$B$2:$B$501,MATCH($D149,Items!$A$2:$A$501,0)),"Unknown SKU"))</f>
        <v/>
      </c>
      <c r="F149" s="14" t="n"/>
      <c r="G149" s="16" t="n"/>
      <c r="H149" s="13" t="str">
        <f>IF(F149="","",F149*G149)</f>
        <v/>
      </c>
      <c r="I149" s="14" t="n"/>
      <c r="J149" s="12" t="str">
        <f>IF($D149="","",IF(IF(I149="",0,I149)&gt;=F149,"Received",IF(IF(I149="",0,I149)&gt;0,"Part received","Open")))</f>
        <v/>
      </c>
      <c r="K149" s="19" t="n"/>
      <c r="L149" s="14" t="n"/>
    </row>
    <row r="150">
      <c r="A150" s="14" t="n"/>
      <c r="B150" s="19" t="n"/>
      <c r="C150" s="14" t="n"/>
      <c r="D150" s="14" t="n"/>
      <c r="E150" s="12" t="str">
        <f>IF($D150="","",IFERROR(INDEX(Items!$B$2:$B$501,MATCH($D150,Items!$A$2:$A$501,0)),"Unknown SKU"))</f>
        <v/>
      </c>
      <c r="F150" s="14" t="n"/>
      <c r="G150" s="16" t="n"/>
      <c r="H150" s="13" t="str">
        <f>IF(F150="","",F150*G150)</f>
        <v/>
      </c>
      <c r="I150" s="14" t="n"/>
      <c r="J150" s="12" t="str">
        <f>IF($D150="","",IF(IF(I150="",0,I150)&gt;=F150,"Received",IF(IF(I150="",0,I150)&gt;0,"Part received","Open")))</f>
        <v/>
      </c>
      <c r="K150" s="19" t="n"/>
      <c r="L150" s="14" t="n"/>
    </row>
    <row r="151">
      <c r="A151" s="14" t="n"/>
      <c r="B151" s="19" t="n"/>
      <c r="C151" s="14" t="n"/>
      <c r="D151" s="14" t="n"/>
      <c r="E151" s="12" t="str">
        <f>IF($D151="","",IFERROR(INDEX(Items!$B$2:$B$501,MATCH($D151,Items!$A$2:$A$501,0)),"Unknown SKU"))</f>
        <v/>
      </c>
      <c r="F151" s="14" t="n"/>
      <c r="G151" s="16" t="n"/>
      <c r="H151" s="13" t="str">
        <f>IF(F151="","",F151*G151)</f>
        <v/>
      </c>
      <c r="I151" s="14" t="n"/>
      <c r="J151" s="12" t="str">
        <f>IF($D151="","",IF(IF(I151="",0,I151)&gt;=F151,"Received",IF(IF(I151="",0,I151)&gt;0,"Part received","Open")))</f>
        <v/>
      </c>
      <c r="K151" s="19" t="n"/>
      <c r="L151" s="14" t="n"/>
    </row>
    <row r="152">
      <c r="A152" s="14" t="n"/>
      <c r="B152" s="19" t="n"/>
      <c r="C152" s="14" t="n"/>
      <c r="D152" s="14" t="n"/>
      <c r="E152" s="12" t="str">
        <f>IF($D152="","",IFERROR(INDEX(Items!$B$2:$B$501,MATCH($D152,Items!$A$2:$A$501,0)),"Unknown SKU"))</f>
        <v/>
      </c>
      <c r="F152" s="14" t="n"/>
      <c r="G152" s="16" t="n"/>
      <c r="H152" s="13" t="str">
        <f>IF(F152="","",F152*G152)</f>
        <v/>
      </c>
      <c r="I152" s="14" t="n"/>
      <c r="J152" s="12" t="str">
        <f>IF($D152="","",IF(IF(I152="",0,I152)&gt;=F152,"Received",IF(IF(I152="",0,I152)&gt;0,"Part received","Open")))</f>
        <v/>
      </c>
      <c r="K152" s="19" t="n"/>
      <c r="L152" s="14" t="n"/>
    </row>
    <row r="153">
      <c r="A153" s="14" t="n"/>
      <c r="B153" s="19" t="n"/>
      <c r="C153" s="14" t="n"/>
      <c r="D153" s="14" t="n"/>
      <c r="E153" s="12" t="str">
        <f>IF($D153="","",IFERROR(INDEX(Items!$B$2:$B$501,MATCH($D153,Items!$A$2:$A$501,0)),"Unknown SKU"))</f>
        <v/>
      </c>
      <c r="F153" s="14" t="n"/>
      <c r="G153" s="16" t="n"/>
      <c r="H153" s="13" t="str">
        <f>IF(F153="","",F153*G153)</f>
        <v/>
      </c>
      <c r="I153" s="14" t="n"/>
      <c r="J153" s="12" t="str">
        <f>IF($D153="","",IF(IF(I153="",0,I153)&gt;=F153,"Received",IF(IF(I153="",0,I153)&gt;0,"Part received","Open")))</f>
        <v/>
      </c>
      <c r="K153" s="19" t="n"/>
      <c r="L153" s="14" t="n"/>
    </row>
    <row r="154">
      <c r="A154" s="14" t="n"/>
      <c r="B154" s="19" t="n"/>
      <c r="C154" s="14" t="n"/>
      <c r="D154" s="14" t="n"/>
      <c r="E154" s="12" t="str">
        <f>IF($D154="","",IFERROR(INDEX(Items!$B$2:$B$501,MATCH($D154,Items!$A$2:$A$501,0)),"Unknown SKU"))</f>
        <v/>
      </c>
      <c r="F154" s="14" t="n"/>
      <c r="G154" s="16" t="n"/>
      <c r="H154" s="13" t="str">
        <f>IF(F154="","",F154*G154)</f>
        <v/>
      </c>
      <c r="I154" s="14" t="n"/>
      <c r="J154" s="12" t="str">
        <f>IF($D154="","",IF(IF(I154="",0,I154)&gt;=F154,"Received",IF(IF(I154="",0,I154)&gt;0,"Part received","Open")))</f>
        <v/>
      </c>
      <c r="K154" s="19" t="n"/>
      <c r="L154" s="14" t="n"/>
    </row>
    <row r="155">
      <c r="A155" s="14" t="n"/>
      <c r="B155" s="19" t="n"/>
      <c r="C155" s="14" t="n"/>
      <c r="D155" s="14" t="n"/>
      <c r="E155" s="12" t="str">
        <f>IF($D155="","",IFERROR(INDEX(Items!$B$2:$B$501,MATCH($D155,Items!$A$2:$A$501,0)),"Unknown SKU"))</f>
        <v/>
      </c>
      <c r="F155" s="14" t="n"/>
      <c r="G155" s="16" t="n"/>
      <c r="H155" s="13" t="str">
        <f>IF(F155="","",F155*G155)</f>
        <v/>
      </c>
      <c r="I155" s="14" t="n"/>
      <c r="J155" s="12" t="str">
        <f>IF($D155="","",IF(IF(I155="",0,I155)&gt;=F155,"Received",IF(IF(I155="",0,I155)&gt;0,"Part received","Open")))</f>
        <v/>
      </c>
      <c r="K155" s="19" t="n"/>
      <c r="L155" s="14" t="n"/>
    </row>
    <row r="156">
      <c r="A156" s="14" t="n"/>
      <c r="B156" s="19" t="n"/>
      <c r="C156" s="14" t="n"/>
      <c r="D156" s="14" t="n"/>
      <c r="E156" s="12" t="str">
        <f>IF($D156="","",IFERROR(INDEX(Items!$B$2:$B$501,MATCH($D156,Items!$A$2:$A$501,0)),"Unknown SKU"))</f>
        <v/>
      </c>
      <c r="F156" s="14" t="n"/>
      <c r="G156" s="16" t="n"/>
      <c r="H156" s="13" t="str">
        <f>IF(F156="","",F156*G156)</f>
        <v/>
      </c>
      <c r="I156" s="14" t="n"/>
      <c r="J156" s="12" t="str">
        <f>IF($D156="","",IF(IF(I156="",0,I156)&gt;=F156,"Received",IF(IF(I156="",0,I156)&gt;0,"Part received","Open")))</f>
        <v/>
      </c>
      <c r="K156" s="19" t="n"/>
      <c r="L156" s="14" t="n"/>
    </row>
    <row r="157">
      <c r="A157" s="14" t="n"/>
      <c r="B157" s="19" t="n"/>
      <c r="C157" s="14" t="n"/>
      <c r="D157" s="14" t="n"/>
      <c r="E157" s="12" t="str">
        <f>IF($D157="","",IFERROR(INDEX(Items!$B$2:$B$501,MATCH($D157,Items!$A$2:$A$501,0)),"Unknown SKU"))</f>
        <v/>
      </c>
      <c r="F157" s="14" t="n"/>
      <c r="G157" s="16" t="n"/>
      <c r="H157" s="13" t="str">
        <f>IF(F157="","",F157*G157)</f>
        <v/>
      </c>
      <c r="I157" s="14" t="n"/>
      <c r="J157" s="12" t="str">
        <f>IF($D157="","",IF(IF(I157="",0,I157)&gt;=F157,"Received",IF(IF(I157="",0,I157)&gt;0,"Part received","Open")))</f>
        <v/>
      </c>
      <c r="K157" s="19" t="n"/>
      <c r="L157" s="14" t="n"/>
    </row>
    <row r="158">
      <c r="A158" s="14" t="n"/>
      <c r="B158" s="19" t="n"/>
      <c r="C158" s="14" t="n"/>
      <c r="D158" s="14" t="n"/>
      <c r="E158" s="12" t="str">
        <f>IF($D158="","",IFERROR(INDEX(Items!$B$2:$B$501,MATCH($D158,Items!$A$2:$A$501,0)),"Unknown SKU"))</f>
        <v/>
      </c>
      <c r="F158" s="14" t="n"/>
      <c r="G158" s="16" t="n"/>
      <c r="H158" s="13" t="str">
        <f>IF(F158="","",F158*G158)</f>
        <v/>
      </c>
      <c r="I158" s="14" t="n"/>
      <c r="J158" s="12" t="str">
        <f>IF($D158="","",IF(IF(I158="",0,I158)&gt;=F158,"Received",IF(IF(I158="",0,I158)&gt;0,"Part received","Open")))</f>
        <v/>
      </c>
      <c r="K158" s="19" t="n"/>
      <c r="L158" s="14" t="n"/>
    </row>
    <row r="159">
      <c r="A159" s="14" t="n"/>
      <c r="B159" s="19" t="n"/>
      <c r="C159" s="14" t="n"/>
      <c r="D159" s="14" t="n"/>
      <c r="E159" s="12" t="str">
        <f>IF($D159="","",IFERROR(INDEX(Items!$B$2:$B$501,MATCH($D159,Items!$A$2:$A$501,0)),"Unknown SKU"))</f>
        <v/>
      </c>
      <c r="F159" s="14" t="n"/>
      <c r="G159" s="16" t="n"/>
      <c r="H159" s="13" t="str">
        <f>IF(F159="","",F159*G159)</f>
        <v/>
      </c>
      <c r="I159" s="14" t="n"/>
      <c r="J159" s="12" t="str">
        <f>IF($D159="","",IF(IF(I159="",0,I159)&gt;=F159,"Received",IF(IF(I159="",0,I159)&gt;0,"Part received","Open")))</f>
        <v/>
      </c>
      <c r="K159" s="19" t="n"/>
      <c r="L159" s="14" t="n"/>
    </row>
    <row r="160">
      <c r="A160" s="14" t="n"/>
      <c r="B160" s="19" t="n"/>
      <c r="C160" s="14" t="n"/>
      <c r="D160" s="14" t="n"/>
      <c r="E160" s="12" t="str">
        <f>IF($D160="","",IFERROR(INDEX(Items!$B$2:$B$501,MATCH($D160,Items!$A$2:$A$501,0)),"Unknown SKU"))</f>
        <v/>
      </c>
      <c r="F160" s="14" t="n"/>
      <c r="G160" s="16" t="n"/>
      <c r="H160" s="13" t="str">
        <f>IF(F160="","",F160*G160)</f>
        <v/>
      </c>
      <c r="I160" s="14" t="n"/>
      <c r="J160" s="12" t="str">
        <f>IF($D160="","",IF(IF(I160="",0,I160)&gt;=F160,"Received",IF(IF(I160="",0,I160)&gt;0,"Part received","Open")))</f>
        <v/>
      </c>
      <c r="K160" s="19" t="n"/>
      <c r="L160" s="14" t="n"/>
    </row>
    <row r="161">
      <c r="A161" s="14" t="n"/>
      <c r="B161" s="19" t="n"/>
      <c r="C161" s="14" t="n"/>
      <c r="D161" s="14" t="n"/>
      <c r="E161" s="12" t="str">
        <f>IF($D161="","",IFERROR(INDEX(Items!$B$2:$B$501,MATCH($D161,Items!$A$2:$A$501,0)),"Unknown SKU"))</f>
        <v/>
      </c>
      <c r="F161" s="14" t="n"/>
      <c r="G161" s="16" t="n"/>
      <c r="H161" s="13" t="str">
        <f>IF(F161="","",F161*G161)</f>
        <v/>
      </c>
      <c r="I161" s="14" t="n"/>
      <c r="J161" s="12" t="str">
        <f>IF($D161="","",IF(IF(I161="",0,I161)&gt;=F161,"Received",IF(IF(I161="",0,I161)&gt;0,"Part received","Open")))</f>
        <v/>
      </c>
      <c r="K161" s="19" t="n"/>
      <c r="L161" s="14" t="n"/>
    </row>
    <row r="162">
      <c r="A162" s="14" t="n"/>
      <c r="B162" s="19" t="n"/>
      <c r="C162" s="14" t="n"/>
      <c r="D162" s="14" t="n"/>
      <c r="E162" s="12" t="str">
        <f>IF($D162="","",IFERROR(INDEX(Items!$B$2:$B$501,MATCH($D162,Items!$A$2:$A$501,0)),"Unknown SKU"))</f>
        <v/>
      </c>
      <c r="F162" s="14" t="n"/>
      <c r="G162" s="16" t="n"/>
      <c r="H162" s="13" t="str">
        <f>IF(F162="","",F162*G162)</f>
        <v/>
      </c>
      <c r="I162" s="14" t="n"/>
      <c r="J162" s="12" t="str">
        <f>IF($D162="","",IF(IF(I162="",0,I162)&gt;=F162,"Received",IF(IF(I162="",0,I162)&gt;0,"Part received","Open")))</f>
        <v/>
      </c>
      <c r="K162" s="19" t="n"/>
      <c r="L162" s="14" t="n"/>
    </row>
    <row r="163">
      <c r="A163" s="14" t="n"/>
      <c r="B163" s="19" t="n"/>
      <c r="C163" s="14" t="n"/>
      <c r="D163" s="14" t="n"/>
      <c r="E163" s="12" t="str">
        <f>IF($D163="","",IFERROR(INDEX(Items!$B$2:$B$501,MATCH($D163,Items!$A$2:$A$501,0)),"Unknown SKU"))</f>
        <v/>
      </c>
      <c r="F163" s="14" t="n"/>
      <c r="G163" s="16" t="n"/>
      <c r="H163" s="13" t="str">
        <f>IF(F163="","",F163*G163)</f>
        <v/>
      </c>
      <c r="I163" s="14" t="n"/>
      <c r="J163" s="12" t="str">
        <f>IF($D163="","",IF(IF(I163="",0,I163)&gt;=F163,"Received",IF(IF(I163="",0,I163)&gt;0,"Part received","Open")))</f>
        <v/>
      </c>
      <c r="K163" s="19" t="n"/>
      <c r="L163" s="14" t="n"/>
    </row>
    <row r="164">
      <c r="A164" s="14" t="n"/>
      <c r="B164" s="19" t="n"/>
      <c r="C164" s="14" t="n"/>
      <c r="D164" s="14" t="n"/>
      <c r="E164" s="12" t="str">
        <f>IF($D164="","",IFERROR(INDEX(Items!$B$2:$B$501,MATCH($D164,Items!$A$2:$A$501,0)),"Unknown SKU"))</f>
        <v/>
      </c>
      <c r="F164" s="14" t="n"/>
      <c r="G164" s="16" t="n"/>
      <c r="H164" s="13" t="str">
        <f>IF(F164="","",F164*G164)</f>
        <v/>
      </c>
      <c r="I164" s="14" t="n"/>
      <c r="J164" s="12" t="str">
        <f>IF($D164="","",IF(IF(I164="",0,I164)&gt;=F164,"Received",IF(IF(I164="",0,I164)&gt;0,"Part received","Open")))</f>
        <v/>
      </c>
      <c r="K164" s="19" t="n"/>
      <c r="L164" s="14" t="n"/>
    </row>
    <row r="165">
      <c r="A165" s="14" t="n"/>
      <c r="B165" s="19" t="n"/>
      <c r="C165" s="14" t="n"/>
      <c r="D165" s="14" t="n"/>
      <c r="E165" s="12" t="str">
        <f>IF($D165="","",IFERROR(INDEX(Items!$B$2:$B$501,MATCH($D165,Items!$A$2:$A$501,0)),"Unknown SKU"))</f>
        <v/>
      </c>
      <c r="F165" s="14" t="n"/>
      <c r="G165" s="16" t="n"/>
      <c r="H165" s="13" t="str">
        <f>IF(F165="","",F165*G165)</f>
        <v/>
      </c>
      <c r="I165" s="14" t="n"/>
      <c r="J165" s="12" t="str">
        <f>IF($D165="","",IF(IF(I165="",0,I165)&gt;=F165,"Received",IF(IF(I165="",0,I165)&gt;0,"Part received","Open")))</f>
        <v/>
      </c>
      <c r="K165" s="19" t="n"/>
      <c r="L165" s="14" t="n"/>
    </row>
    <row r="166">
      <c r="A166" s="14" t="n"/>
      <c r="B166" s="19" t="n"/>
      <c r="C166" s="14" t="n"/>
      <c r="D166" s="14" t="n"/>
      <c r="E166" s="12" t="str">
        <f>IF($D166="","",IFERROR(INDEX(Items!$B$2:$B$501,MATCH($D166,Items!$A$2:$A$501,0)),"Unknown SKU"))</f>
        <v/>
      </c>
      <c r="F166" s="14" t="n"/>
      <c r="G166" s="16" t="n"/>
      <c r="H166" s="13" t="str">
        <f>IF(F166="","",F166*G166)</f>
        <v/>
      </c>
      <c r="I166" s="14" t="n"/>
      <c r="J166" s="12" t="str">
        <f>IF($D166="","",IF(IF(I166="",0,I166)&gt;=F166,"Received",IF(IF(I166="",0,I166)&gt;0,"Part received","Open")))</f>
        <v/>
      </c>
      <c r="K166" s="19" t="n"/>
      <c r="L166" s="14" t="n"/>
    </row>
    <row r="167">
      <c r="A167" s="14" t="n"/>
      <c r="B167" s="19" t="n"/>
      <c r="C167" s="14" t="n"/>
      <c r="D167" s="14" t="n"/>
      <c r="E167" s="12" t="str">
        <f>IF($D167="","",IFERROR(INDEX(Items!$B$2:$B$501,MATCH($D167,Items!$A$2:$A$501,0)),"Unknown SKU"))</f>
        <v/>
      </c>
      <c r="F167" s="14" t="n"/>
      <c r="G167" s="16" t="n"/>
      <c r="H167" s="13" t="str">
        <f>IF(F167="","",F167*G167)</f>
        <v/>
      </c>
      <c r="I167" s="14" t="n"/>
      <c r="J167" s="12" t="str">
        <f>IF($D167="","",IF(IF(I167="",0,I167)&gt;=F167,"Received",IF(IF(I167="",0,I167)&gt;0,"Part received","Open")))</f>
        <v/>
      </c>
      <c r="K167" s="19" t="n"/>
      <c r="L167" s="14" t="n"/>
    </row>
    <row r="168">
      <c r="A168" s="14" t="n"/>
      <c r="B168" s="19" t="n"/>
      <c r="C168" s="14" t="n"/>
      <c r="D168" s="14" t="n"/>
      <c r="E168" s="12" t="str">
        <f>IF($D168="","",IFERROR(INDEX(Items!$B$2:$B$501,MATCH($D168,Items!$A$2:$A$501,0)),"Unknown SKU"))</f>
        <v/>
      </c>
      <c r="F168" s="14" t="n"/>
      <c r="G168" s="16" t="n"/>
      <c r="H168" s="13" t="str">
        <f>IF(F168="","",F168*G168)</f>
        <v/>
      </c>
      <c r="I168" s="14" t="n"/>
      <c r="J168" s="12" t="str">
        <f>IF($D168="","",IF(IF(I168="",0,I168)&gt;=F168,"Received",IF(IF(I168="",0,I168)&gt;0,"Part received","Open")))</f>
        <v/>
      </c>
      <c r="K168" s="19" t="n"/>
      <c r="L168" s="14" t="n"/>
    </row>
    <row r="169">
      <c r="A169" s="14" t="n"/>
      <c r="B169" s="19" t="n"/>
      <c r="C169" s="14" t="n"/>
      <c r="D169" s="14" t="n"/>
      <c r="E169" s="12" t="str">
        <f>IF($D169="","",IFERROR(INDEX(Items!$B$2:$B$501,MATCH($D169,Items!$A$2:$A$501,0)),"Unknown SKU"))</f>
        <v/>
      </c>
      <c r="F169" s="14" t="n"/>
      <c r="G169" s="16" t="n"/>
      <c r="H169" s="13" t="str">
        <f>IF(F169="","",F169*G169)</f>
        <v/>
      </c>
      <c r="I169" s="14" t="n"/>
      <c r="J169" s="12" t="str">
        <f>IF($D169="","",IF(IF(I169="",0,I169)&gt;=F169,"Received",IF(IF(I169="",0,I169)&gt;0,"Part received","Open")))</f>
        <v/>
      </c>
      <c r="K169" s="19" t="n"/>
      <c r="L169" s="14" t="n"/>
    </row>
    <row r="170">
      <c r="A170" s="14" t="n"/>
      <c r="B170" s="19" t="n"/>
      <c r="C170" s="14" t="n"/>
      <c r="D170" s="14" t="n"/>
      <c r="E170" s="12" t="str">
        <f>IF($D170="","",IFERROR(INDEX(Items!$B$2:$B$501,MATCH($D170,Items!$A$2:$A$501,0)),"Unknown SKU"))</f>
        <v/>
      </c>
      <c r="F170" s="14" t="n"/>
      <c r="G170" s="16" t="n"/>
      <c r="H170" s="13" t="str">
        <f>IF(F170="","",F170*G170)</f>
        <v/>
      </c>
      <c r="I170" s="14" t="n"/>
      <c r="J170" s="12" t="str">
        <f>IF($D170="","",IF(IF(I170="",0,I170)&gt;=F170,"Received",IF(IF(I170="",0,I170)&gt;0,"Part received","Open")))</f>
        <v/>
      </c>
      <c r="K170" s="19" t="n"/>
      <c r="L170" s="14" t="n"/>
    </row>
    <row r="171">
      <c r="A171" s="14" t="n"/>
      <c r="B171" s="19" t="n"/>
      <c r="C171" s="14" t="n"/>
      <c r="D171" s="14" t="n"/>
      <c r="E171" s="12" t="str">
        <f>IF($D171="","",IFERROR(INDEX(Items!$B$2:$B$501,MATCH($D171,Items!$A$2:$A$501,0)),"Unknown SKU"))</f>
        <v/>
      </c>
      <c r="F171" s="14" t="n"/>
      <c r="G171" s="16" t="n"/>
      <c r="H171" s="13" t="str">
        <f>IF(F171="","",F171*G171)</f>
        <v/>
      </c>
      <c r="I171" s="14" t="n"/>
      <c r="J171" s="12" t="str">
        <f>IF($D171="","",IF(IF(I171="",0,I171)&gt;=F171,"Received",IF(IF(I171="",0,I171)&gt;0,"Part received","Open")))</f>
        <v/>
      </c>
      <c r="K171" s="19" t="n"/>
      <c r="L171" s="14" t="n"/>
    </row>
    <row r="172">
      <c r="A172" s="14" t="n"/>
      <c r="B172" s="19" t="n"/>
      <c r="C172" s="14" t="n"/>
      <c r="D172" s="14" t="n"/>
      <c r="E172" s="12" t="str">
        <f>IF($D172="","",IFERROR(INDEX(Items!$B$2:$B$501,MATCH($D172,Items!$A$2:$A$501,0)),"Unknown SKU"))</f>
        <v/>
      </c>
      <c r="F172" s="14" t="n"/>
      <c r="G172" s="16" t="n"/>
      <c r="H172" s="13" t="str">
        <f>IF(F172="","",F172*G172)</f>
        <v/>
      </c>
      <c r="I172" s="14" t="n"/>
      <c r="J172" s="12" t="str">
        <f>IF($D172="","",IF(IF(I172="",0,I172)&gt;=F172,"Received",IF(IF(I172="",0,I172)&gt;0,"Part received","Open")))</f>
        <v/>
      </c>
      <c r="K172" s="19" t="n"/>
      <c r="L172" s="14" t="n"/>
    </row>
    <row r="173">
      <c r="A173" s="14" t="n"/>
      <c r="B173" s="19" t="n"/>
      <c r="C173" s="14" t="n"/>
      <c r="D173" s="14" t="n"/>
      <c r="E173" s="12" t="str">
        <f>IF($D173="","",IFERROR(INDEX(Items!$B$2:$B$501,MATCH($D173,Items!$A$2:$A$501,0)),"Unknown SKU"))</f>
        <v/>
      </c>
      <c r="F173" s="14" t="n"/>
      <c r="G173" s="16" t="n"/>
      <c r="H173" s="13" t="str">
        <f>IF(F173="","",F173*G173)</f>
        <v/>
      </c>
      <c r="I173" s="14" t="n"/>
      <c r="J173" s="12" t="str">
        <f>IF($D173="","",IF(IF(I173="",0,I173)&gt;=F173,"Received",IF(IF(I173="",0,I173)&gt;0,"Part received","Open")))</f>
        <v/>
      </c>
      <c r="K173" s="19" t="n"/>
      <c r="L173" s="14" t="n"/>
    </row>
    <row r="174">
      <c r="A174" s="14" t="n"/>
      <c r="B174" s="19" t="n"/>
      <c r="C174" s="14" t="n"/>
      <c r="D174" s="14" t="n"/>
      <c r="E174" s="12" t="str">
        <f>IF($D174="","",IFERROR(INDEX(Items!$B$2:$B$501,MATCH($D174,Items!$A$2:$A$501,0)),"Unknown SKU"))</f>
        <v/>
      </c>
      <c r="F174" s="14" t="n"/>
      <c r="G174" s="16" t="n"/>
      <c r="H174" s="13" t="str">
        <f>IF(F174="","",F174*G174)</f>
        <v/>
      </c>
      <c r="I174" s="14" t="n"/>
      <c r="J174" s="12" t="str">
        <f>IF($D174="","",IF(IF(I174="",0,I174)&gt;=F174,"Received",IF(IF(I174="",0,I174)&gt;0,"Part received","Open")))</f>
        <v/>
      </c>
      <c r="K174" s="19" t="n"/>
      <c r="L174" s="14" t="n"/>
    </row>
    <row r="175">
      <c r="A175" s="14" t="n"/>
      <c r="B175" s="19" t="n"/>
      <c r="C175" s="14" t="n"/>
      <c r="D175" s="14" t="n"/>
      <c r="E175" s="12" t="str">
        <f>IF($D175="","",IFERROR(INDEX(Items!$B$2:$B$501,MATCH($D175,Items!$A$2:$A$501,0)),"Unknown SKU"))</f>
        <v/>
      </c>
      <c r="F175" s="14" t="n"/>
      <c r="G175" s="16" t="n"/>
      <c r="H175" s="13" t="str">
        <f>IF(F175="","",F175*G175)</f>
        <v/>
      </c>
      <c r="I175" s="14" t="n"/>
      <c r="J175" s="12" t="str">
        <f>IF($D175="","",IF(IF(I175="",0,I175)&gt;=F175,"Received",IF(IF(I175="",0,I175)&gt;0,"Part received","Open")))</f>
        <v/>
      </c>
      <c r="K175" s="19" t="n"/>
      <c r="L175" s="14" t="n"/>
    </row>
    <row r="176">
      <c r="A176" s="14" t="n"/>
      <c r="B176" s="19" t="n"/>
      <c r="C176" s="14" t="n"/>
      <c r="D176" s="14" t="n"/>
      <c r="E176" s="12" t="str">
        <f>IF($D176="","",IFERROR(INDEX(Items!$B$2:$B$501,MATCH($D176,Items!$A$2:$A$501,0)),"Unknown SKU"))</f>
        <v/>
      </c>
      <c r="F176" s="14" t="n"/>
      <c r="G176" s="16" t="n"/>
      <c r="H176" s="13" t="str">
        <f>IF(F176="","",F176*G176)</f>
        <v/>
      </c>
      <c r="I176" s="14" t="n"/>
      <c r="J176" s="12" t="str">
        <f>IF($D176="","",IF(IF(I176="",0,I176)&gt;=F176,"Received",IF(IF(I176="",0,I176)&gt;0,"Part received","Open")))</f>
        <v/>
      </c>
      <c r="K176" s="19" t="n"/>
      <c r="L176" s="14" t="n"/>
    </row>
    <row r="177">
      <c r="A177" s="14" t="n"/>
      <c r="B177" s="19" t="n"/>
      <c r="C177" s="14" t="n"/>
      <c r="D177" s="14" t="n"/>
      <c r="E177" s="12" t="str">
        <f>IF($D177="","",IFERROR(INDEX(Items!$B$2:$B$501,MATCH($D177,Items!$A$2:$A$501,0)),"Unknown SKU"))</f>
        <v/>
      </c>
      <c r="F177" s="14" t="n"/>
      <c r="G177" s="16" t="n"/>
      <c r="H177" s="13" t="str">
        <f>IF(F177="","",F177*G177)</f>
        <v/>
      </c>
      <c r="I177" s="14" t="n"/>
      <c r="J177" s="12" t="str">
        <f>IF($D177="","",IF(IF(I177="",0,I177)&gt;=F177,"Received",IF(IF(I177="",0,I177)&gt;0,"Part received","Open")))</f>
        <v/>
      </c>
      <c r="K177" s="19" t="n"/>
      <c r="L177" s="14" t="n"/>
    </row>
    <row r="178">
      <c r="A178" s="14" t="n"/>
      <c r="B178" s="19" t="n"/>
      <c r="C178" s="14" t="n"/>
      <c r="D178" s="14" t="n"/>
      <c r="E178" s="12" t="str">
        <f>IF($D178="","",IFERROR(INDEX(Items!$B$2:$B$501,MATCH($D178,Items!$A$2:$A$501,0)),"Unknown SKU"))</f>
        <v/>
      </c>
      <c r="F178" s="14" t="n"/>
      <c r="G178" s="16" t="n"/>
      <c r="H178" s="13" t="str">
        <f>IF(F178="","",F178*G178)</f>
        <v/>
      </c>
      <c r="I178" s="14" t="n"/>
      <c r="J178" s="12" t="str">
        <f>IF($D178="","",IF(IF(I178="",0,I178)&gt;=F178,"Received",IF(IF(I178="",0,I178)&gt;0,"Part received","Open")))</f>
        <v/>
      </c>
      <c r="K178" s="19" t="n"/>
      <c r="L178" s="14" t="n"/>
    </row>
    <row r="179">
      <c r="A179" s="14" t="n"/>
      <c r="B179" s="19" t="n"/>
      <c r="C179" s="14" t="n"/>
      <c r="D179" s="14" t="n"/>
      <c r="E179" s="12" t="str">
        <f>IF($D179="","",IFERROR(INDEX(Items!$B$2:$B$501,MATCH($D179,Items!$A$2:$A$501,0)),"Unknown SKU"))</f>
        <v/>
      </c>
      <c r="F179" s="14" t="n"/>
      <c r="G179" s="16" t="n"/>
      <c r="H179" s="13" t="str">
        <f>IF(F179="","",F179*G179)</f>
        <v/>
      </c>
      <c r="I179" s="14" t="n"/>
      <c r="J179" s="12" t="str">
        <f>IF($D179="","",IF(IF(I179="",0,I179)&gt;=F179,"Received",IF(IF(I179="",0,I179)&gt;0,"Part received","Open")))</f>
        <v/>
      </c>
      <c r="K179" s="19" t="n"/>
      <c r="L179" s="14" t="n"/>
    </row>
    <row r="180">
      <c r="A180" s="14" t="n"/>
      <c r="B180" s="19" t="n"/>
      <c r="C180" s="14" t="n"/>
      <c r="D180" s="14" t="n"/>
      <c r="E180" s="12" t="str">
        <f>IF($D180="","",IFERROR(INDEX(Items!$B$2:$B$501,MATCH($D180,Items!$A$2:$A$501,0)),"Unknown SKU"))</f>
        <v/>
      </c>
      <c r="F180" s="14" t="n"/>
      <c r="G180" s="16" t="n"/>
      <c r="H180" s="13" t="str">
        <f>IF(F180="","",F180*G180)</f>
        <v/>
      </c>
      <c r="I180" s="14" t="n"/>
      <c r="J180" s="12" t="str">
        <f>IF($D180="","",IF(IF(I180="",0,I180)&gt;=F180,"Received",IF(IF(I180="",0,I180)&gt;0,"Part received","Open")))</f>
        <v/>
      </c>
      <c r="K180" s="19" t="n"/>
      <c r="L180" s="14" t="n"/>
    </row>
    <row r="181">
      <c r="A181" s="14" t="n"/>
      <c r="B181" s="19" t="n"/>
      <c r="C181" s="14" t="n"/>
      <c r="D181" s="14" t="n"/>
      <c r="E181" s="12" t="str">
        <f>IF($D181="","",IFERROR(INDEX(Items!$B$2:$B$501,MATCH($D181,Items!$A$2:$A$501,0)),"Unknown SKU"))</f>
        <v/>
      </c>
      <c r="F181" s="14" t="n"/>
      <c r="G181" s="16" t="n"/>
      <c r="H181" s="13" t="str">
        <f>IF(F181="","",F181*G181)</f>
        <v/>
      </c>
      <c r="I181" s="14" t="n"/>
      <c r="J181" s="12" t="str">
        <f>IF($D181="","",IF(IF(I181="",0,I181)&gt;=F181,"Received",IF(IF(I181="",0,I181)&gt;0,"Part received","Open")))</f>
        <v/>
      </c>
      <c r="K181" s="19" t="n"/>
      <c r="L181" s="14" t="n"/>
    </row>
    <row r="182">
      <c r="A182" s="14" t="n"/>
      <c r="B182" s="19" t="n"/>
      <c r="C182" s="14" t="n"/>
      <c r="D182" s="14" t="n"/>
      <c r="E182" s="12" t="str">
        <f>IF($D182="","",IFERROR(INDEX(Items!$B$2:$B$501,MATCH($D182,Items!$A$2:$A$501,0)),"Unknown SKU"))</f>
        <v/>
      </c>
      <c r="F182" s="14" t="n"/>
      <c r="G182" s="16" t="n"/>
      <c r="H182" s="13" t="str">
        <f>IF(F182="","",F182*G182)</f>
        <v/>
      </c>
      <c r="I182" s="14" t="n"/>
      <c r="J182" s="12" t="str">
        <f>IF($D182="","",IF(IF(I182="",0,I182)&gt;=F182,"Received",IF(IF(I182="",0,I182)&gt;0,"Part received","Open")))</f>
        <v/>
      </c>
      <c r="K182" s="19" t="n"/>
      <c r="L182" s="14" t="n"/>
    </row>
    <row r="183">
      <c r="A183" s="14" t="n"/>
      <c r="B183" s="19" t="n"/>
      <c r="C183" s="14" t="n"/>
      <c r="D183" s="14" t="n"/>
      <c r="E183" s="12" t="str">
        <f>IF($D183="","",IFERROR(INDEX(Items!$B$2:$B$501,MATCH($D183,Items!$A$2:$A$501,0)),"Unknown SKU"))</f>
        <v/>
      </c>
      <c r="F183" s="14" t="n"/>
      <c r="G183" s="16" t="n"/>
      <c r="H183" s="13" t="str">
        <f>IF(F183="","",F183*G183)</f>
        <v/>
      </c>
      <c r="I183" s="14" t="n"/>
      <c r="J183" s="12" t="str">
        <f>IF($D183="","",IF(IF(I183="",0,I183)&gt;=F183,"Received",IF(IF(I183="",0,I183)&gt;0,"Part received","Open")))</f>
        <v/>
      </c>
      <c r="K183" s="19" t="n"/>
      <c r="L183" s="14" t="n"/>
    </row>
    <row r="184">
      <c r="A184" s="14" t="n"/>
      <c r="B184" s="19" t="n"/>
      <c r="C184" s="14" t="n"/>
      <c r="D184" s="14" t="n"/>
      <c r="E184" s="12" t="str">
        <f>IF($D184="","",IFERROR(INDEX(Items!$B$2:$B$501,MATCH($D184,Items!$A$2:$A$501,0)),"Unknown SKU"))</f>
        <v/>
      </c>
      <c r="F184" s="14" t="n"/>
      <c r="G184" s="16" t="n"/>
      <c r="H184" s="13" t="str">
        <f>IF(F184="","",F184*G184)</f>
        <v/>
      </c>
      <c r="I184" s="14" t="n"/>
      <c r="J184" s="12" t="str">
        <f>IF($D184="","",IF(IF(I184="",0,I184)&gt;=F184,"Received",IF(IF(I184="",0,I184)&gt;0,"Part received","Open")))</f>
        <v/>
      </c>
      <c r="K184" s="19" t="n"/>
      <c r="L184" s="14" t="n"/>
    </row>
    <row r="185">
      <c r="A185" s="14" t="n"/>
      <c r="B185" s="19" t="n"/>
      <c r="C185" s="14" t="n"/>
      <c r="D185" s="14" t="n"/>
      <c r="E185" s="12" t="str">
        <f>IF($D185="","",IFERROR(INDEX(Items!$B$2:$B$501,MATCH($D185,Items!$A$2:$A$501,0)),"Unknown SKU"))</f>
        <v/>
      </c>
      <c r="F185" s="14" t="n"/>
      <c r="G185" s="16" t="n"/>
      <c r="H185" s="13" t="str">
        <f>IF(F185="","",F185*G185)</f>
        <v/>
      </c>
      <c r="I185" s="14" t="n"/>
      <c r="J185" s="12" t="str">
        <f>IF($D185="","",IF(IF(I185="",0,I185)&gt;=F185,"Received",IF(IF(I185="",0,I185)&gt;0,"Part received","Open")))</f>
        <v/>
      </c>
      <c r="K185" s="19" t="n"/>
      <c r="L185" s="14" t="n"/>
    </row>
    <row r="186">
      <c r="A186" s="14" t="n"/>
      <c r="B186" s="19" t="n"/>
      <c r="C186" s="14" t="n"/>
      <c r="D186" s="14" t="n"/>
      <c r="E186" s="12" t="str">
        <f>IF($D186="","",IFERROR(INDEX(Items!$B$2:$B$501,MATCH($D186,Items!$A$2:$A$501,0)),"Unknown SKU"))</f>
        <v/>
      </c>
      <c r="F186" s="14" t="n"/>
      <c r="G186" s="16" t="n"/>
      <c r="H186" s="13" t="str">
        <f>IF(F186="","",F186*G186)</f>
        <v/>
      </c>
      <c r="I186" s="14" t="n"/>
      <c r="J186" s="12" t="str">
        <f>IF($D186="","",IF(IF(I186="",0,I186)&gt;=F186,"Received",IF(IF(I186="",0,I186)&gt;0,"Part received","Open")))</f>
        <v/>
      </c>
      <c r="K186" s="19" t="n"/>
      <c r="L186" s="14" t="n"/>
    </row>
    <row r="187">
      <c r="A187" s="14" t="n"/>
      <c r="B187" s="19" t="n"/>
      <c r="C187" s="14" t="n"/>
      <c r="D187" s="14" t="n"/>
      <c r="E187" s="12" t="str">
        <f>IF($D187="","",IFERROR(INDEX(Items!$B$2:$B$501,MATCH($D187,Items!$A$2:$A$501,0)),"Unknown SKU"))</f>
        <v/>
      </c>
      <c r="F187" s="14" t="n"/>
      <c r="G187" s="16" t="n"/>
      <c r="H187" s="13" t="str">
        <f>IF(F187="","",F187*G187)</f>
        <v/>
      </c>
      <c r="I187" s="14" t="n"/>
      <c r="J187" s="12" t="str">
        <f>IF($D187="","",IF(IF(I187="",0,I187)&gt;=F187,"Received",IF(IF(I187="",0,I187)&gt;0,"Part received","Open")))</f>
        <v/>
      </c>
      <c r="K187" s="19" t="n"/>
      <c r="L187" s="14" t="n"/>
    </row>
    <row r="188">
      <c r="A188" s="14" t="n"/>
      <c r="B188" s="19" t="n"/>
      <c r="C188" s="14" t="n"/>
      <c r="D188" s="14" t="n"/>
      <c r="E188" s="12" t="str">
        <f>IF($D188="","",IFERROR(INDEX(Items!$B$2:$B$501,MATCH($D188,Items!$A$2:$A$501,0)),"Unknown SKU"))</f>
        <v/>
      </c>
      <c r="F188" s="14" t="n"/>
      <c r="G188" s="16" t="n"/>
      <c r="H188" s="13" t="str">
        <f>IF(F188="","",F188*G188)</f>
        <v/>
      </c>
      <c r="I188" s="14" t="n"/>
      <c r="J188" s="12" t="str">
        <f>IF($D188="","",IF(IF(I188="",0,I188)&gt;=F188,"Received",IF(IF(I188="",0,I188)&gt;0,"Part received","Open")))</f>
        <v/>
      </c>
      <c r="K188" s="19" t="n"/>
      <c r="L188" s="14" t="n"/>
    </row>
    <row r="189">
      <c r="A189" s="14" t="n"/>
      <c r="B189" s="19" t="n"/>
      <c r="C189" s="14" t="n"/>
      <c r="D189" s="14" t="n"/>
      <c r="E189" s="12" t="str">
        <f>IF($D189="","",IFERROR(INDEX(Items!$B$2:$B$501,MATCH($D189,Items!$A$2:$A$501,0)),"Unknown SKU"))</f>
        <v/>
      </c>
      <c r="F189" s="14" t="n"/>
      <c r="G189" s="16" t="n"/>
      <c r="H189" s="13" t="str">
        <f>IF(F189="","",F189*G189)</f>
        <v/>
      </c>
      <c r="I189" s="14" t="n"/>
      <c r="J189" s="12" t="str">
        <f>IF($D189="","",IF(IF(I189="",0,I189)&gt;=F189,"Received",IF(IF(I189="",0,I189)&gt;0,"Part received","Open")))</f>
        <v/>
      </c>
      <c r="K189" s="19" t="n"/>
      <c r="L189" s="14" t="n"/>
    </row>
    <row r="190">
      <c r="A190" s="14" t="n"/>
      <c r="B190" s="19" t="n"/>
      <c r="C190" s="14" t="n"/>
      <c r="D190" s="14" t="n"/>
      <c r="E190" s="12" t="str">
        <f>IF($D190="","",IFERROR(INDEX(Items!$B$2:$B$501,MATCH($D190,Items!$A$2:$A$501,0)),"Unknown SKU"))</f>
        <v/>
      </c>
      <c r="F190" s="14" t="n"/>
      <c r="G190" s="16" t="n"/>
      <c r="H190" s="13" t="str">
        <f>IF(F190="","",F190*G190)</f>
        <v/>
      </c>
      <c r="I190" s="14" t="n"/>
      <c r="J190" s="12" t="str">
        <f>IF($D190="","",IF(IF(I190="",0,I190)&gt;=F190,"Received",IF(IF(I190="",0,I190)&gt;0,"Part received","Open")))</f>
        <v/>
      </c>
      <c r="K190" s="19" t="n"/>
      <c r="L190" s="14" t="n"/>
    </row>
    <row r="191">
      <c r="A191" s="14" t="n"/>
      <c r="B191" s="19" t="n"/>
      <c r="C191" s="14" t="n"/>
      <c r="D191" s="14" t="n"/>
      <c r="E191" s="12" t="str">
        <f>IF($D191="","",IFERROR(INDEX(Items!$B$2:$B$501,MATCH($D191,Items!$A$2:$A$501,0)),"Unknown SKU"))</f>
        <v/>
      </c>
      <c r="F191" s="14" t="n"/>
      <c r="G191" s="16" t="n"/>
      <c r="H191" s="13" t="str">
        <f>IF(F191="","",F191*G191)</f>
        <v/>
      </c>
      <c r="I191" s="14" t="n"/>
      <c r="J191" s="12" t="str">
        <f>IF($D191="","",IF(IF(I191="",0,I191)&gt;=F191,"Received",IF(IF(I191="",0,I191)&gt;0,"Part received","Open")))</f>
        <v/>
      </c>
      <c r="K191" s="19" t="n"/>
      <c r="L191" s="14" t="n"/>
    </row>
    <row r="192">
      <c r="A192" s="14" t="n"/>
      <c r="B192" s="19" t="n"/>
      <c r="C192" s="14" t="n"/>
      <c r="D192" s="14" t="n"/>
      <c r="E192" s="12" t="str">
        <f>IF($D192="","",IFERROR(INDEX(Items!$B$2:$B$501,MATCH($D192,Items!$A$2:$A$501,0)),"Unknown SKU"))</f>
        <v/>
      </c>
      <c r="F192" s="14" t="n"/>
      <c r="G192" s="16" t="n"/>
      <c r="H192" s="13" t="str">
        <f>IF(F192="","",F192*G192)</f>
        <v/>
      </c>
      <c r="I192" s="14" t="n"/>
      <c r="J192" s="12" t="str">
        <f>IF($D192="","",IF(IF(I192="",0,I192)&gt;=F192,"Received",IF(IF(I192="",0,I192)&gt;0,"Part received","Open")))</f>
        <v/>
      </c>
      <c r="K192" s="19" t="n"/>
      <c r="L192" s="14" t="n"/>
    </row>
    <row r="193">
      <c r="A193" s="14" t="n"/>
      <c r="B193" s="19" t="n"/>
      <c r="C193" s="14" t="n"/>
      <c r="D193" s="14" t="n"/>
      <c r="E193" s="12" t="str">
        <f>IF($D193="","",IFERROR(INDEX(Items!$B$2:$B$501,MATCH($D193,Items!$A$2:$A$501,0)),"Unknown SKU"))</f>
        <v/>
      </c>
      <c r="F193" s="14" t="n"/>
      <c r="G193" s="16" t="n"/>
      <c r="H193" s="13" t="str">
        <f>IF(F193="","",F193*G193)</f>
        <v/>
      </c>
      <c r="I193" s="14" t="n"/>
      <c r="J193" s="12" t="str">
        <f>IF($D193="","",IF(IF(I193="",0,I193)&gt;=F193,"Received",IF(IF(I193="",0,I193)&gt;0,"Part received","Open")))</f>
        <v/>
      </c>
      <c r="K193" s="19" t="n"/>
      <c r="L193" s="14" t="n"/>
    </row>
    <row r="194">
      <c r="A194" s="14" t="n"/>
      <c r="B194" s="19" t="n"/>
      <c r="C194" s="14" t="n"/>
      <c r="D194" s="14" t="n"/>
      <c r="E194" s="12" t="str">
        <f>IF($D194="","",IFERROR(INDEX(Items!$B$2:$B$501,MATCH($D194,Items!$A$2:$A$501,0)),"Unknown SKU"))</f>
        <v/>
      </c>
      <c r="F194" s="14" t="n"/>
      <c r="G194" s="16" t="n"/>
      <c r="H194" s="13" t="str">
        <f>IF(F194="","",F194*G194)</f>
        <v/>
      </c>
      <c r="I194" s="14" t="n"/>
      <c r="J194" s="12" t="str">
        <f>IF($D194="","",IF(IF(I194="",0,I194)&gt;=F194,"Received",IF(IF(I194="",0,I194)&gt;0,"Part received","Open")))</f>
        <v/>
      </c>
      <c r="K194" s="19" t="n"/>
      <c r="L194" s="14" t="n"/>
    </row>
    <row r="195">
      <c r="A195" s="14" t="n"/>
      <c r="B195" s="19" t="n"/>
      <c r="C195" s="14" t="n"/>
      <c r="D195" s="14" t="n"/>
      <c r="E195" s="12" t="str">
        <f>IF($D195="","",IFERROR(INDEX(Items!$B$2:$B$501,MATCH($D195,Items!$A$2:$A$501,0)),"Unknown SKU"))</f>
        <v/>
      </c>
      <c r="F195" s="14" t="n"/>
      <c r="G195" s="16" t="n"/>
      <c r="H195" s="13" t="str">
        <f>IF(F195="","",F195*G195)</f>
        <v/>
      </c>
      <c r="I195" s="14" t="n"/>
      <c r="J195" s="12" t="str">
        <f>IF($D195="","",IF(IF(I195="",0,I195)&gt;=F195,"Received",IF(IF(I195="",0,I195)&gt;0,"Part received","Open")))</f>
        <v/>
      </c>
      <c r="K195" s="19" t="n"/>
      <c r="L195" s="14" t="n"/>
    </row>
    <row r="196">
      <c r="A196" s="14" t="n"/>
      <c r="B196" s="19" t="n"/>
      <c r="C196" s="14" t="n"/>
      <c r="D196" s="14" t="n"/>
      <c r="E196" s="12" t="str">
        <f>IF($D196="","",IFERROR(INDEX(Items!$B$2:$B$501,MATCH($D196,Items!$A$2:$A$501,0)),"Unknown SKU"))</f>
        <v/>
      </c>
      <c r="F196" s="14" t="n"/>
      <c r="G196" s="16" t="n"/>
      <c r="H196" s="13" t="str">
        <f>IF(F196="","",F196*G196)</f>
        <v/>
      </c>
      <c r="I196" s="14" t="n"/>
      <c r="J196" s="12" t="str">
        <f>IF($D196="","",IF(IF(I196="",0,I196)&gt;=F196,"Received",IF(IF(I196="",0,I196)&gt;0,"Part received","Open")))</f>
        <v/>
      </c>
      <c r="K196" s="19" t="n"/>
      <c r="L196" s="14" t="n"/>
    </row>
    <row r="197">
      <c r="A197" s="14" t="n"/>
      <c r="B197" s="19" t="n"/>
      <c r="C197" s="14" t="n"/>
      <c r="D197" s="14" t="n"/>
      <c r="E197" s="12" t="str">
        <f>IF($D197="","",IFERROR(INDEX(Items!$B$2:$B$501,MATCH($D197,Items!$A$2:$A$501,0)),"Unknown SKU"))</f>
        <v/>
      </c>
      <c r="F197" s="14" t="n"/>
      <c r="G197" s="16" t="n"/>
      <c r="H197" s="13" t="str">
        <f>IF(F197="","",F197*G197)</f>
        <v/>
      </c>
      <c r="I197" s="14" t="n"/>
      <c r="J197" s="12" t="str">
        <f>IF($D197="","",IF(IF(I197="",0,I197)&gt;=F197,"Received",IF(IF(I197="",0,I197)&gt;0,"Part received","Open")))</f>
        <v/>
      </c>
      <c r="K197" s="19" t="n"/>
      <c r="L197" s="14" t="n"/>
    </row>
    <row r="198">
      <c r="A198" s="14" t="n"/>
      <c r="B198" s="19" t="n"/>
      <c r="C198" s="14" t="n"/>
      <c r="D198" s="14" t="n"/>
      <c r="E198" s="12" t="str">
        <f>IF($D198="","",IFERROR(INDEX(Items!$B$2:$B$501,MATCH($D198,Items!$A$2:$A$501,0)),"Unknown SKU"))</f>
        <v/>
      </c>
      <c r="F198" s="14" t="n"/>
      <c r="G198" s="16" t="n"/>
      <c r="H198" s="13" t="str">
        <f>IF(F198="","",F198*G198)</f>
        <v/>
      </c>
      <c r="I198" s="14" t="n"/>
      <c r="J198" s="12" t="str">
        <f>IF($D198="","",IF(IF(I198="",0,I198)&gt;=F198,"Received",IF(IF(I198="",0,I198)&gt;0,"Part received","Open")))</f>
        <v/>
      </c>
      <c r="K198" s="19" t="n"/>
      <c r="L198" s="14" t="n"/>
    </row>
    <row r="199">
      <c r="A199" s="14" t="n"/>
      <c r="B199" s="19" t="n"/>
      <c r="C199" s="14" t="n"/>
      <c r="D199" s="14" t="n"/>
      <c r="E199" s="12" t="str">
        <f>IF($D199="","",IFERROR(INDEX(Items!$B$2:$B$501,MATCH($D199,Items!$A$2:$A$501,0)),"Unknown SKU"))</f>
        <v/>
      </c>
      <c r="F199" s="14" t="n"/>
      <c r="G199" s="16" t="n"/>
      <c r="H199" s="13" t="str">
        <f>IF(F199="","",F199*G199)</f>
        <v/>
      </c>
      <c r="I199" s="14" t="n"/>
      <c r="J199" s="12" t="str">
        <f>IF($D199="","",IF(IF(I199="",0,I199)&gt;=F199,"Received",IF(IF(I199="",0,I199)&gt;0,"Part received","Open")))</f>
        <v/>
      </c>
      <c r="K199" s="19" t="n"/>
      <c r="L199" s="14" t="n"/>
    </row>
    <row r="200">
      <c r="A200" s="14" t="n"/>
      <c r="B200" s="19" t="n"/>
      <c r="C200" s="14" t="n"/>
      <c r="D200" s="14" t="n"/>
      <c r="E200" s="12" t="str">
        <f>IF($D200="","",IFERROR(INDEX(Items!$B$2:$B$501,MATCH($D200,Items!$A$2:$A$501,0)),"Unknown SKU"))</f>
        <v/>
      </c>
      <c r="F200" s="14" t="n"/>
      <c r="G200" s="16" t="n"/>
      <c r="H200" s="13" t="str">
        <f>IF(F200="","",F200*G200)</f>
        <v/>
      </c>
      <c r="I200" s="14" t="n"/>
      <c r="J200" s="12" t="str">
        <f>IF($D200="","",IF(IF(I200="",0,I200)&gt;=F200,"Received",IF(IF(I200="",0,I200)&gt;0,"Part received","Open")))</f>
        <v/>
      </c>
      <c r="K200" s="19" t="n"/>
      <c r="L200" s="14" t="n"/>
    </row>
    <row r="201">
      <c r="A201" s="14" t="n"/>
      <c r="B201" s="19" t="n"/>
      <c r="C201" s="14" t="n"/>
      <c r="D201" s="14" t="n"/>
      <c r="E201" s="12" t="str">
        <f>IF($D201="","",IFERROR(INDEX(Items!$B$2:$B$501,MATCH($D201,Items!$A$2:$A$501,0)),"Unknown SKU"))</f>
        <v/>
      </c>
      <c r="F201" s="14" t="n"/>
      <c r="G201" s="16" t="n"/>
      <c r="H201" s="13" t="str">
        <f>IF(F201="","",F201*G201)</f>
        <v/>
      </c>
      <c r="I201" s="14" t="n"/>
      <c r="J201" s="12" t="str">
        <f>IF($D201="","",IF(IF(I201="",0,I201)&gt;=F201,"Received",IF(IF(I201="",0,I201)&gt;0,"Part received","Open")))</f>
        <v/>
      </c>
      <c r="K201" s="19" t="n"/>
      <c r="L201" s="14" t="n"/>
    </row>
    <row r="202">
      <c r="A202" s="14" t="n"/>
      <c r="B202" s="19" t="n"/>
      <c r="C202" s="14" t="n"/>
      <c r="D202" s="14" t="n"/>
      <c r="E202" s="12" t="str">
        <f>IF($D202="","",IFERROR(INDEX(Items!$B$2:$B$501,MATCH($D202,Items!$A$2:$A$501,0)),"Unknown SKU"))</f>
        <v/>
      </c>
      <c r="F202" s="14" t="n"/>
      <c r="G202" s="16" t="n"/>
      <c r="H202" s="13" t="str">
        <f>IF(F202="","",F202*G202)</f>
        <v/>
      </c>
      <c r="I202" s="14" t="n"/>
      <c r="J202" s="12" t="str">
        <f>IF($D202="","",IF(IF(I202="",0,I202)&gt;=F202,"Received",IF(IF(I202="",0,I202)&gt;0,"Part received","Open")))</f>
        <v/>
      </c>
      <c r="K202" s="19" t="n"/>
      <c r="L202" s="14" t="n"/>
    </row>
    <row r="203">
      <c r="A203" s="14" t="n"/>
      <c r="B203" s="19" t="n"/>
      <c r="C203" s="14" t="n"/>
      <c r="D203" s="14" t="n"/>
      <c r="E203" s="12" t="str">
        <f>IF($D203="","",IFERROR(INDEX(Items!$B$2:$B$501,MATCH($D203,Items!$A$2:$A$501,0)),"Unknown SKU"))</f>
        <v/>
      </c>
      <c r="F203" s="14" t="n"/>
      <c r="G203" s="16" t="n"/>
      <c r="H203" s="13" t="str">
        <f>IF(F203="","",F203*G203)</f>
        <v/>
      </c>
      <c r="I203" s="14" t="n"/>
      <c r="J203" s="12" t="str">
        <f>IF($D203="","",IF(IF(I203="",0,I203)&gt;=F203,"Received",IF(IF(I203="",0,I203)&gt;0,"Part received","Open")))</f>
        <v/>
      </c>
      <c r="K203" s="19" t="n"/>
      <c r="L203" s="14" t="n"/>
    </row>
    <row r="204">
      <c r="A204" s="14" t="n"/>
      <c r="B204" s="19" t="n"/>
      <c r="C204" s="14" t="n"/>
      <c r="D204" s="14" t="n"/>
      <c r="E204" s="12" t="str">
        <f>IF($D204="","",IFERROR(INDEX(Items!$B$2:$B$501,MATCH($D204,Items!$A$2:$A$501,0)),"Unknown SKU"))</f>
        <v/>
      </c>
      <c r="F204" s="14" t="n"/>
      <c r="G204" s="16" t="n"/>
      <c r="H204" s="13" t="str">
        <f>IF(F204="","",F204*G204)</f>
        <v/>
      </c>
      <c r="I204" s="14" t="n"/>
      <c r="J204" s="12" t="str">
        <f>IF($D204="","",IF(IF(I204="",0,I204)&gt;=F204,"Received",IF(IF(I204="",0,I204)&gt;0,"Part received","Open")))</f>
        <v/>
      </c>
      <c r="K204" s="19" t="n"/>
      <c r="L204" s="14" t="n"/>
    </row>
    <row r="205">
      <c r="A205" s="14" t="n"/>
      <c r="B205" s="19" t="n"/>
      <c r="C205" s="14" t="n"/>
      <c r="D205" s="14" t="n"/>
      <c r="E205" s="12" t="str">
        <f>IF($D205="","",IFERROR(INDEX(Items!$B$2:$B$501,MATCH($D205,Items!$A$2:$A$501,0)),"Unknown SKU"))</f>
        <v/>
      </c>
      <c r="F205" s="14" t="n"/>
      <c r="G205" s="16" t="n"/>
      <c r="H205" s="13" t="str">
        <f>IF(F205="","",F205*G205)</f>
        <v/>
      </c>
      <c r="I205" s="14" t="n"/>
      <c r="J205" s="12" t="str">
        <f>IF($D205="","",IF(IF(I205="",0,I205)&gt;=F205,"Received",IF(IF(I205="",0,I205)&gt;0,"Part received","Open")))</f>
        <v/>
      </c>
      <c r="K205" s="19" t="n"/>
      <c r="L205" s="14" t="n"/>
    </row>
    <row r="206">
      <c r="A206" s="14" t="n"/>
      <c r="B206" s="19" t="n"/>
      <c r="C206" s="14" t="n"/>
      <c r="D206" s="14" t="n"/>
      <c r="E206" s="12" t="str">
        <f>IF($D206="","",IFERROR(INDEX(Items!$B$2:$B$501,MATCH($D206,Items!$A$2:$A$501,0)),"Unknown SKU"))</f>
        <v/>
      </c>
      <c r="F206" s="14" t="n"/>
      <c r="G206" s="16" t="n"/>
      <c r="H206" s="13" t="str">
        <f>IF(F206="","",F206*G206)</f>
        <v/>
      </c>
      <c r="I206" s="14" t="n"/>
      <c r="J206" s="12" t="str">
        <f>IF($D206="","",IF(IF(I206="",0,I206)&gt;=F206,"Received",IF(IF(I206="",0,I206)&gt;0,"Part received","Open")))</f>
        <v/>
      </c>
      <c r="K206" s="19" t="n"/>
      <c r="L206" s="14" t="n"/>
    </row>
    <row r="207">
      <c r="A207" s="14" t="n"/>
      <c r="B207" s="19" t="n"/>
      <c r="C207" s="14" t="n"/>
      <c r="D207" s="14" t="n"/>
      <c r="E207" s="12" t="str">
        <f>IF($D207="","",IFERROR(INDEX(Items!$B$2:$B$501,MATCH($D207,Items!$A$2:$A$501,0)),"Unknown SKU"))</f>
        <v/>
      </c>
      <c r="F207" s="14" t="n"/>
      <c r="G207" s="16" t="n"/>
      <c r="H207" s="13" t="str">
        <f>IF(F207="","",F207*G207)</f>
        <v/>
      </c>
      <c r="I207" s="14" t="n"/>
      <c r="J207" s="12" t="str">
        <f>IF($D207="","",IF(IF(I207="",0,I207)&gt;=F207,"Received",IF(IF(I207="",0,I207)&gt;0,"Part received","Open")))</f>
        <v/>
      </c>
      <c r="K207" s="19" t="n"/>
      <c r="L207" s="14" t="n"/>
    </row>
    <row r="208">
      <c r="A208" s="14" t="n"/>
      <c r="B208" s="19" t="n"/>
      <c r="C208" s="14" t="n"/>
      <c r="D208" s="14" t="n"/>
      <c r="E208" s="12" t="str">
        <f>IF($D208="","",IFERROR(INDEX(Items!$B$2:$B$501,MATCH($D208,Items!$A$2:$A$501,0)),"Unknown SKU"))</f>
        <v/>
      </c>
      <c r="F208" s="14" t="n"/>
      <c r="G208" s="16" t="n"/>
      <c r="H208" s="13" t="str">
        <f>IF(F208="","",F208*G208)</f>
        <v/>
      </c>
      <c r="I208" s="14" t="n"/>
      <c r="J208" s="12" t="str">
        <f>IF($D208="","",IF(IF(I208="",0,I208)&gt;=F208,"Received",IF(IF(I208="",0,I208)&gt;0,"Part received","Open")))</f>
        <v/>
      </c>
      <c r="K208" s="19" t="n"/>
      <c r="L208" s="14" t="n"/>
    </row>
    <row r="209">
      <c r="A209" s="14" t="n"/>
      <c r="B209" s="19" t="n"/>
      <c r="C209" s="14" t="n"/>
      <c r="D209" s="14" t="n"/>
      <c r="E209" s="12" t="str">
        <f>IF($D209="","",IFERROR(INDEX(Items!$B$2:$B$501,MATCH($D209,Items!$A$2:$A$501,0)),"Unknown SKU"))</f>
        <v/>
      </c>
      <c r="F209" s="14" t="n"/>
      <c r="G209" s="16" t="n"/>
      <c r="H209" s="13" t="str">
        <f>IF(F209="","",F209*G209)</f>
        <v/>
      </c>
      <c r="I209" s="14" t="n"/>
      <c r="J209" s="12" t="str">
        <f>IF($D209="","",IF(IF(I209="",0,I209)&gt;=F209,"Received",IF(IF(I209="",0,I209)&gt;0,"Part received","Open")))</f>
        <v/>
      </c>
      <c r="K209" s="19" t="n"/>
      <c r="L209" s="14" t="n"/>
    </row>
    <row r="210">
      <c r="A210" s="14" t="n"/>
      <c r="B210" s="19" t="n"/>
      <c r="C210" s="14" t="n"/>
      <c r="D210" s="14" t="n"/>
      <c r="E210" s="12" t="str">
        <f>IF($D210="","",IFERROR(INDEX(Items!$B$2:$B$501,MATCH($D210,Items!$A$2:$A$501,0)),"Unknown SKU"))</f>
        <v/>
      </c>
      <c r="F210" s="14" t="n"/>
      <c r="G210" s="16" t="n"/>
      <c r="H210" s="13" t="str">
        <f>IF(F210="","",F210*G210)</f>
        <v/>
      </c>
      <c r="I210" s="14" t="n"/>
      <c r="J210" s="12" t="str">
        <f>IF($D210="","",IF(IF(I210="",0,I210)&gt;=F210,"Received",IF(IF(I210="",0,I210)&gt;0,"Part received","Open")))</f>
        <v/>
      </c>
      <c r="K210" s="19" t="n"/>
      <c r="L210" s="14" t="n"/>
    </row>
    <row r="211">
      <c r="A211" s="14" t="n"/>
      <c r="B211" s="19" t="n"/>
      <c r="C211" s="14" t="n"/>
      <c r="D211" s="14" t="n"/>
      <c r="E211" s="12" t="str">
        <f>IF($D211="","",IFERROR(INDEX(Items!$B$2:$B$501,MATCH($D211,Items!$A$2:$A$501,0)),"Unknown SKU"))</f>
        <v/>
      </c>
      <c r="F211" s="14" t="n"/>
      <c r="G211" s="16" t="n"/>
      <c r="H211" s="13" t="str">
        <f>IF(F211="","",F211*G211)</f>
        <v/>
      </c>
      <c r="I211" s="14" t="n"/>
      <c r="J211" s="12" t="str">
        <f>IF($D211="","",IF(IF(I211="",0,I211)&gt;=F211,"Received",IF(IF(I211="",0,I211)&gt;0,"Part received","Open")))</f>
        <v/>
      </c>
      <c r="K211" s="19" t="n"/>
      <c r="L211" s="14" t="n"/>
    </row>
    <row r="212">
      <c r="A212" s="14" t="n"/>
      <c r="B212" s="19" t="n"/>
      <c r="C212" s="14" t="n"/>
      <c r="D212" s="14" t="n"/>
      <c r="E212" s="12" t="str">
        <f>IF($D212="","",IFERROR(INDEX(Items!$B$2:$B$501,MATCH($D212,Items!$A$2:$A$501,0)),"Unknown SKU"))</f>
        <v/>
      </c>
      <c r="F212" s="14" t="n"/>
      <c r="G212" s="16" t="n"/>
      <c r="H212" s="13" t="str">
        <f>IF(F212="","",F212*G212)</f>
        <v/>
      </c>
      <c r="I212" s="14" t="n"/>
      <c r="J212" s="12" t="str">
        <f>IF($D212="","",IF(IF(I212="",0,I212)&gt;=F212,"Received",IF(IF(I212="",0,I212)&gt;0,"Part received","Open")))</f>
        <v/>
      </c>
      <c r="K212" s="19" t="n"/>
      <c r="L212" s="14" t="n"/>
    </row>
    <row r="213">
      <c r="A213" s="14" t="n"/>
      <c r="B213" s="19" t="n"/>
      <c r="C213" s="14" t="n"/>
      <c r="D213" s="14" t="n"/>
      <c r="E213" s="12" t="str">
        <f>IF($D213="","",IFERROR(INDEX(Items!$B$2:$B$501,MATCH($D213,Items!$A$2:$A$501,0)),"Unknown SKU"))</f>
        <v/>
      </c>
      <c r="F213" s="14" t="n"/>
      <c r="G213" s="16" t="n"/>
      <c r="H213" s="13" t="str">
        <f>IF(F213="","",F213*G213)</f>
        <v/>
      </c>
      <c r="I213" s="14" t="n"/>
      <c r="J213" s="12" t="str">
        <f>IF($D213="","",IF(IF(I213="",0,I213)&gt;=F213,"Received",IF(IF(I213="",0,I213)&gt;0,"Part received","Open")))</f>
        <v/>
      </c>
      <c r="K213" s="19" t="n"/>
      <c r="L213" s="14" t="n"/>
    </row>
    <row r="214">
      <c r="A214" s="14" t="n"/>
      <c r="B214" s="19" t="n"/>
      <c r="C214" s="14" t="n"/>
      <c r="D214" s="14" t="n"/>
      <c r="E214" s="12" t="str">
        <f>IF($D214="","",IFERROR(INDEX(Items!$B$2:$B$501,MATCH($D214,Items!$A$2:$A$501,0)),"Unknown SKU"))</f>
        <v/>
      </c>
      <c r="F214" s="14" t="n"/>
      <c r="G214" s="16" t="n"/>
      <c r="H214" s="13" t="str">
        <f>IF(F214="","",F214*G214)</f>
        <v/>
      </c>
      <c r="I214" s="14" t="n"/>
      <c r="J214" s="12" t="str">
        <f>IF($D214="","",IF(IF(I214="",0,I214)&gt;=F214,"Received",IF(IF(I214="",0,I214)&gt;0,"Part received","Open")))</f>
        <v/>
      </c>
      <c r="K214" s="19" t="n"/>
      <c r="L214" s="14" t="n"/>
    </row>
    <row r="215">
      <c r="A215" s="14" t="n"/>
      <c r="B215" s="19" t="n"/>
      <c r="C215" s="14" t="n"/>
      <c r="D215" s="14" t="n"/>
      <c r="E215" s="12" t="str">
        <f>IF($D215="","",IFERROR(INDEX(Items!$B$2:$B$501,MATCH($D215,Items!$A$2:$A$501,0)),"Unknown SKU"))</f>
        <v/>
      </c>
      <c r="F215" s="14" t="n"/>
      <c r="G215" s="16" t="n"/>
      <c r="H215" s="13" t="str">
        <f>IF(F215="","",F215*G215)</f>
        <v/>
      </c>
      <c r="I215" s="14" t="n"/>
      <c r="J215" s="12" t="str">
        <f>IF($D215="","",IF(IF(I215="",0,I215)&gt;=F215,"Received",IF(IF(I215="",0,I215)&gt;0,"Part received","Open")))</f>
        <v/>
      </c>
      <c r="K215" s="19" t="n"/>
      <c r="L215" s="14" t="n"/>
    </row>
    <row r="216">
      <c r="A216" s="14" t="n"/>
      <c r="B216" s="19" t="n"/>
      <c r="C216" s="14" t="n"/>
      <c r="D216" s="14" t="n"/>
      <c r="E216" s="12" t="str">
        <f>IF($D216="","",IFERROR(INDEX(Items!$B$2:$B$501,MATCH($D216,Items!$A$2:$A$501,0)),"Unknown SKU"))</f>
        <v/>
      </c>
      <c r="F216" s="14" t="n"/>
      <c r="G216" s="16" t="n"/>
      <c r="H216" s="13" t="str">
        <f>IF(F216="","",F216*G216)</f>
        <v/>
      </c>
      <c r="I216" s="14" t="n"/>
      <c r="J216" s="12" t="str">
        <f>IF($D216="","",IF(IF(I216="",0,I216)&gt;=F216,"Received",IF(IF(I216="",0,I216)&gt;0,"Part received","Open")))</f>
        <v/>
      </c>
      <c r="K216" s="19" t="n"/>
      <c r="L216" s="14" t="n"/>
    </row>
    <row r="217">
      <c r="A217" s="14" t="n"/>
      <c r="B217" s="19" t="n"/>
      <c r="C217" s="14" t="n"/>
      <c r="D217" s="14" t="n"/>
      <c r="E217" s="12" t="str">
        <f>IF($D217="","",IFERROR(INDEX(Items!$B$2:$B$501,MATCH($D217,Items!$A$2:$A$501,0)),"Unknown SKU"))</f>
        <v/>
      </c>
      <c r="F217" s="14" t="n"/>
      <c r="G217" s="16" t="n"/>
      <c r="H217" s="13" t="str">
        <f>IF(F217="","",F217*G217)</f>
        <v/>
      </c>
      <c r="I217" s="14" t="n"/>
      <c r="J217" s="12" t="str">
        <f>IF($D217="","",IF(IF(I217="",0,I217)&gt;=F217,"Received",IF(IF(I217="",0,I217)&gt;0,"Part received","Open")))</f>
        <v/>
      </c>
      <c r="K217" s="19" t="n"/>
      <c r="L217" s="14" t="n"/>
    </row>
    <row r="218">
      <c r="A218" s="14" t="n"/>
      <c r="B218" s="19" t="n"/>
      <c r="C218" s="14" t="n"/>
      <c r="D218" s="14" t="n"/>
      <c r="E218" s="12" t="str">
        <f>IF($D218="","",IFERROR(INDEX(Items!$B$2:$B$501,MATCH($D218,Items!$A$2:$A$501,0)),"Unknown SKU"))</f>
        <v/>
      </c>
      <c r="F218" s="14" t="n"/>
      <c r="G218" s="16" t="n"/>
      <c r="H218" s="13" t="str">
        <f>IF(F218="","",F218*G218)</f>
        <v/>
      </c>
      <c r="I218" s="14" t="n"/>
      <c r="J218" s="12" t="str">
        <f>IF($D218="","",IF(IF(I218="",0,I218)&gt;=F218,"Received",IF(IF(I218="",0,I218)&gt;0,"Part received","Open")))</f>
        <v/>
      </c>
      <c r="K218" s="19" t="n"/>
      <c r="L218" s="14" t="n"/>
    </row>
    <row r="219">
      <c r="A219" s="14" t="n"/>
      <c r="B219" s="19" t="n"/>
      <c r="C219" s="14" t="n"/>
      <c r="D219" s="14" t="n"/>
      <c r="E219" s="12" t="str">
        <f>IF($D219="","",IFERROR(INDEX(Items!$B$2:$B$501,MATCH($D219,Items!$A$2:$A$501,0)),"Unknown SKU"))</f>
        <v/>
      </c>
      <c r="F219" s="14" t="n"/>
      <c r="G219" s="16" t="n"/>
      <c r="H219" s="13" t="str">
        <f>IF(F219="","",F219*G219)</f>
        <v/>
      </c>
      <c r="I219" s="14" t="n"/>
      <c r="J219" s="12" t="str">
        <f>IF($D219="","",IF(IF(I219="",0,I219)&gt;=F219,"Received",IF(IF(I219="",0,I219)&gt;0,"Part received","Open")))</f>
        <v/>
      </c>
      <c r="K219" s="19" t="n"/>
      <c r="L219" s="14" t="n"/>
    </row>
    <row r="220">
      <c r="A220" s="14" t="n"/>
      <c r="B220" s="19" t="n"/>
      <c r="C220" s="14" t="n"/>
      <c r="D220" s="14" t="n"/>
      <c r="E220" s="12" t="str">
        <f>IF($D220="","",IFERROR(INDEX(Items!$B$2:$B$501,MATCH($D220,Items!$A$2:$A$501,0)),"Unknown SKU"))</f>
        <v/>
      </c>
      <c r="F220" s="14" t="n"/>
      <c r="G220" s="16" t="n"/>
      <c r="H220" s="13" t="str">
        <f>IF(F220="","",F220*G220)</f>
        <v/>
      </c>
      <c r="I220" s="14" t="n"/>
      <c r="J220" s="12" t="str">
        <f>IF($D220="","",IF(IF(I220="",0,I220)&gt;=F220,"Received",IF(IF(I220="",0,I220)&gt;0,"Part received","Open")))</f>
        <v/>
      </c>
      <c r="K220" s="19" t="n"/>
      <c r="L220" s="14" t="n"/>
    </row>
    <row r="221">
      <c r="A221" s="14" t="n"/>
      <c r="B221" s="19" t="n"/>
      <c r="C221" s="14" t="n"/>
      <c r="D221" s="14" t="n"/>
      <c r="E221" s="12" t="str">
        <f>IF($D221="","",IFERROR(INDEX(Items!$B$2:$B$501,MATCH($D221,Items!$A$2:$A$501,0)),"Unknown SKU"))</f>
        <v/>
      </c>
      <c r="F221" s="14" t="n"/>
      <c r="G221" s="16" t="n"/>
      <c r="H221" s="13" t="str">
        <f>IF(F221="","",F221*G221)</f>
        <v/>
      </c>
      <c r="I221" s="14" t="n"/>
      <c r="J221" s="12" t="str">
        <f>IF($D221="","",IF(IF(I221="",0,I221)&gt;=F221,"Received",IF(IF(I221="",0,I221)&gt;0,"Part received","Open")))</f>
        <v/>
      </c>
      <c r="K221" s="19" t="n"/>
      <c r="L221" s="14" t="n"/>
    </row>
    <row r="222">
      <c r="A222" s="14" t="n"/>
      <c r="B222" s="19" t="n"/>
      <c r="C222" s="14" t="n"/>
      <c r="D222" s="14" t="n"/>
      <c r="E222" s="12" t="str">
        <f>IF($D222="","",IFERROR(INDEX(Items!$B$2:$B$501,MATCH($D222,Items!$A$2:$A$501,0)),"Unknown SKU"))</f>
        <v/>
      </c>
      <c r="F222" s="14" t="n"/>
      <c r="G222" s="16" t="n"/>
      <c r="H222" s="13" t="str">
        <f>IF(F222="","",F222*G222)</f>
        <v/>
      </c>
      <c r="I222" s="14" t="n"/>
      <c r="J222" s="12" t="str">
        <f>IF($D222="","",IF(IF(I222="",0,I222)&gt;=F222,"Received",IF(IF(I222="",0,I222)&gt;0,"Part received","Open")))</f>
        <v/>
      </c>
      <c r="K222" s="19" t="n"/>
      <c r="L222" s="14" t="n"/>
    </row>
    <row r="223">
      <c r="A223" s="14" t="n"/>
      <c r="B223" s="19" t="n"/>
      <c r="C223" s="14" t="n"/>
      <c r="D223" s="14" t="n"/>
      <c r="E223" s="12" t="str">
        <f>IF($D223="","",IFERROR(INDEX(Items!$B$2:$B$501,MATCH($D223,Items!$A$2:$A$501,0)),"Unknown SKU"))</f>
        <v/>
      </c>
      <c r="F223" s="14" t="n"/>
      <c r="G223" s="16" t="n"/>
      <c r="H223" s="13" t="str">
        <f>IF(F223="","",F223*G223)</f>
        <v/>
      </c>
      <c r="I223" s="14" t="n"/>
      <c r="J223" s="12" t="str">
        <f>IF($D223="","",IF(IF(I223="",0,I223)&gt;=F223,"Received",IF(IF(I223="",0,I223)&gt;0,"Part received","Open")))</f>
        <v/>
      </c>
      <c r="K223" s="19" t="n"/>
      <c r="L223" s="14" t="n"/>
    </row>
    <row r="224">
      <c r="A224" s="14" t="n"/>
      <c r="B224" s="19" t="n"/>
      <c r="C224" s="14" t="n"/>
      <c r="D224" s="14" t="n"/>
      <c r="E224" s="12" t="str">
        <f>IF($D224="","",IFERROR(INDEX(Items!$B$2:$B$501,MATCH($D224,Items!$A$2:$A$501,0)),"Unknown SKU"))</f>
        <v/>
      </c>
      <c r="F224" s="14" t="n"/>
      <c r="G224" s="16" t="n"/>
      <c r="H224" s="13" t="str">
        <f>IF(F224="","",F224*G224)</f>
        <v/>
      </c>
      <c r="I224" s="14" t="n"/>
      <c r="J224" s="12" t="str">
        <f>IF($D224="","",IF(IF(I224="",0,I224)&gt;=F224,"Received",IF(IF(I224="",0,I224)&gt;0,"Part received","Open")))</f>
        <v/>
      </c>
      <c r="K224" s="19" t="n"/>
      <c r="L224" s="14" t="n"/>
    </row>
    <row r="225">
      <c r="A225" s="14" t="n"/>
      <c r="B225" s="19" t="n"/>
      <c r="C225" s="14" t="n"/>
      <c r="D225" s="14" t="n"/>
      <c r="E225" s="12" t="str">
        <f>IF($D225="","",IFERROR(INDEX(Items!$B$2:$B$501,MATCH($D225,Items!$A$2:$A$501,0)),"Unknown SKU"))</f>
        <v/>
      </c>
      <c r="F225" s="14" t="n"/>
      <c r="G225" s="16" t="n"/>
      <c r="H225" s="13" t="str">
        <f>IF(F225="","",F225*G225)</f>
        <v/>
      </c>
      <c r="I225" s="14" t="n"/>
      <c r="J225" s="12" t="str">
        <f>IF($D225="","",IF(IF(I225="",0,I225)&gt;=F225,"Received",IF(IF(I225="",0,I225)&gt;0,"Part received","Open")))</f>
        <v/>
      </c>
      <c r="K225" s="19" t="n"/>
      <c r="L225" s="14" t="n"/>
    </row>
    <row r="226">
      <c r="A226" s="14" t="n"/>
      <c r="B226" s="19" t="n"/>
      <c r="C226" s="14" t="n"/>
      <c r="D226" s="14" t="n"/>
      <c r="E226" s="12" t="str">
        <f>IF($D226="","",IFERROR(INDEX(Items!$B$2:$B$501,MATCH($D226,Items!$A$2:$A$501,0)),"Unknown SKU"))</f>
        <v/>
      </c>
      <c r="F226" s="14" t="n"/>
      <c r="G226" s="16" t="n"/>
      <c r="H226" s="13" t="str">
        <f>IF(F226="","",F226*G226)</f>
        <v/>
      </c>
      <c r="I226" s="14" t="n"/>
      <c r="J226" s="12" t="str">
        <f>IF($D226="","",IF(IF(I226="",0,I226)&gt;=F226,"Received",IF(IF(I226="",0,I226)&gt;0,"Part received","Open")))</f>
        <v/>
      </c>
      <c r="K226" s="19" t="n"/>
      <c r="L226" s="14" t="n"/>
    </row>
    <row r="227">
      <c r="A227" s="14" t="n"/>
      <c r="B227" s="19" t="n"/>
      <c r="C227" s="14" t="n"/>
      <c r="D227" s="14" t="n"/>
      <c r="E227" s="12" t="str">
        <f>IF($D227="","",IFERROR(INDEX(Items!$B$2:$B$501,MATCH($D227,Items!$A$2:$A$501,0)),"Unknown SKU"))</f>
        <v/>
      </c>
      <c r="F227" s="14" t="n"/>
      <c r="G227" s="16" t="n"/>
      <c r="H227" s="13" t="str">
        <f>IF(F227="","",F227*G227)</f>
        <v/>
      </c>
      <c r="I227" s="14" t="n"/>
      <c r="J227" s="12" t="str">
        <f>IF($D227="","",IF(IF(I227="",0,I227)&gt;=F227,"Received",IF(IF(I227="",0,I227)&gt;0,"Part received","Open")))</f>
        <v/>
      </c>
      <c r="K227" s="19" t="n"/>
      <c r="L227" s="14" t="n"/>
    </row>
    <row r="228">
      <c r="A228" s="14" t="n"/>
      <c r="B228" s="19" t="n"/>
      <c r="C228" s="14" t="n"/>
      <c r="D228" s="14" t="n"/>
      <c r="E228" s="12" t="str">
        <f>IF($D228="","",IFERROR(INDEX(Items!$B$2:$B$501,MATCH($D228,Items!$A$2:$A$501,0)),"Unknown SKU"))</f>
        <v/>
      </c>
      <c r="F228" s="14" t="n"/>
      <c r="G228" s="16" t="n"/>
      <c r="H228" s="13" t="str">
        <f>IF(F228="","",F228*G228)</f>
        <v/>
      </c>
      <c r="I228" s="14" t="n"/>
      <c r="J228" s="12" t="str">
        <f>IF($D228="","",IF(IF(I228="",0,I228)&gt;=F228,"Received",IF(IF(I228="",0,I228)&gt;0,"Part received","Open")))</f>
        <v/>
      </c>
      <c r="K228" s="19" t="n"/>
      <c r="L228" s="14" t="n"/>
    </row>
    <row r="229">
      <c r="A229" s="14" t="n"/>
      <c r="B229" s="19" t="n"/>
      <c r="C229" s="14" t="n"/>
      <c r="D229" s="14" t="n"/>
      <c r="E229" s="12" t="str">
        <f>IF($D229="","",IFERROR(INDEX(Items!$B$2:$B$501,MATCH($D229,Items!$A$2:$A$501,0)),"Unknown SKU"))</f>
        <v/>
      </c>
      <c r="F229" s="14" t="n"/>
      <c r="G229" s="16" t="n"/>
      <c r="H229" s="13" t="str">
        <f>IF(F229="","",F229*G229)</f>
        <v/>
      </c>
      <c r="I229" s="14" t="n"/>
      <c r="J229" s="12" t="str">
        <f>IF($D229="","",IF(IF(I229="",0,I229)&gt;=F229,"Received",IF(IF(I229="",0,I229)&gt;0,"Part received","Open")))</f>
        <v/>
      </c>
      <c r="K229" s="19" t="n"/>
      <c r="L229" s="14" t="n"/>
    </row>
    <row r="230">
      <c r="A230" s="14" t="n"/>
      <c r="B230" s="19" t="n"/>
      <c r="C230" s="14" t="n"/>
      <c r="D230" s="14" t="n"/>
      <c r="E230" s="12" t="str">
        <f>IF($D230="","",IFERROR(INDEX(Items!$B$2:$B$501,MATCH($D230,Items!$A$2:$A$501,0)),"Unknown SKU"))</f>
        <v/>
      </c>
      <c r="F230" s="14" t="n"/>
      <c r="G230" s="16" t="n"/>
      <c r="H230" s="13" t="str">
        <f>IF(F230="","",F230*G230)</f>
        <v/>
      </c>
      <c r="I230" s="14" t="n"/>
      <c r="J230" s="12" t="str">
        <f>IF($D230="","",IF(IF(I230="",0,I230)&gt;=F230,"Received",IF(IF(I230="",0,I230)&gt;0,"Part received","Open")))</f>
        <v/>
      </c>
      <c r="K230" s="19" t="n"/>
      <c r="L230" s="14" t="n"/>
    </row>
    <row r="231">
      <c r="A231" s="14" t="n"/>
      <c r="B231" s="19" t="n"/>
      <c r="C231" s="14" t="n"/>
      <c r="D231" s="14" t="n"/>
      <c r="E231" s="12" t="str">
        <f>IF($D231="","",IFERROR(INDEX(Items!$B$2:$B$501,MATCH($D231,Items!$A$2:$A$501,0)),"Unknown SKU"))</f>
        <v/>
      </c>
      <c r="F231" s="14" t="n"/>
      <c r="G231" s="16" t="n"/>
      <c r="H231" s="13" t="str">
        <f>IF(F231="","",F231*G231)</f>
        <v/>
      </c>
      <c r="I231" s="14" t="n"/>
      <c r="J231" s="12" t="str">
        <f>IF($D231="","",IF(IF(I231="",0,I231)&gt;=F231,"Received",IF(IF(I231="",0,I231)&gt;0,"Part received","Open")))</f>
        <v/>
      </c>
      <c r="K231" s="19" t="n"/>
      <c r="L231" s="14" t="n"/>
    </row>
    <row r="232">
      <c r="A232" s="14" t="n"/>
      <c r="B232" s="19" t="n"/>
      <c r="C232" s="14" t="n"/>
      <c r="D232" s="14" t="n"/>
      <c r="E232" s="12" t="str">
        <f>IF($D232="","",IFERROR(INDEX(Items!$B$2:$B$501,MATCH($D232,Items!$A$2:$A$501,0)),"Unknown SKU"))</f>
        <v/>
      </c>
      <c r="F232" s="14" t="n"/>
      <c r="G232" s="16" t="n"/>
      <c r="H232" s="13" t="str">
        <f>IF(F232="","",F232*G232)</f>
        <v/>
      </c>
      <c r="I232" s="14" t="n"/>
      <c r="J232" s="12" t="str">
        <f>IF($D232="","",IF(IF(I232="",0,I232)&gt;=F232,"Received",IF(IF(I232="",0,I232)&gt;0,"Part received","Open")))</f>
        <v/>
      </c>
      <c r="K232" s="19" t="n"/>
      <c r="L232" s="14" t="n"/>
    </row>
    <row r="233">
      <c r="A233" s="14" t="n"/>
      <c r="B233" s="19" t="n"/>
      <c r="C233" s="14" t="n"/>
      <c r="D233" s="14" t="n"/>
      <c r="E233" s="12" t="str">
        <f>IF($D233="","",IFERROR(INDEX(Items!$B$2:$B$501,MATCH($D233,Items!$A$2:$A$501,0)),"Unknown SKU"))</f>
        <v/>
      </c>
      <c r="F233" s="14" t="n"/>
      <c r="G233" s="16" t="n"/>
      <c r="H233" s="13" t="str">
        <f>IF(F233="","",F233*G233)</f>
        <v/>
      </c>
      <c r="I233" s="14" t="n"/>
      <c r="J233" s="12" t="str">
        <f>IF($D233="","",IF(IF(I233="",0,I233)&gt;=F233,"Received",IF(IF(I233="",0,I233)&gt;0,"Part received","Open")))</f>
        <v/>
      </c>
      <c r="K233" s="19" t="n"/>
      <c r="L233" s="14" t="n"/>
    </row>
    <row r="234">
      <c r="A234" s="14" t="n"/>
      <c r="B234" s="19" t="n"/>
      <c r="C234" s="14" t="n"/>
      <c r="D234" s="14" t="n"/>
      <c r="E234" s="12" t="str">
        <f>IF($D234="","",IFERROR(INDEX(Items!$B$2:$B$501,MATCH($D234,Items!$A$2:$A$501,0)),"Unknown SKU"))</f>
        <v/>
      </c>
      <c r="F234" s="14" t="n"/>
      <c r="G234" s="16" t="n"/>
      <c r="H234" s="13" t="str">
        <f>IF(F234="","",F234*G234)</f>
        <v/>
      </c>
      <c r="I234" s="14" t="n"/>
      <c r="J234" s="12" t="str">
        <f>IF($D234="","",IF(IF(I234="",0,I234)&gt;=F234,"Received",IF(IF(I234="",0,I234)&gt;0,"Part received","Open")))</f>
        <v/>
      </c>
      <c r="K234" s="19" t="n"/>
      <c r="L234" s="14" t="n"/>
    </row>
    <row r="235">
      <c r="A235" s="14" t="n"/>
      <c r="B235" s="19" t="n"/>
      <c r="C235" s="14" t="n"/>
      <c r="D235" s="14" t="n"/>
      <c r="E235" s="12" t="str">
        <f>IF($D235="","",IFERROR(INDEX(Items!$B$2:$B$501,MATCH($D235,Items!$A$2:$A$501,0)),"Unknown SKU"))</f>
        <v/>
      </c>
      <c r="F235" s="14" t="n"/>
      <c r="G235" s="16" t="n"/>
      <c r="H235" s="13" t="str">
        <f>IF(F235="","",F235*G235)</f>
        <v/>
      </c>
      <c r="I235" s="14" t="n"/>
      <c r="J235" s="12" t="str">
        <f>IF($D235="","",IF(IF(I235="",0,I235)&gt;=F235,"Received",IF(IF(I235="",0,I235)&gt;0,"Part received","Open")))</f>
        <v/>
      </c>
      <c r="K235" s="19" t="n"/>
      <c r="L235" s="14" t="n"/>
    </row>
    <row r="236">
      <c r="A236" s="14" t="n"/>
      <c r="B236" s="19" t="n"/>
      <c r="C236" s="14" t="n"/>
      <c r="D236" s="14" t="n"/>
      <c r="E236" s="12" t="str">
        <f>IF($D236="","",IFERROR(INDEX(Items!$B$2:$B$501,MATCH($D236,Items!$A$2:$A$501,0)),"Unknown SKU"))</f>
        <v/>
      </c>
      <c r="F236" s="14" t="n"/>
      <c r="G236" s="16" t="n"/>
      <c r="H236" s="13" t="str">
        <f>IF(F236="","",F236*G236)</f>
        <v/>
      </c>
      <c r="I236" s="14" t="n"/>
      <c r="J236" s="12" t="str">
        <f>IF($D236="","",IF(IF(I236="",0,I236)&gt;=F236,"Received",IF(IF(I236="",0,I236)&gt;0,"Part received","Open")))</f>
        <v/>
      </c>
      <c r="K236" s="19" t="n"/>
      <c r="L236" s="14" t="n"/>
    </row>
    <row r="237">
      <c r="A237" s="14" t="n"/>
      <c r="B237" s="19" t="n"/>
      <c r="C237" s="14" t="n"/>
      <c r="D237" s="14" t="n"/>
      <c r="E237" s="12" t="str">
        <f>IF($D237="","",IFERROR(INDEX(Items!$B$2:$B$501,MATCH($D237,Items!$A$2:$A$501,0)),"Unknown SKU"))</f>
        <v/>
      </c>
      <c r="F237" s="14" t="n"/>
      <c r="G237" s="16" t="n"/>
      <c r="H237" s="13" t="str">
        <f>IF(F237="","",F237*G237)</f>
        <v/>
      </c>
      <c r="I237" s="14" t="n"/>
      <c r="J237" s="12" t="str">
        <f>IF($D237="","",IF(IF(I237="",0,I237)&gt;=F237,"Received",IF(IF(I237="",0,I237)&gt;0,"Part received","Open")))</f>
        <v/>
      </c>
      <c r="K237" s="19" t="n"/>
      <c r="L237" s="14" t="n"/>
    </row>
    <row r="238">
      <c r="A238" s="14" t="n"/>
      <c r="B238" s="19" t="n"/>
      <c r="C238" s="14" t="n"/>
      <c r="D238" s="14" t="n"/>
      <c r="E238" s="12" t="str">
        <f>IF($D238="","",IFERROR(INDEX(Items!$B$2:$B$501,MATCH($D238,Items!$A$2:$A$501,0)),"Unknown SKU"))</f>
        <v/>
      </c>
      <c r="F238" s="14" t="n"/>
      <c r="G238" s="16" t="n"/>
      <c r="H238" s="13" t="str">
        <f>IF(F238="","",F238*G238)</f>
        <v/>
      </c>
      <c r="I238" s="14" t="n"/>
      <c r="J238" s="12" t="str">
        <f>IF($D238="","",IF(IF(I238="",0,I238)&gt;=F238,"Received",IF(IF(I238="",0,I238)&gt;0,"Part received","Open")))</f>
        <v/>
      </c>
      <c r="K238" s="19" t="n"/>
      <c r="L238" s="14" t="n"/>
    </row>
    <row r="239">
      <c r="A239" s="14" t="n"/>
      <c r="B239" s="19" t="n"/>
      <c r="C239" s="14" t="n"/>
      <c r="D239" s="14" t="n"/>
      <c r="E239" s="12" t="str">
        <f>IF($D239="","",IFERROR(INDEX(Items!$B$2:$B$501,MATCH($D239,Items!$A$2:$A$501,0)),"Unknown SKU"))</f>
        <v/>
      </c>
      <c r="F239" s="14" t="n"/>
      <c r="G239" s="16" t="n"/>
      <c r="H239" s="13" t="str">
        <f>IF(F239="","",F239*G239)</f>
        <v/>
      </c>
      <c r="I239" s="14" t="n"/>
      <c r="J239" s="12" t="str">
        <f>IF($D239="","",IF(IF(I239="",0,I239)&gt;=F239,"Received",IF(IF(I239="",0,I239)&gt;0,"Part received","Open")))</f>
        <v/>
      </c>
      <c r="K239" s="19" t="n"/>
      <c r="L239" s="14" t="n"/>
    </row>
    <row r="240">
      <c r="A240" s="14" t="n"/>
      <c r="B240" s="19" t="n"/>
      <c r="C240" s="14" t="n"/>
      <c r="D240" s="14" t="n"/>
      <c r="E240" s="12" t="str">
        <f>IF($D240="","",IFERROR(INDEX(Items!$B$2:$B$501,MATCH($D240,Items!$A$2:$A$501,0)),"Unknown SKU"))</f>
        <v/>
      </c>
      <c r="F240" s="14" t="n"/>
      <c r="G240" s="16" t="n"/>
      <c r="H240" s="13" t="str">
        <f>IF(F240="","",F240*G240)</f>
        <v/>
      </c>
      <c r="I240" s="14" t="n"/>
      <c r="J240" s="12" t="str">
        <f>IF($D240="","",IF(IF(I240="",0,I240)&gt;=F240,"Received",IF(IF(I240="",0,I240)&gt;0,"Part received","Open")))</f>
        <v/>
      </c>
      <c r="K240" s="19" t="n"/>
      <c r="L240" s="14" t="n"/>
    </row>
    <row r="241">
      <c r="A241" s="14" t="n"/>
      <c r="B241" s="19" t="n"/>
      <c r="C241" s="14" t="n"/>
      <c r="D241" s="14" t="n"/>
      <c r="E241" s="12" t="str">
        <f>IF($D241="","",IFERROR(INDEX(Items!$B$2:$B$501,MATCH($D241,Items!$A$2:$A$501,0)),"Unknown SKU"))</f>
        <v/>
      </c>
      <c r="F241" s="14" t="n"/>
      <c r="G241" s="16" t="n"/>
      <c r="H241" s="13" t="str">
        <f>IF(F241="","",F241*G241)</f>
        <v/>
      </c>
      <c r="I241" s="14" t="n"/>
      <c r="J241" s="12" t="str">
        <f>IF($D241="","",IF(IF(I241="",0,I241)&gt;=F241,"Received",IF(IF(I241="",0,I241)&gt;0,"Part received","Open")))</f>
        <v/>
      </c>
      <c r="K241" s="19" t="n"/>
      <c r="L241" s="14" t="n"/>
    </row>
    <row r="242">
      <c r="A242" s="14" t="n"/>
      <c r="B242" s="19" t="n"/>
      <c r="C242" s="14" t="n"/>
      <c r="D242" s="14" t="n"/>
      <c r="E242" s="12" t="str">
        <f>IF($D242="","",IFERROR(INDEX(Items!$B$2:$B$501,MATCH($D242,Items!$A$2:$A$501,0)),"Unknown SKU"))</f>
        <v/>
      </c>
      <c r="F242" s="14" t="n"/>
      <c r="G242" s="16" t="n"/>
      <c r="H242" s="13" t="str">
        <f>IF(F242="","",F242*G242)</f>
        <v/>
      </c>
      <c r="I242" s="14" t="n"/>
      <c r="J242" s="12" t="str">
        <f>IF($D242="","",IF(IF(I242="",0,I242)&gt;=F242,"Received",IF(IF(I242="",0,I242)&gt;0,"Part received","Open")))</f>
        <v/>
      </c>
      <c r="K242" s="19" t="n"/>
      <c r="L242" s="14" t="n"/>
    </row>
    <row r="243">
      <c r="A243" s="14" t="n"/>
      <c r="B243" s="19" t="n"/>
      <c r="C243" s="14" t="n"/>
      <c r="D243" s="14" t="n"/>
      <c r="E243" s="12" t="str">
        <f>IF($D243="","",IFERROR(INDEX(Items!$B$2:$B$501,MATCH($D243,Items!$A$2:$A$501,0)),"Unknown SKU"))</f>
        <v/>
      </c>
      <c r="F243" s="14" t="n"/>
      <c r="G243" s="16" t="n"/>
      <c r="H243" s="13" t="str">
        <f>IF(F243="","",F243*G243)</f>
        <v/>
      </c>
      <c r="I243" s="14" t="n"/>
      <c r="J243" s="12" t="str">
        <f>IF($D243="","",IF(IF(I243="",0,I243)&gt;=F243,"Received",IF(IF(I243="",0,I243)&gt;0,"Part received","Open")))</f>
        <v/>
      </c>
      <c r="K243" s="19" t="n"/>
      <c r="L243" s="14" t="n"/>
    </row>
    <row r="244">
      <c r="A244" s="14" t="n"/>
      <c r="B244" s="19" t="n"/>
      <c r="C244" s="14" t="n"/>
      <c r="D244" s="14" t="n"/>
      <c r="E244" s="12" t="str">
        <f>IF($D244="","",IFERROR(INDEX(Items!$B$2:$B$501,MATCH($D244,Items!$A$2:$A$501,0)),"Unknown SKU"))</f>
        <v/>
      </c>
      <c r="F244" s="14" t="n"/>
      <c r="G244" s="16" t="n"/>
      <c r="H244" s="13" t="str">
        <f>IF(F244="","",F244*G244)</f>
        <v/>
      </c>
      <c r="I244" s="14" t="n"/>
      <c r="J244" s="12" t="str">
        <f>IF($D244="","",IF(IF(I244="",0,I244)&gt;=F244,"Received",IF(IF(I244="",0,I244)&gt;0,"Part received","Open")))</f>
        <v/>
      </c>
      <c r="K244" s="19" t="n"/>
      <c r="L244" s="14" t="n"/>
    </row>
    <row r="245">
      <c r="A245" s="14" t="n"/>
      <c r="B245" s="19" t="n"/>
      <c r="C245" s="14" t="n"/>
      <c r="D245" s="14" t="n"/>
      <c r="E245" s="12" t="str">
        <f>IF($D245="","",IFERROR(INDEX(Items!$B$2:$B$501,MATCH($D245,Items!$A$2:$A$501,0)),"Unknown SKU"))</f>
        <v/>
      </c>
      <c r="F245" s="14" t="n"/>
      <c r="G245" s="16" t="n"/>
      <c r="H245" s="13" t="str">
        <f>IF(F245="","",F245*G245)</f>
        <v/>
      </c>
      <c r="I245" s="14" t="n"/>
      <c r="J245" s="12" t="str">
        <f>IF($D245="","",IF(IF(I245="",0,I245)&gt;=F245,"Received",IF(IF(I245="",0,I245)&gt;0,"Part received","Open")))</f>
        <v/>
      </c>
      <c r="K245" s="19" t="n"/>
      <c r="L245" s="14" t="n"/>
    </row>
    <row r="246">
      <c r="A246" s="14" t="n"/>
      <c r="B246" s="19" t="n"/>
      <c r="C246" s="14" t="n"/>
      <c r="D246" s="14" t="n"/>
      <c r="E246" s="12" t="str">
        <f>IF($D246="","",IFERROR(INDEX(Items!$B$2:$B$501,MATCH($D246,Items!$A$2:$A$501,0)),"Unknown SKU"))</f>
        <v/>
      </c>
      <c r="F246" s="14" t="n"/>
      <c r="G246" s="16" t="n"/>
      <c r="H246" s="13" t="str">
        <f>IF(F246="","",F246*G246)</f>
        <v/>
      </c>
      <c r="I246" s="14" t="n"/>
      <c r="J246" s="12" t="str">
        <f>IF($D246="","",IF(IF(I246="",0,I246)&gt;=F246,"Received",IF(IF(I246="",0,I246)&gt;0,"Part received","Open")))</f>
        <v/>
      </c>
      <c r="K246" s="19" t="n"/>
      <c r="L246" s="14" t="n"/>
    </row>
    <row r="247">
      <c r="A247" s="14" t="n"/>
      <c r="B247" s="19" t="n"/>
      <c r="C247" s="14" t="n"/>
      <c r="D247" s="14" t="n"/>
      <c r="E247" s="12" t="str">
        <f>IF($D247="","",IFERROR(INDEX(Items!$B$2:$B$501,MATCH($D247,Items!$A$2:$A$501,0)),"Unknown SKU"))</f>
        <v/>
      </c>
      <c r="F247" s="14" t="n"/>
      <c r="G247" s="16" t="n"/>
      <c r="H247" s="13" t="str">
        <f>IF(F247="","",F247*G247)</f>
        <v/>
      </c>
      <c r="I247" s="14" t="n"/>
      <c r="J247" s="12" t="str">
        <f>IF($D247="","",IF(IF(I247="",0,I247)&gt;=F247,"Received",IF(IF(I247="",0,I247)&gt;0,"Part received","Open")))</f>
        <v/>
      </c>
      <c r="K247" s="19" t="n"/>
      <c r="L247" s="14" t="n"/>
    </row>
    <row r="248">
      <c r="A248" s="14" t="n"/>
      <c r="B248" s="19" t="n"/>
      <c r="C248" s="14" t="n"/>
      <c r="D248" s="14" t="n"/>
      <c r="E248" s="12" t="str">
        <f>IF($D248="","",IFERROR(INDEX(Items!$B$2:$B$501,MATCH($D248,Items!$A$2:$A$501,0)),"Unknown SKU"))</f>
        <v/>
      </c>
      <c r="F248" s="14" t="n"/>
      <c r="G248" s="16" t="n"/>
      <c r="H248" s="13" t="str">
        <f>IF(F248="","",F248*G248)</f>
        <v/>
      </c>
      <c r="I248" s="14" t="n"/>
      <c r="J248" s="12" t="str">
        <f>IF($D248="","",IF(IF(I248="",0,I248)&gt;=F248,"Received",IF(IF(I248="",0,I248)&gt;0,"Part received","Open")))</f>
        <v/>
      </c>
      <c r="K248" s="19" t="n"/>
      <c r="L248" s="14" t="n"/>
    </row>
    <row r="249">
      <c r="A249" s="14" t="n"/>
      <c r="B249" s="19" t="n"/>
      <c r="C249" s="14" t="n"/>
      <c r="D249" s="14" t="n"/>
      <c r="E249" s="12" t="str">
        <f>IF($D249="","",IFERROR(INDEX(Items!$B$2:$B$501,MATCH($D249,Items!$A$2:$A$501,0)),"Unknown SKU"))</f>
        <v/>
      </c>
      <c r="F249" s="14" t="n"/>
      <c r="G249" s="16" t="n"/>
      <c r="H249" s="13" t="str">
        <f>IF(F249="","",F249*G249)</f>
        <v/>
      </c>
      <c r="I249" s="14" t="n"/>
      <c r="J249" s="12" t="str">
        <f>IF($D249="","",IF(IF(I249="",0,I249)&gt;=F249,"Received",IF(IF(I249="",0,I249)&gt;0,"Part received","Open")))</f>
        <v/>
      </c>
      <c r="K249" s="19" t="n"/>
      <c r="L249" s="14" t="n"/>
    </row>
    <row r="250">
      <c r="A250" s="14" t="n"/>
      <c r="B250" s="19" t="n"/>
      <c r="C250" s="14" t="n"/>
      <c r="D250" s="14" t="n"/>
      <c r="E250" s="12" t="str">
        <f>IF($D250="","",IFERROR(INDEX(Items!$B$2:$B$501,MATCH($D250,Items!$A$2:$A$501,0)),"Unknown SKU"))</f>
        <v/>
      </c>
      <c r="F250" s="14" t="n"/>
      <c r="G250" s="16" t="n"/>
      <c r="H250" s="13" t="str">
        <f>IF(F250="","",F250*G250)</f>
        <v/>
      </c>
      <c r="I250" s="14" t="n"/>
      <c r="J250" s="12" t="str">
        <f>IF($D250="","",IF(IF(I250="",0,I250)&gt;=F250,"Received",IF(IF(I250="",0,I250)&gt;0,"Part received","Open")))</f>
        <v/>
      </c>
      <c r="K250" s="19" t="n"/>
      <c r="L250" s="14" t="n"/>
    </row>
    <row r="251">
      <c r="A251" s="14" t="n"/>
      <c r="B251" s="19" t="n"/>
      <c r="C251" s="14" t="n"/>
      <c r="D251" s="14" t="n"/>
      <c r="E251" s="12" t="str">
        <f>IF($D251="","",IFERROR(INDEX(Items!$B$2:$B$501,MATCH($D251,Items!$A$2:$A$501,0)),"Unknown SKU"))</f>
        <v/>
      </c>
      <c r="F251" s="14" t="n"/>
      <c r="G251" s="16" t="n"/>
      <c r="H251" s="13" t="str">
        <f>IF(F251="","",F251*G251)</f>
        <v/>
      </c>
      <c r="I251" s="14" t="n"/>
      <c r="J251" s="12" t="str">
        <f>IF($D251="","",IF(IF(I251="",0,I251)&gt;=F251,"Received",IF(IF(I251="",0,I251)&gt;0,"Part received","Open")))</f>
        <v/>
      </c>
      <c r="K251" s="19" t="n"/>
      <c r="L251" s="14" t="n"/>
    </row>
    <row r="252">
      <c r="A252" s="14" t="n"/>
      <c r="B252" s="19" t="n"/>
      <c r="C252" s="14" t="n"/>
      <c r="D252" s="14" t="n"/>
      <c r="E252" s="12" t="str">
        <f>IF($D252="","",IFERROR(INDEX(Items!$B$2:$B$501,MATCH($D252,Items!$A$2:$A$501,0)),"Unknown SKU"))</f>
        <v/>
      </c>
      <c r="F252" s="14" t="n"/>
      <c r="G252" s="16" t="n"/>
      <c r="H252" s="13" t="str">
        <f>IF(F252="","",F252*G252)</f>
        <v/>
      </c>
      <c r="I252" s="14" t="n"/>
      <c r="J252" s="12" t="str">
        <f>IF($D252="","",IF(IF(I252="",0,I252)&gt;=F252,"Received",IF(IF(I252="",0,I252)&gt;0,"Part received","Open")))</f>
        <v/>
      </c>
      <c r="K252" s="19" t="n"/>
      <c r="L252" s="14" t="n"/>
    </row>
    <row r="253">
      <c r="A253" s="14" t="n"/>
      <c r="B253" s="19" t="n"/>
      <c r="C253" s="14" t="n"/>
      <c r="D253" s="14" t="n"/>
      <c r="E253" s="12" t="str">
        <f>IF($D253="","",IFERROR(INDEX(Items!$B$2:$B$501,MATCH($D253,Items!$A$2:$A$501,0)),"Unknown SKU"))</f>
        <v/>
      </c>
      <c r="F253" s="14" t="n"/>
      <c r="G253" s="16" t="n"/>
      <c r="H253" s="13" t="str">
        <f>IF(F253="","",F253*G253)</f>
        <v/>
      </c>
      <c r="I253" s="14" t="n"/>
      <c r="J253" s="12" t="str">
        <f>IF($D253="","",IF(IF(I253="",0,I253)&gt;=F253,"Received",IF(IF(I253="",0,I253)&gt;0,"Part received","Open")))</f>
        <v/>
      </c>
      <c r="K253" s="19" t="n"/>
      <c r="L253" s="14" t="n"/>
    </row>
    <row r="254">
      <c r="A254" s="14" t="n"/>
      <c r="B254" s="19" t="n"/>
      <c r="C254" s="14" t="n"/>
      <c r="D254" s="14" t="n"/>
      <c r="E254" s="12" t="str">
        <f>IF($D254="","",IFERROR(INDEX(Items!$B$2:$B$501,MATCH($D254,Items!$A$2:$A$501,0)),"Unknown SKU"))</f>
        <v/>
      </c>
      <c r="F254" s="14" t="n"/>
      <c r="G254" s="16" t="n"/>
      <c r="H254" s="13" t="str">
        <f>IF(F254="","",F254*G254)</f>
        <v/>
      </c>
      <c r="I254" s="14" t="n"/>
      <c r="J254" s="12" t="str">
        <f>IF($D254="","",IF(IF(I254="",0,I254)&gt;=F254,"Received",IF(IF(I254="",0,I254)&gt;0,"Part received","Open")))</f>
        <v/>
      </c>
      <c r="K254" s="19" t="n"/>
      <c r="L254" s="14" t="n"/>
    </row>
    <row r="255">
      <c r="A255" s="14" t="n"/>
      <c r="B255" s="19" t="n"/>
      <c r="C255" s="14" t="n"/>
      <c r="D255" s="14" t="n"/>
      <c r="E255" s="12" t="str">
        <f>IF($D255="","",IFERROR(INDEX(Items!$B$2:$B$501,MATCH($D255,Items!$A$2:$A$501,0)),"Unknown SKU"))</f>
        <v/>
      </c>
      <c r="F255" s="14" t="n"/>
      <c r="G255" s="16" t="n"/>
      <c r="H255" s="13" t="str">
        <f>IF(F255="","",F255*G255)</f>
        <v/>
      </c>
      <c r="I255" s="14" t="n"/>
      <c r="J255" s="12" t="str">
        <f>IF($D255="","",IF(IF(I255="",0,I255)&gt;=F255,"Received",IF(IF(I255="",0,I255)&gt;0,"Part received","Open")))</f>
        <v/>
      </c>
      <c r="K255" s="19" t="n"/>
      <c r="L255" s="14" t="n"/>
    </row>
    <row r="256">
      <c r="A256" s="14" t="n"/>
      <c r="B256" s="19" t="n"/>
      <c r="C256" s="14" t="n"/>
      <c r="D256" s="14" t="n"/>
      <c r="E256" s="12" t="str">
        <f>IF($D256="","",IFERROR(INDEX(Items!$B$2:$B$501,MATCH($D256,Items!$A$2:$A$501,0)),"Unknown SKU"))</f>
        <v/>
      </c>
      <c r="F256" s="14" t="n"/>
      <c r="G256" s="16" t="n"/>
      <c r="H256" s="13" t="str">
        <f>IF(F256="","",F256*G256)</f>
        <v/>
      </c>
      <c r="I256" s="14" t="n"/>
      <c r="J256" s="12" t="str">
        <f>IF($D256="","",IF(IF(I256="",0,I256)&gt;=F256,"Received",IF(IF(I256="",0,I256)&gt;0,"Part received","Open")))</f>
        <v/>
      </c>
      <c r="K256" s="19" t="n"/>
      <c r="L256" s="14" t="n"/>
    </row>
    <row r="257">
      <c r="A257" s="14" t="n"/>
      <c r="B257" s="19" t="n"/>
      <c r="C257" s="14" t="n"/>
      <c r="D257" s="14" t="n"/>
      <c r="E257" s="12" t="str">
        <f>IF($D257="","",IFERROR(INDEX(Items!$B$2:$B$501,MATCH($D257,Items!$A$2:$A$501,0)),"Unknown SKU"))</f>
        <v/>
      </c>
      <c r="F257" s="14" t="n"/>
      <c r="G257" s="16" t="n"/>
      <c r="H257" s="13" t="str">
        <f>IF(F257="","",F257*G257)</f>
        <v/>
      </c>
      <c r="I257" s="14" t="n"/>
      <c r="J257" s="12" t="str">
        <f>IF($D257="","",IF(IF(I257="",0,I257)&gt;=F257,"Received",IF(IF(I257="",0,I257)&gt;0,"Part received","Open")))</f>
        <v/>
      </c>
      <c r="K257" s="19" t="n"/>
      <c r="L257" s="14" t="n"/>
    </row>
    <row r="258">
      <c r="A258" s="14" t="n"/>
      <c r="B258" s="19" t="n"/>
      <c r="C258" s="14" t="n"/>
      <c r="D258" s="14" t="n"/>
      <c r="E258" s="12" t="str">
        <f>IF($D258="","",IFERROR(INDEX(Items!$B$2:$B$501,MATCH($D258,Items!$A$2:$A$501,0)),"Unknown SKU"))</f>
        <v/>
      </c>
      <c r="F258" s="14" t="n"/>
      <c r="G258" s="16" t="n"/>
      <c r="H258" s="13" t="str">
        <f>IF(F258="","",F258*G258)</f>
        <v/>
      </c>
      <c r="I258" s="14" t="n"/>
      <c r="J258" s="12" t="str">
        <f>IF($D258="","",IF(IF(I258="",0,I258)&gt;=F258,"Received",IF(IF(I258="",0,I258)&gt;0,"Part received","Open")))</f>
        <v/>
      </c>
      <c r="K258" s="19" t="n"/>
      <c r="L258" s="14" t="n"/>
    </row>
    <row r="259">
      <c r="A259" s="14" t="n"/>
      <c r="B259" s="19" t="n"/>
      <c r="C259" s="14" t="n"/>
      <c r="D259" s="14" t="n"/>
      <c r="E259" s="12" t="str">
        <f>IF($D259="","",IFERROR(INDEX(Items!$B$2:$B$501,MATCH($D259,Items!$A$2:$A$501,0)),"Unknown SKU"))</f>
        <v/>
      </c>
      <c r="F259" s="14" t="n"/>
      <c r="G259" s="16" t="n"/>
      <c r="H259" s="13" t="str">
        <f>IF(F259="","",F259*G259)</f>
        <v/>
      </c>
      <c r="I259" s="14" t="n"/>
      <c r="J259" s="12" t="str">
        <f>IF($D259="","",IF(IF(I259="",0,I259)&gt;=F259,"Received",IF(IF(I259="",0,I259)&gt;0,"Part received","Open")))</f>
        <v/>
      </c>
      <c r="K259" s="19" t="n"/>
      <c r="L259" s="14" t="n"/>
    </row>
    <row r="260">
      <c r="A260" s="14" t="n"/>
      <c r="B260" s="19" t="n"/>
      <c r="C260" s="14" t="n"/>
      <c r="D260" s="14" t="n"/>
      <c r="E260" s="12" t="str">
        <f>IF($D260="","",IFERROR(INDEX(Items!$B$2:$B$501,MATCH($D260,Items!$A$2:$A$501,0)),"Unknown SKU"))</f>
        <v/>
      </c>
      <c r="F260" s="14" t="n"/>
      <c r="G260" s="16" t="n"/>
      <c r="H260" s="13" t="str">
        <f>IF(F260="","",F260*G260)</f>
        <v/>
      </c>
      <c r="I260" s="14" t="n"/>
      <c r="J260" s="12" t="str">
        <f>IF($D260="","",IF(IF(I260="",0,I260)&gt;=F260,"Received",IF(IF(I260="",0,I260)&gt;0,"Part received","Open")))</f>
        <v/>
      </c>
      <c r="K260" s="19" t="n"/>
      <c r="L260" s="14" t="n"/>
    </row>
    <row r="261">
      <c r="A261" s="14" t="n"/>
      <c r="B261" s="19" t="n"/>
      <c r="C261" s="14" t="n"/>
      <c r="D261" s="14" t="n"/>
      <c r="E261" s="12" t="str">
        <f>IF($D261="","",IFERROR(INDEX(Items!$B$2:$B$501,MATCH($D261,Items!$A$2:$A$501,0)),"Unknown SKU"))</f>
        <v/>
      </c>
      <c r="F261" s="14" t="n"/>
      <c r="G261" s="16" t="n"/>
      <c r="H261" s="13" t="str">
        <f>IF(F261="","",F261*G261)</f>
        <v/>
      </c>
      <c r="I261" s="14" t="n"/>
      <c r="J261" s="12" t="str">
        <f>IF($D261="","",IF(IF(I261="",0,I261)&gt;=F261,"Received",IF(IF(I261="",0,I261)&gt;0,"Part received","Open")))</f>
        <v/>
      </c>
      <c r="K261" s="19" t="n"/>
      <c r="L261" s="14" t="n"/>
    </row>
    <row r="262">
      <c r="A262" s="14" t="n"/>
      <c r="B262" s="19" t="n"/>
      <c r="C262" s="14" t="n"/>
      <c r="D262" s="14" t="n"/>
      <c r="E262" s="12" t="str">
        <f>IF($D262="","",IFERROR(INDEX(Items!$B$2:$B$501,MATCH($D262,Items!$A$2:$A$501,0)),"Unknown SKU"))</f>
        <v/>
      </c>
      <c r="F262" s="14" t="n"/>
      <c r="G262" s="16" t="n"/>
      <c r="H262" s="13" t="str">
        <f>IF(F262="","",F262*G262)</f>
        <v/>
      </c>
      <c r="I262" s="14" t="n"/>
      <c r="J262" s="12" t="str">
        <f>IF($D262="","",IF(IF(I262="",0,I262)&gt;=F262,"Received",IF(IF(I262="",0,I262)&gt;0,"Part received","Open")))</f>
        <v/>
      </c>
      <c r="K262" s="19" t="n"/>
      <c r="L262" s="14" t="n"/>
    </row>
    <row r="263">
      <c r="A263" s="14" t="n"/>
      <c r="B263" s="19" t="n"/>
      <c r="C263" s="14" t="n"/>
      <c r="D263" s="14" t="n"/>
      <c r="E263" s="12" t="str">
        <f>IF($D263="","",IFERROR(INDEX(Items!$B$2:$B$501,MATCH($D263,Items!$A$2:$A$501,0)),"Unknown SKU"))</f>
        <v/>
      </c>
      <c r="F263" s="14" t="n"/>
      <c r="G263" s="16" t="n"/>
      <c r="H263" s="13" t="str">
        <f>IF(F263="","",F263*G263)</f>
        <v/>
      </c>
      <c r="I263" s="14" t="n"/>
      <c r="J263" s="12" t="str">
        <f>IF($D263="","",IF(IF(I263="",0,I263)&gt;=F263,"Received",IF(IF(I263="",0,I263)&gt;0,"Part received","Open")))</f>
        <v/>
      </c>
      <c r="K263" s="19" t="n"/>
      <c r="L263" s="14" t="n"/>
    </row>
    <row r="264">
      <c r="A264" s="14" t="n"/>
      <c r="B264" s="19" t="n"/>
      <c r="C264" s="14" t="n"/>
      <c r="D264" s="14" t="n"/>
      <c r="E264" s="12" t="str">
        <f>IF($D264="","",IFERROR(INDEX(Items!$B$2:$B$501,MATCH($D264,Items!$A$2:$A$501,0)),"Unknown SKU"))</f>
        <v/>
      </c>
      <c r="F264" s="14" t="n"/>
      <c r="G264" s="16" t="n"/>
      <c r="H264" s="13" t="str">
        <f>IF(F264="","",F264*G264)</f>
        <v/>
      </c>
      <c r="I264" s="14" t="n"/>
      <c r="J264" s="12" t="str">
        <f>IF($D264="","",IF(IF(I264="",0,I264)&gt;=F264,"Received",IF(IF(I264="",0,I264)&gt;0,"Part received","Open")))</f>
        <v/>
      </c>
      <c r="K264" s="19" t="n"/>
      <c r="L264" s="14" t="n"/>
    </row>
    <row r="265">
      <c r="A265" s="14" t="n"/>
      <c r="B265" s="19" t="n"/>
      <c r="C265" s="14" t="n"/>
      <c r="D265" s="14" t="n"/>
      <c r="E265" s="12" t="str">
        <f>IF($D265="","",IFERROR(INDEX(Items!$B$2:$B$501,MATCH($D265,Items!$A$2:$A$501,0)),"Unknown SKU"))</f>
        <v/>
      </c>
      <c r="F265" s="14" t="n"/>
      <c r="G265" s="16" t="n"/>
      <c r="H265" s="13" t="str">
        <f>IF(F265="","",F265*G265)</f>
        <v/>
      </c>
      <c r="I265" s="14" t="n"/>
      <c r="J265" s="12" t="str">
        <f>IF($D265="","",IF(IF(I265="",0,I265)&gt;=F265,"Received",IF(IF(I265="",0,I265)&gt;0,"Part received","Open")))</f>
        <v/>
      </c>
      <c r="K265" s="19" t="n"/>
      <c r="L265" s="14" t="n"/>
    </row>
    <row r="266">
      <c r="A266" s="14" t="n"/>
      <c r="B266" s="19" t="n"/>
      <c r="C266" s="14" t="n"/>
      <c r="D266" s="14" t="n"/>
      <c r="E266" s="12" t="str">
        <f>IF($D266="","",IFERROR(INDEX(Items!$B$2:$B$501,MATCH($D266,Items!$A$2:$A$501,0)),"Unknown SKU"))</f>
        <v/>
      </c>
      <c r="F266" s="14" t="n"/>
      <c r="G266" s="16" t="n"/>
      <c r="H266" s="13" t="str">
        <f>IF(F266="","",F266*G266)</f>
        <v/>
      </c>
      <c r="I266" s="14" t="n"/>
      <c r="J266" s="12" t="str">
        <f>IF($D266="","",IF(IF(I266="",0,I266)&gt;=F266,"Received",IF(IF(I266="",0,I266)&gt;0,"Part received","Open")))</f>
        <v/>
      </c>
      <c r="K266" s="19" t="n"/>
      <c r="L266" s="14" t="n"/>
    </row>
    <row r="267">
      <c r="A267" s="14" t="n"/>
      <c r="B267" s="19" t="n"/>
      <c r="C267" s="14" t="n"/>
      <c r="D267" s="14" t="n"/>
      <c r="E267" s="12" t="str">
        <f>IF($D267="","",IFERROR(INDEX(Items!$B$2:$B$501,MATCH($D267,Items!$A$2:$A$501,0)),"Unknown SKU"))</f>
        <v/>
      </c>
      <c r="F267" s="14" t="n"/>
      <c r="G267" s="16" t="n"/>
      <c r="H267" s="13" t="str">
        <f>IF(F267="","",F267*G267)</f>
        <v/>
      </c>
      <c r="I267" s="14" t="n"/>
      <c r="J267" s="12" t="str">
        <f>IF($D267="","",IF(IF(I267="",0,I267)&gt;=F267,"Received",IF(IF(I267="",0,I267)&gt;0,"Part received","Open")))</f>
        <v/>
      </c>
      <c r="K267" s="19" t="n"/>
      <c r="L267" s="14" t="n"/>
    </row>
    <row r="268">
      <c r="A268" s="14" t="n"/>
      <c r="B268" s="19" t="n"/>
      <c r="C268" s="14" t="n"/>
      <c r="D268" s="14" t="n"/>
      <c r="E268" s="12" t="str">
        <f>IF($D268="","",IFERROR(INDEX(Items!$B$2:$B$501,MATCH($D268,Items!$A$2:$A$501,0)),"Unknown SKU"))</f>
        <v/>
      </c>
      <c r="F268" s="14" t="n"/>
      <c r="G268" s="16" t="n"/>
      <c r="H268" s="13" t="str">
        <f>IF(F268="","",F268*G268)</f>
        <v/>
      </c>
      <c r="I268" s="14" t="n"/>
      <c r="J268" s="12" t="str">
        <f>IF($D268="","",IF(IF(I268="",0,I268)&gt;=F268,"Received",IF(IF(I268="",0,I268)&gt;0,"Part received","Open")))</f>
        <v/>
      </c>
      <c r="K268" s="19" t="n"/>
      <c r="L268" s="14" t="n"/>
    </row>
    <row r="269">
      <c r="A269" s="14" t="n"/>
      <c r="B269" s="19" t="n"/>
      <c r="C269" s="14" t="n"/>
      <c r="D269" s="14" t="n"/>
      <c r="E269" s="12" t="str">
        <f>IF($D269="","",IFERROR(INDEX(Items!$B$2:$B$501,MATCH($D269,Items!$A$2:$A$501,0)),"Unknown SKU"))</f>
        <v/>
      </c>
      <c r="F269" s="14" t="n"/>
      <c r="G269" s="16" t="n"/>
      <c r="H269" s="13" t="str">
        <f>IF(F269="","",F269*G269)</f>
        <v/>
      </c>
      <c r="I269" s="14" t="n"/>
      <c r="J269" s="12" t="str">
        <f>IF($D269="","",IF(IF(I269="",0,I269)&gt;=F269,"Received",IF(IF(I269="",0,I269)&gt;0,"Part received","Open")))</f>
        <v/>
      </c>
      <c r="K269" s="19" t="n"/>
      <c r="L269" s="14" t="n"/>
    </row>
    <row r="270">
      <c r="A270" s="14" t="n"/>
      <c r="B270" s="19" t="n"/>
      <c r="C270" s="14" t="n"/>
      <c r="D270" s="14" t="n"/>
      <c r="E270" s="12" t="str">
        <f>IF($D270="","",IFERROR(INDEX(Items!$B$2:$B$501,MATCH($D270,Items!$A$2:$A$501,0)),"Unknown SKU"))</f>
        <v/>
      </c>
      <c r="F270" s="14" t="n"/>
      <c r="G270" s="16" t="n"/>
      <c r="H270" s="13" t="str">
        <f>IF(F270="","",F270*G270)</f>
        <v/>
      </c>
      <c r="I270" s="14" t="n"/>
      <c r="J270" s="12" t="str">
        <f>IF($D270="","",IF(IF(I270="",0,I270)&gt;=F270,"Received",IF(IF(I270="",0,I270)&gt;0,"Part received","Open")))</f>
        <v/>
      </c>
      <c r="K270" s="19" t="n"/>
      <c r="L270" s="14" t="n"/>
    </row>
    <row r="271">
      <c r="A271" s="14" t="n"/>
      <c r="B271" s="19" t="n"/>
      <c r="C271" s="14" t="n"/>
      <c r="D271" s="14" t="n"/>
      <c r="E271" s="12" t="str">
        <f>IF($D271="","",IFERROR(INDEX(Items!$B$2:$B$501,MATCH($D271,Items!$A$2:$A$501,0)),"Unknown SKU"))</f>
        <v/>
      </c>
      <c r="F271" s="14" t="n"/>
      <c r="G271" s="16" t="n"/>
      <c r="H271" s="13" t="str">
        <f>IF(F271="","",F271*G271)</f>
        <v/>
      </c>
      <c r="I271" s="14" t="n"/>
      <c r="J271" s="12" t="str">
        <f>IF($D271="","",IF(IF(I271="",0,I271)&gt;=F271,"Received",IF(IF(I271="",0,I271)&gt;0,"Part received","Open")))</f>
        <v/>
      </c>
      <c r="K271" s="19" t="n"/>
      <c r="L271" s="14" t="n"/>
    </row>
    <row r="272">
      <c r="A272" s="14" t="n"/>
      <c r="B272" s="19" t="n"/>
      <c r="C272" s="14" t="n"/>
      <c r="D272" s="14" t="n"/>
      <c r="E272" s="12" t="str">
        <f>IF($D272="","",IFERROR(INDEX(Items!$B$2:$B$501,MATCH($D272,Items!$A$2:$A$501,0)),"Unknown SKU"))</f>
        <v/>
      </c>
      <c r="F272" s="14" t="n"/>
      <c r="G272" s="16" t="n"/>
      <c r="H272" s="13" t="str">
        <f>IF(F272="","",F272*G272)</f>
        <v/>
      </c>
      <c r="I272" s="14" t="n"/>
      <c r="J272" s="12" t="str">
        <f>IF($D272="","",IF(IF(I272="",0,I272)&gt;=F272,"Received",IF(IF(I272="",0,I272)&gt;0,"Part received","Open")))</f>
        <v/>
      </c>
      <c r="K272" s="19" t="n"/>
      <c r="L272" s="14" t="n"/>
    </row>
    <row r="273">
      <c r="A273" s="14" t="n"/>
      <c r="B273" s="19" t="n"/>
      <c r="C273" s="14" t="n"/>
      <c r="D273" s="14" t="n"/>
      <c r="E273" s="12" t="str">
        <f>IF($D273="","",IFERROR(INDEX(Items!$B$2:$B$501,MATCH($D273,Items!$A$2:$A$501,0)),"Unknown SKU"))</f>
        <v/>
      </c>
      <c r="F273" s="14" t="n"/>
      <c r="G273" s="16" t="n"/>
      <c r="H273" s="13" t="str">
        <f>IF(F273="","",F273*G273)</f>
        <v/>
      </c>
      <c r="I273" s="14" t="n"/>
      <c r="J273" s="12" t="str">
        <f>IF($D273="","",IF(IF(I273="",0,I273)&gt;=F273,"Received",IF(IF(I273="",0,I273)&gt;0,"Part received","Open")))</f>
        <v/>
      </c>
      <c r="K273" s="19" t="n"/>
      <c r="L273" s="14" t="n"/>
    </row>
    <row r="274">
      <c r="A274" s="14" t="n"/>
      <c r="B274" s="19" t="n"/>
      <c r="C274" s="14" t="n"/>
      <c r="D274" s="14" t="n"/>
      <c r="E274" s="12" t="str">
        <f>IF($D274="","",IFERROR(INDEX(Items!$B$2:$B$501,MATCH($D274,Items!$A$2:$A$501,0)),"Unknown SKU"))</f>
        <v/>
      </c>
      <c r="F274" s="14" t="n"/>
      <c r="G274" s="16" t="n"/>
      <c r="H274" s="13" t="str">
        <f>IF(F274="","",F274*G274)</f>
        <v/>
      </c>
      <c r="I274" s="14" t="n"/>
      <c r="J274" s="12" t="str">
        <f>IF($D274="","",IF(IF(I274="",0,I274)&gt;=F274,"Received",IF(IF(I274="",0,I274)&gt;0,"Part received","Open")))</f>
        <v/>
      </c>
      <c r="K274" s="19" t="n"/>
      <c r="L274" s="14" t="n"/>
    </row>
    <row r="275">
      <c r="A275" s="14" t="n"/>
      <c r="B275" s="19" t="n"/>
      <c r="C275" s="14" t="n"/>
      <c r="D275" s="14" t="n"/>
      <c r="E275" s="12" t="str">
        <f>IF($D275="","",IFERROR(INDEX(Items!$B$2:$B$501,MATCH($D275,Items!$A$2:$A$501,0)),"Unknown SKU"))</f>
        <v/>
      </c>
      <c r="F275" s="14" t="n"/>
      <c r="G275" s="16" t="n"/>
      <c r="H275" s="13" t="str">
        <f>IF(F275="","",F275*G275)</f>
        <v/>
      </c>
      <c r="I275" s="14" t="n"/>
      <c r="J275" s="12" t="str">
        <f>IF($D275="","",IF(IF(I275="",0,I275)&gt;=F275,"Received",IF(IF(I275="",0,I275)&gt;0,"Part received","Open")))</f>
        <v/>
      </c>
      <c r="K275" s="19" t="n"/>
      <c r="L275" s="14" t="n"/>
    </row>
    <row r="276">
      <c r="A276" s="14" t="n"/>
      <c r="B276" s="19" t="n"/>
      <c r="C276" s="14" t="n"/>
      <c r="D276" s="14" t="n"/>
      <c r="E276" s="12" t="str">
        <f>IF($D276="","",IFERROR(INDEX(Items!$B$2:$B$501,MATCH($D276,Items!$A$2:$A$501,0)),"Unknown SKU"))</f>
        <v/>
      </c>
      <c r="F276" s="14" t="n"/>
      <c r="G276" s="16" t="n"/>
      <c r="H276" s="13" t="str">
        <f>IF(F276="","",F276*G276)</f>
        <v/>
      </c>
      <c r="I276" s="14" t="n"/>
      <c r="J276" s="12" t="str">
        <f>IF($D276="","",IF(IF(I276="",0,I276)&gt;=F276,"Received",IF(IF(I276="",0,I276)&gt;0,"Part received","Open")))</f>
        <v/>
      </c>
      <c r="K276" s="19" t="n"/>
      <c r="L276" s="14" t="n"/>
    </row>
    <row r="277">
      <c r="A277" s="14" t="n"/>
      <c r="B277" s="19" t="n"/>
      <c r="C277" s="14" t="n"/>
      <c r="D277" s="14" t="n"/>
      <c r="E277" s="12" t="str">
        <f>IF($D277="","",IFERROR(INDEX(Items!$B$2:$B$501,MATCH($D277,Items!$A$2:$A$501,0)),"Unknown SKU"))</f>
        <v/>
      </c>
      <c r="F277" s="14" t="n"/>
      <c r="G277" s="16" t="n"/>
      <c r="H277" s="13" t="str">
        <f>IF(F277="","",F277*G277)</f>
        <v/>
      </c>
      <c r="I277" s="14" t="n"/>
      <c r="J277" s="12" t="str">
        <f>IF($D277="","",IF(IF(I277="",0,I277)&gt;=F277,"Received",IF(IF(I277="",0,I277)&gt;0,"Part received","Open")))</f>
        <v/>
      </c>
      <c r="K277" s="19" t="n"/>
      <c r="L277" s="14" t="n"/>
    </row>
    <row r="278">
      <c r="A278" s="14" t="n"/>
      <c r="B278" s="19" t="n"/>
      <c r="C278" s="14" t="n"/>
      <c r="D278" s="14" t="n"/>
      <c r="E278" s="12" t="str">
        <f>IF($D278="","",IFERROR(INDEX(Items!$B$2:$B$501,MATCH($D278,Items!$A$2:$A$501,0)),"Unknown SKU"))</f>
        <v/>
      </c>
      <c r="F278" s="14" t="n"/>
      <c r="G278" s="16" t="n"/>
      <c r="H278" s="13" t="str">
        <f>IF(F278="","",F278*G278)</f>
        <v/>
      </c>
      <c r="I278" s="14" t="n"/>
      <c r="J278" s="12" t="str">
        <f>IF($D278="","",IF(IF(I278="",0,I278)&gt;=F278,"Received",IF(IF(I278="",0,I278)&gt;0,"Part received","Open")))</f>
        <v/>
      </c>
      <c r="K278" s="19" t="n"/>
      <c r="L278" s="14" t="n"/>
    </row>
    <row r="279">
      <c r="A279" s="14" t="n"/>
      <c r="B279" s="19" t="n"/>
      <c r="C279" s="14" t="n"/>
      <c r="D279" s="14" t="n"/>
      <c r="E279" s="12" t="str">
        <f>IF($D279="","",IFERROR(INDEX(Items!$B$2:$B$501,MATCH($D279,Items!$A$2:$A$501,0)),"Unknown SKU"))</f>
        <v/>
      </c>
      <c r="F279" s="14" t="n"/>
      <c r="G279" s="16" t="n"/>
      <c r="H279" s="13" t="str">
        <f>IF(F279="","",F279*G279)</f>
        <v/>
      </c>
      <c r="I279" s="14" t="n"/>
      <c r="J279" s="12" t="str">
        <f>IF($D279="","",IF(IF(I279="",0,I279)&gt;=F279,"Received",IF(IF(I279="",0,I279)&gt;0,"Part received","Open")))</f>
        <v/>
      </c>
      <c r="K279" s="19" t="n"/>
      <c r="L279" s="14" t="n"/>
    </row>
    <row r="280">
      <c r="A280" s="14" t="n"/>
      <c r="B280" s="19" t="n"/>
      <c r="C280" s="14" t="n"/>
      <c r="D280" s="14" t="n"/>
      <c r="E280" s="12" t="str">
        <f>IF($D280="","",IFERROR(INDEX(Items!$B$2:$B$501,MATCH($D280,Items!$A$2:$A$501,0)),"Unknown SKU"))</f>
        <v/>
      </c>
      <c r="F280" s="14" t="n"/>
      <c r="G280" s="16" t="n"/>
      <c r="H280" s="13" t="str">
        <f>IF(F280="","",F280*G280)</f>
        <v/>
      </c>
      <c r="I280" s="14" t="n"/>
      <c r="J280" s="12" t="str">
        <f>IF($D280="","",IF(IF(I280="",0,I280)&gt;=F280,"Received",IF(IF(I280="",0,I280)&gt;0,"Part received","Open")))</f>
        <v/>
      </c>
      <c r="K280" s="19" t="n"/>
      <c r="L280" s="14" t="n"/>
    </row>
    <row r="281">
      <c r="A281" s="14" t="n"/>
      <c r="B281" s="19" t="n"/>
      <c r="C281" s="14" t="n"/>
      <c r="D281" s="14" t="n"/>
      <c r="E281" s="12" t="str">
        <f>IF($D281="","",IFERROR(INDEX(Items!$B$2:$B$501,MATCH($D281,Items!$A$2:$A$501,0)),"Unknown SKU"))</f>
        <v/>
      </c>
      <c r="F281" s="14" t="n"/>
      <c r="G281" s="16" t="n"/>
      <c r="H281" s="13" t="str">
        <f>IF(F281="","",F281*G281)</f>
        <v/>
      </c>
      <c r="I281" s="14" t="n"/>
      <c r="J281" s="12" t="str">
        <f>IF($D281="","",IF(IF(I281="",0,I281)&gt;=F281,"Received",IF(IF(I281="",0,I281)&gt;0,"Part received","Open")))</f>
        <v/>
      </c>
      <c r="K281" s="19" t="n"/>
      <c r="L281" s="14" t="n"/>
    </row>
    <row r="282">
      <c r="A282" s="14" t="n"/>
      <c r="B282" s="19" t="n"/>
      <c r="C282" s="14" t="n"/>
      <c r="D282" s="14" t="n"/>
      <c r="E282" s="12" t="str">
        <f>IF($D282="","",IFERROR(INDEX(Items!$B$2:$B$501,MATCH($D282,Items!$A$2:$A$501,0)),"Unknown SKU"))</f>
        <v/>
      </c>
      <c r="F282" s="14" t="n"/>
      <c r="G282" s="16" t="n"/>
      <c r="H282" s="13" t="str">
        <f>IF(F282="","",F282*G282)</f>
        <v/>
      </c>
      <c r="I282" s="14" t="n"/>
      <c r="J282" s="12" t="str">
        <f>IF($D282="","",IF(IF(I282="",0,I282)&gt;=F282,"Received",IF(IF(I282="",0,I282)&gt;0,"Part received","Open")))</f>
        <v/>
      </c>
      <c r="K282" s="19" t="n"/>
      <c r="L282" s="14" t="n"/>
    </row>
    <row r="283">
      <c r="A283" s="14" t="n"/>
      <c r="B283" s="19" t="n"/>
      <c r="C283" s="14" t="n"/>
      <c r="D283" s="14" t="n"/>
      <c r="E283" s="12" t="str">
        <f>IF($D283="","",IFERROR(INDEX(Items!$B$2:$B$501,MATCH($D283,Items!$A$2:$A$501,0)),"Unknown SKU"))</f>
        <v/>
      </c>
      <c r="F283" s="14" t="n"/>
      <c r="G283" s="16" t="n"/>
      <c r="H283" s="13" t="str">
        <f>IF(F283="","",F283*G283)</f>
        <v/>
      </c>
      <c r="I283" s="14" t="n"/>
      <c r="J283" s="12" t="str">
        <f>IF($D283="","",IF(IF(I283="",0,I283)&gt;=F283,"Received",IF(IF(I283="",0,I283)&gt;0,"Part received","Open")))</f>
        <v/>
      </c>
      <c r="K283" s="19" t="n"/>
      <c r="L283" s="14" t="n"/>
    </row>
    <row r="284">
      <c r="A284" s="14" t="n"/>
      <c r="B284" s="19" t="n"/>
      <c r="C284" s="14" t="n"/>
      <c r="D284" s="14" t="n"/>
      <c r="E284" s="12" t="str">
        <f>IF($D284="","",IFERROR(INDEX(Items!$B$2:$B$501,MATCH($D284,Items!$A$2:$A$501,0)),"Unknown SKU"))</f>
        <v/>
      </c>
      <c r="F284" s="14" t="n"/>
      <c r="G284" s="16" t="n"/>
      <c r="H284" s="13" t="str">
        <f>IF(F284="","",F284*G284)</f>
        <v/>
      </c>
      <c r="I284" s="14" t="n"/>
      <c r="J284" s="12" t="str">
        <f>IF($D284="","",IF(IF(I284="",0,I284)&gt;=F284,"Received",IF(IF(I284="",0,I284)&gt;0,"Part received","Open")))</f>
        <v/>
      </c>
      <c r="K284" s="19" t="n"/>
      <c r="L284" s="14" t="n"/>
    </row>
    <row r="285">
      <c r="A285" s="14" t="n"/>
      <c r="B285" s="19" t="n"/>
      <c r="C285" s="14" t="n"/>
      <c r="D285" s="14" t="n"/>
      <c r="E285" s="12" t="str">
        <f>IF($D285="","",IFERROR(INDEX(Items!$B$2:$B$501,MATCH($D285,Items!$A$2:$A$501,0)),"Unknown SKU"))</f>
        <v/>
      </c>
      <c r="F285" s="14" t="n"/>
      <c r="G285" s="16" t="n"/>
      <c r="H285" s="13" t="str">
        <f>IF(F285="","",F285*G285)</f>
        <v/>
      </c>
      <c r="I285" s="14" t="n"/>
      <c r="J285" s="12" t="str">
        <f>IF($D285="","",IF(IF(I285="",0,I285)&gt;=F285,"Received",IF(IF(I285="",0,I285)&gt;0,"Part received","Open")))</f>
        <v/>
      </c>
      <c r="K285" s="19" t="n"/>
      <c r="L285" s="14" t="n"/>
    </row>
    <row r="286">
      <c r="A286" s="14" t="n"/>
      <c r="B286" s="19" t="n"/>
      <c r="C286" s="14" t="n"/>
      <c r="D286" s="14" t="n"/>
      <c r="E286" s="12" t="str">
        <f>IF($D286="","",IFERROR(INDEX(Items!$B$2:$B$501,MATCH($D286,Items!$A$2:$A$501,0)),"Unknown SKU"))</f>
        <v/>
      </c>
      <c r="F286" s="14" t="n"/>
      <c r="G286" s="16" t="n"/>
      <c r="H286" s="13" t="str">
        <f>IF(F286="","",F286*G286)</f>
        <v/>
      </c>
      <c r="I286" s="14" t="n"/>
      <c r="J286" s="12" t="str">
        <f>IF($D286="","",IF(IF(I286="",0,I286)&gt;=F286,"Received",IF(IF(I286="",0,I286)&gt;0,"Part received","Open")))</f>
        <v/>
      </c>
      <c r="K286" s="19" t="n"/>
      <c r="L286" s="14" t="n"/>
    </row>
    <row r="287">
      <c r="A287" s="14" t="n"/>
      <c r="B287" s="19" t="n"/>
      <c r="C287" s="14" t="n"/>
      <c r="D287" s="14" t="n"/>
      <c r="E287" s="12" t="str">
        <f>IF($D287="","",IFERROR(INDEX(Items!$B$2:$B$501,MATCH($D287,Items!$A$2:$A$501,0)),"Unknown SKU"))</f>
        <v/>
      </c>
      <c r="F287" s="14" t="n"/>
      <c r="G287" s="16" t="n"/>
      <c r="H287" s="13" t="str">
        <f>IF(F287="","",F287*G287)</f>
        <v/>
      </c>
      <c r="I287" s="14" t="n"/>
      <c r="J287" s="12" t="str">
        <f>IF($D287="","",IF(IF(I287="",0,I287)&gt;=F287,"Received",IF(IF(I287="",0,I287)&gt;0,"Part received","Open")))</f>
        <v/>
      </c>
      <c r="K287" s="19" t="n"/>
      <c r="L287" s="14" t="n"/>
    </row>
    <row r="288">
      <c r="A288" s="14" t="n"/>
      <c r="B288" s="19" t="n"/>
      <c r="C288" s="14" t="n"/>
      <c r="D288" s="14" t="n"/>
      <c r="E288" s="12" t="str">
        <f>IF($D288="","",IFERROR(INDEX(Items!$B$2:$B$501,MATCH($D288,Items!$A$2:$A$501,0)),"Unknown SKU"))</f>
        <v/>
      </c>
      <c r="F288" s="14" t="n"/>
      <c r="G288" s="16" t="n"/>
      <c r="H288" s="13" t="str">
        <f>IF(F288="","",F288*G288)</f>
        <v/>
      </c>
      <c r="I288" s="14" t="n"/>
      <c r="J288" s="12" t="str">
        <f>IF($D288="","",IF(IF(I288="",0,I288)&gt;=F288,"Received",IF(IF(I288="",0,I288)&gt;0,"Part received","Open")))</f>
        <v/>
      </c>
      <c r="K288" s="19" t="n"/>
      <c r="L288" s="14" t="n"/>
    </row>
    <row r="289">
      <c r="A289" s="14" t="n"/>
      <c r="B289" s="19" t="n"/>
      <c r="C289" s="14" t="n"/>
      <c r="D289" s="14" t="n"/>
      <c r="E289" s="12" t="str">
        <f>IF($D289="","",IFERROR(INDEX(Items!$B$2:$B$501,MATCH($D289,Items!$A$2:$A$501,0)),"Unknown SKU"))</f>
        <v/>
      </c>
      <c r="F289" s="14" t="n"/>
      <c r="G289" s="16" t="n"/>
      <c r="H289" s="13" t="str">
        <f>IF(F289="","",F289*G289)</f>
        <v/>
      </c>
      <c r="I289" s="14" t="n"/>
      <c r="J289" s="12" t="str">
        <f>IF($D289="","",IF(IF(I289="",0,I289)&gt;=F289,"Received",IF(IF(I289="",0,I289)&gt;0,"Part received","Open")))</f>
        <v/>
      </c>
      <c r="K289" s="19" t="n"/>
      <c r="L289" s="14" t="n"/>
    </row>
    <row r="290">
      <c r="A290" s="14" t="n"/>
      <c r="B290" s="19" t="n"/>
      <c r="C290" s="14" t="n"/>
      <c r="D290" s="14" t="n"/>
      <c r="E290" s="12" t="str">
        <f>IF($D290="","",IFERROR(INDEX(Items!$B$2:$B$501,MATCH($D290,Items!$A$2:$A$501,0)),"Unknown SKU"))</f>
        <v/>
      </c>
      <c r="F290" s="14" t="n"/>
      <c r="G290" s="16" t="n"/>
      <c r="H290" s="13" t="str">
        <f>IF(F290="","",F290*G290)</f>
        <v/>
      </c>
      <c r="I290" s="14" t="n"/>
      <c r="J290" s="12" t="str">
        <f>IF($D290="","",IF(IF(I290="",0,I290)&gt;=F290,"Received",IF(IF(I290="",0,I290)&gt;0,"Part received","Open")))</f>
        <v/>
      </c>
      <c r="K290" s="19" t="n"/>
      <c r="L290" s="14" t="n"/>
    </row>
    <row r="291">
      <c r="A291" s="14" t="n"/>
      <c r="B291" s="19" t="n"/>
      <c r="C291" s="14" t="n"/>
      <c r="D291" s="14" t="n"/>
      <c r="E291" s="12" t="str">
        <f>IF($D291="","",IFERROR(INDEX(Items!$B$2:$B$501,MATCH($D291,Items!$A$2:$A$501,0)),"Unknown SKU"))</f>
        <v/>
      </c>
      <c r="F291" s="14" t="n"/>
      <c r="G291" s="16" t="n"/>
      <c r="H291" s="13" t="str">
        <f>IF(F291="","",F291*G291)</f>
        <v/>
      </c>
      <c r="I291" s="14" t="n"/>
      <c r="J291" s="12" t="str">
        <f>IF($D291="","",IF(IF(I291="",0,I291)&gt;=F291,"Received",IF(IF(I291="",0,I291)&gt;0,"Part received","Open")))</f>
        <v/>
      </c>
      <c r="K291" s="19" t="n"/>
      <c r="L291" s="14" t="n"/>
    </row>
    <row r="292">
      <c r="A292" s="14" t="n"/>
      <c r="B292" s="19" t="n"/>
      <c r="C292" s="14" t="n"/>
      <c r="D292" s="14" t="n"/>
      <c r="E292" s="12" t="str">
        <f>IF($D292="","",IFERROR(INDEX(Items!$B$2:$B$501,MATCH($D292,Items!$A$2:$A$501,0)),"Unknown SKU"))</f>
        <v/>
      </c>
      <c r="F292" s="14" t="n"/>
      <c r="G292" s="16" t="n"/>
      <c r="H292" s="13" t="str">
        <f>IF(F292="","",F292*G292)</f>
        <v/>
      </c>
      <c r="I292" s="14" t="n"/>
      <c r="J292" s="12" t="str">
        <f>IF($D292="","",IF(IF(I292="",0,I292)&gt;=F292,"Received",IF(IF(I292="",0,I292)&gt;0,"Part received","Open")))</f>
        <v/>
      </c>
      <c r="K292" s="19" t="n"/>
      <c r="L292" s="14" t="n"/>
    </row>
    <row r="293">
      <c r="A293" s="14" t="n"/>
      <c r="B293" s="19" t="n"/>
      <c r="C293" s="14" t="n"/>
      <c r="D293" s="14" t="n"/>
      <c r="E293" s="12" t="str">
        <f>IF($D293="","",IFERROR(INDEX(Items!$B$2:$B$501,MATCH($D293,Items!$A$2:$A$501,0)),"Unknown SKU"))</f>
        <v/>
      </c>
      <c r="F293" s="14" t="n"/>
      <c r="G293" s="16" t="n"/>
      <c r="H293" s="13" t="str">
        <f>IF(F293="","",F293*G293)</f>
        <v/>
      </c>
      <c r="I293" s="14" t="n"/>
      <c r="J293" s="12" t="str">
        <f>IF($D293="","",IF(IF(I293="",0,I293)&gt;=F293,"Received",IF(IF(I293="",0,I293)&gt;0,"Part received","Open")))</f>
        <v/>
      </c>
      <c r="K293" s="19" t="n"/>
      <c r="L293" s="14" t="n"/>
    </row>
    <row r="294">
      <c r="A294" s="14" t="n"/>
      <c r="B294" s="19" t="n"/>
      <c r="C294" s="14" t="n"/>
      <c r="D294" s="14" t="n"/>
      <c r="E294" s="12" t="str">
        <f>IF($D294="","",IFERROR(INDEX(Items!$B$2:$B$501,MATCH($D294,Items!$A$2:$A$501,0)),"Unknown SKU"))</f>
        <v/>
      </c>
      <c r="F294" s="14" t="n"/>
      <c r="G294" s="16" t="n"/>
      <c r="H294" s="13" t="str">
        <f>IF(F294="","",F294*G294)</f>
        <v/>
      </c>
      <c r="I294" s="14" t="n"/>
      <c r="J294" s="12" t="str">
        <f>IF($D294="","",IF(IF(I294="",0,I294)&gt;=F294,"Received",IF(IF(I294="",0,I294)&gt;0,"Part received","Open")))</f>
        <v/>
      </c>
      <c r="K294" s="19" t="n"/>
      <c r="L294" s="14" t="n"/>
    </row>
    <row r="295">
      <c r="A295" s="14" t="n"/>
      <c r="B295" s="19" t="n"/>
      <c r="C295" s="14" t="n"/>
      <c r="D295" s="14" t="n"/>
      <c r="E295" s="12" t="str">
        <f>IF($D295="","",IFERROR(INDEX(Items!$B$2:$B$501,MATCH($D295,Items!$A$2:$A$501,0)),"Unknown SKU"))</f>
        <v/>
      </c>
      <c r="F295" s="14" t="n"/>
      <c r="G295" s="16" t="n"/>
      <c r="H295" s="13" t="str">
        <f>IF(F295="","",F295*G295)</f>
        <v/>
      </c>
      <c r="I295" s="14" t="n"/>
      <c r="J295" s="12" t="str">
        <f>IF($D295="","",IF(IF(I295="",0,I295)&gt;=F295,"Received",IF(IF(I295="",0,I295)&gt;0,"Part received","Open")))</f>
        <v/>
      </c>
      <c r="K295" s="19" t="n"/>
      <c r="L295" s="14" t="n"/>
    </row>
    <row r="296">
      <c r="A296" s="14" t="n"/>
      <c r="B296" s="19" t="n"/>
      <c r="C296" s="14" t="n"/>
      <c r="D296" s="14" t="n"/>
      <c r="E296" s="12" t="str">
        <f>IF($D296="","",IFERROR(INDEX(Items!$B$2:$B$501,MATCH($D296,Items!$A$2:$A$501,0)),"Unknown SKU"))</f>
        <v/>
      </c>
      <c r="F296" s="14" t="n"/>
      <c r="G296" s="16" t="n"/>
      <c r="H296" s="13" t="str">
        <f>IF(F296="","",F296*G296)</f>
        <v/>
      </c>
      <c r="I296" s="14" t="n"/>
      <c r="J296" s="12" t="str">
        <f>IF($D296="","",IF(IF(I296="",0,I296)&gt;=F296,"Received",IF(IF(I296="",0,I296)&gt;0,"Part received","Open")))</f>
        <v/>
      </c>
      <c r="K296" s="19" t="n"/>
      <c r="L296" s="14" t="n"/>
    </row>
    <row r="297">
      <c r="A297" s="14" t="n"/>
      <c r="B297" s="19" t="n"/>
      <c r="C297" s="14" t="n"/>
      <c r="D297" s="14" t="n"/>
      <c r="E297" s="12" t="str">
        <f>IF($D297="","",IFERROR(INDEX(Items!$B$2:$B$501,MATCH($D297,Items!$A$2:$A$501,0)),"Unknown SKU"))</f>
        <v/>
      </c>
      <c r="F297" s="14" t="n"/>
      <c r="G297" s="16" t="n"/>
      <c r="H297" s="13" t="str">
        <f>IF(F297="","",F297*G297)</f>
        <v/>
      </c>
      <c r="I297" s="14" t="n"/>
      <c r="J297" s="12" t="str">
        <f>IF($D297="","",IF(IF(I297="",0,I297)&gt;=F297,"Received",IF(IF(I297="",0,I297)&gt;0,"Part received","Open")))</f>
        <v/>
      </c>
      <c r="K297" s="19" t="n"/>
      <c r="L297" s="14" t="n"/>
    </row>
    <row r="298">
      <c r="A298" s="14" t="n"/>
      <c r="B298" s="19" t="n"/>
      <c r="C298" s="14" t="n"/>
      <c r="D298" s="14" t="n"/>
      <c r="E298" s="12" t="str">
        <f>IF($D298="","",IFERROR(INDEX(Items!$B$2:$B$501,MATCH($D298,Items!$A$2:$A$501,0)),"Unknown SKU"))</f>
        <v/>
      </c>
      <c r="F298" s="14" t="n"/>
      <c r="G298" s="16" t="n"/>
      <c r="H298" s="13" t="str">
        <f>IF(F298="","",F298*G298)</f>
        <v/>
      </c>
      <c r="I298" s="14" t="n"/>
      <c r="J298" s="12" t="str">
        <f>IF($D298="","",IF(IF(I298="",0,I298)&gt;=F298,"Received",IF(IF(I298="",0,I298)&gt;0,"Part received","Open")))</f>
        <v/>
      </c>
      <c r="K298" s="19" t="n"/>
      <c r="L298" s="14" t="n"/>
    </row>
    <row r="299">
      <c r="A299" s="14" t="n"/>
      <c r="B299" s="19" t="n"/>
      <c r="C299" s="14" t="n"/>
      <c r="D299" s="14" t="n"/>
      <c r="E299" s="12" t="str">
        <f>IF($D299="","",IFERROR(INDEX(Items!$B$2:$B$501,MATCH($D299,Items!$A$2:$A$501,0)),"Unknown SKU"))</f>
        <v/>
      </c>
      <c r="F299" s="14" t="n"/>
      <c r="G299" s="16" t="n"/>
      <c r="H299" s="13" t="str">
        <f>IF(F299="","",F299*G299)</f>
        <v/>
      </c>
      <c r="I299" s="14" t="n"/>
      <c r="J299" s="12" t="str">
        <f>IF($D299="","",IF(IF(I299="",0,I299)&gt;=F299,"Received",IF(IF(I299="",0,I299)&gt;0,"Part received","Open")))</f>
        <v/>
      </c>
      <c r="K299" s="19" t="n"/>
      <c r="L299" s="14" t="n"/>
    </row>
    <row r="300">
      <c r="A300" s="14" t="n"/>
      <c r="B300" s="19" t="n"/>
      <c r="C300" s="14" t="n"/>
      <c r="D300" s="14" t="n"/>
      <c r="E300" s="12" t="str">
        <f>IF($D300="","",IFERROR(INDEX(Items!$B$2:$B$501,MATCH($D300,Items!$A$2:$A$501,0)),"Unknown SKU"))</f>
        <v/>
      </c>
      <c r="F300" s="14" t="n"/>
      <c r="G300" s="16" t="n"/>
      <c r="H300" s="13" t="str">
        <f>IF(F300="","",F300*G300)</f>
        <v/>
      </c>
      <c r="I300" s="14" t="n"/>
      <c r="J300" s="12" t="str">
        <f>IF($D300="","",IF(IF(I300="",0,I300)&gt;=F300,"Received",IF(IF(I300="",0,I300)&gt;0,"Part received","Open")))</f>
        <v/>
      </c>
      <c r="K300" s="19" t="n"/>
      <c r="L300" s="14" t="n"/>
    </row>
    <row r="301">
      <c r="A301" s="14" t="n"/>
      <c r="B301" s="19" t="n"/>
      <c r="C301" s="14" t="n"/>
      <c r="D301" s="14" t="n"/>
      <c r="E301" s="12" t="str">
        <f>IF($D301="","",IFERROR(INDEX(Items!$B$2:$B$501,MATCH($D301,Items!$A$2:$A$501,0)),"Unknown SKU"))</f>
        <v/>
      </c>
      <c r="F301" s="14" t="n"/>
      <c r="G301" s="16" t="n"/>
      <c r="H301" s="13" t="str">
        <f>IF(F301="","",F301*G301)</f>
        <v/>
      </c>
      <c r="I301" s="14" t="n"/>
      <c r="J301" s="12" t="str">
        <f>IF($D301="","",IF(IF(I301="",0,I301)&gt;=F301,"Received",IF(IF(I301="",0,I301)&gt;0,"Part received","Open")))</f>
        <v/>
      </c>
      <c r="K301" s="19" t="n"/>
      <c r="L301" s="14" t="n"/>
    </row>
    <row r="302">
      <c r="A302" s="14" t="n"/>
      <c r="B302" s="19" t="n"/>
      <c r="C302" s="14" t="n"/>
      <c r="D302" s="14" t="n"/>
      <c r="E302" s="12" t="str">
        <f>IF($D302="","",IFERROR(INDEX(Items!$B$2:$B$501,MATCH($D302,Items!$A$2:$A$501,0)),"Unknown SKU"))</f>
        <v/>
      </c>
      <c r="F302" s="14" t="n"/>
      <c r="G302" s="16" t="n"/>
      <c r="H302" s="13" t="str">
        <f>IF(F302="","",F302*G302)</f>
        <v/>
      </c>
      <c r="I302" s="14" t="n"/>
      <c r="J302" s="12" t="str">
        <f>IF($D302="","",IF(IF(I302="",0,I302)&gt;=F302,"Received",IF(IF(I302="",0,I302)&gt;0,"Part received","Open")))</f>
        <v/>
      </c>
      <c r="K302" s="19" t="n"/>
      <c r="L302" s="14" t="n"/>
    </row>
    <row r="303">
      <c r="A303" s="14" t="n"/>
      <c r="B303" s="19" t="n"/>
      <c r="C303" s="14" t="n"/>
      <c r="D303" s="14" t="n"/>
      <c r="E303" s="12" t="str">
        <f>IF($D303="","",IFERROR(INDEX(Items!$B$2:$B$501,MATCH($D303,Items!$A$2:$A$501,0)),"Unknown SKU"))</f>
        <v/>
      </c>
      <c r="F303" s="14" t="n"/>
      <c r="G303" s="16" t="n"/>
      <c r="H303" s="13" t="str">
        <f>IF(F303="","",F303*G303)</f>
        <v/>
      </c>
      <c r="I303" s="14" t="n"/>
      <c r="J303" s="12" t="str">
        <f>IF($D303="","",IF(IF(I303="",0,I303)&gt;=F303,"Received",IF(IF(I303="",0,I303)&gt;0,"Part received","Open")))</f>
        <v/>
      </c>
      <c r="K303" s="19" t="n"/>
      <c r="L303" s="14" t="n"/>
    </row>
    <row r="304">
      <c r="A304" s="14" t="n"/>
      <c r="B304" s="19" t="n"/>
      <c r="C304" s="14" t="n"/>
      <c r="D304" s="14" t="n"/>
      <c r="E304" s="12" t="str">
        <f>IF($D304="","",IFERROR(INDEX(Items!$B$2:$B$501,MATCH($D304,Items!$A$2:$A$501,0)),"Unknown SKU"))</f>
        <v/>
      </c>
      <c r="F304" s="14" t="n"/>
      <c r="G304" s="16" t="n"/>
      <c r="H304" s="13" t="str">
        <f>IF(F304="","",F304*G304)</f>
        <v/>
      </c>
      <c r="I304" s="14" t="n"/>
      <c r="J304" s="12" t="str">
        <f>IF($D304="","",IF(IF(I304="",0,I304)&gt;=F304,"Received",IF(IF(I304="",0,I304)&gt;0,"Part received","Open")))</f>
        <v/>
      </c>
      <c r="K304" s="19" t="n"/>
      <c r="L304" s="14" t="n"/>
    </row>
    <row r="305">
      <c r="A305" s="14" t="n"/>
      <c r="B305" s="19" t="n"/>
      <c r="C305" s="14" t="n"/>
      <c r="D305" s="14" t="n"/>
      <c r="E305" s="12" t="str">
        <f>IF($D305="","",IFERROR(INDEX(Items!$B$2:$B$501,MATCH($D305,Items!$A$2:$A$501,0)),"Unknown SKU"))</f>
        <v/>
      </c>
      <c r="F305" s="14" t="n"/>
      <c r="G305" s="16" t="n"/>
      <c r="H305" s="13" t="str">
        <f>IF(F305="","",F305*G305)</f>
        <v/>
      </c>
      <c r="I305" s="14" t="n"/>
      <c r="J305" s="12" t="str">
        <f>IF($D305="","",IF(IF(I305="",0,I305)&gt;=F305,"Received",IF(IF(I305="",0,I305)&gt;0,"Part received","Open")))</f>
        <v/>
      </c>
      <c r="K305" s="19" t="n"/>
      <c r="L305" s="14" t="n"/>
    </row>
    <row r="306">
      <c r="A306" s="14" t="n"/>
      <c r="B306" s="19" t="n"/>
      <c r="C306" s="14" t="n"/>
      <c r="D306" s="14" t="n"/>
      <c r="E306" s="12" t="str">
        <f>IF($D306="","",IFERROR(INDEX(Items!$B$2:$B$501,MATCH($D306,Items!$A$2:$A$501,0)),"Unknown SKU"))</f>
        <v/>
      </c>
      <c r="F306" s="14" t="n"/>
      <c r="G306" s="16" t="n"/>
      <c r="H306" s="13" t="str">
        <f>IF(F306="","",F306*G306)</f>
        <v/>
      </c>
      <c r="I306" s="14" t="n"/>
      <c r="J306" s="12" t="str">
        <f>IF($D306="","",IF(IF(I306="",0,I306)&gt;=F306,"Received",IF(IF(I306="",0,I306)&gt;0,"Part received","Open")))</f>
        <v/>
      </c>
      <c r="K306" s="19" t="n"/>
      <c r="L306" s="14" t="n"/>
    </row>
    <row r="307">
      <c r="A307" s="14" t="n"/>
      <c r="B307" s="19" t="n"/>
      <c r="C307" s="14" t="n"/>
      <c r="D307" s="14" t="n"/>
      <c r="E307" s="12" t="str">
        <f>IF($D307="","",IFERROR(INDEX(Items!$B$2:$B$501,MATCH($D307,Items!$A$2:$A$501,0)),"Unknown SKU"))</f>
        <v/>
      </c>
      <c r="F307" s="14" t="n"/>
      <c r="G307" s="16" t="n"/>
      <c r="H307" s="13" t="str">
        <f>IF(F307="","",F307*G307)</f>
        <v/>
      </c>
      <c r="I307" s="14" t="n"/>
      <c r="J307" s="12" t="str">
        <f>IF($D307="","",IF(IF(I307="",0,I307)&gt;=F307,"Received",IF(IF(I307="",0,I307)&gt;0,"Part received","Open")))</f>
        <v/>
      </c>
      <c r="K307" s="19" t="n"/>
      <c r="L307" s="14" t="n"/>
    </row>
    <row r="308">
      <c r="A308" s="14" t="n"/>
      <c r="B308" s="19" t="n"/>
      <c r="C308" s="14" t="n"/>
      <c r="D308" s="14" t="n"/>
      <c r="E308" s="12" t="str">
        <f>IF($D308="","",IFERROR(INDEX(Items!$B$2:$B$501,MATCH($D308,Items!$A$2:$A$501,0)),"Unknown SKU"))</f>
        <v/>
      </c>
      <c r="F308" s="14" t="n"/>
      <c r="G308" s="16" t="n"/>
      <c r="H308" s="13" t="str">
        <f>IF(F308="","",F308*G308)</f>
        <v/>
      </c>
      <c r="I308" s="14" t="n"/>
      <c r="J308" s="12" t="str">
        <f>IF($D308="","",IF(IF(I308="",0,I308)&gt;=F308,"Received",IF(IF(I308="",0,I308)&gt;0,"Part received","Open")))</f>
        <v/>
      </c>
      <c r="K308" s="19" t="n"/>
      <c r="L308" s="14" t="n"/>
    </row>
    <row r="309">
      <c r="A309" s="14" t="n"/>
      <c r="B309" s="19" t="n"/>
      <c r="C309" s="14" t="n"/>
      <c r="D309" s="14" t="n"/>
      <c r="E309" s="12" t="str">
        <f>IF($D309="","",IFERROR(INDEX(Items!$B$2:$B$501,MATCH($D309,Items!$A$2:$A$501,0)),"Unknown SKU"))</f>
        <v/>
      </c>
      <c r="F309" s="14" t="n"/>
      <c r="G309" s="16" t="n"/>
      <c r="H309" s="13" t="str">
        <f>IF(F309="","",F309*G309)</f>
        <v/>
      </c>
      <c r="I309" s="14" t="n"/>
      <c r="J309" s="12" t="str">
        <f>IF($D309="","",IF(IF(I309="",0,I309)&gt;=F309,"Received",IF(IF(I309="",0,I309)&gt;0,"Part received","Open")))</f>
        <v/>
      </c>
      <c r="K309" s="19" t="n"/>
      <c r="L309" s="14" t="n"/>
    </row>
    <row r="310">
      <c r="A310" s="14" t="n"/>
      <c r="B310" s="19" t="n"/>
      <c r="C310" s="14" t="n"/>
      <c r="D310" s="14" t="n"/>
      <c r="E310" s="12" t="str">
        <f>IF($D310="","",IFERROR(INDEX(Items!$B$2:$B$501,MATCH($D310,Items!$A$2:$A$501,0)),"Unknown SKU"))</f>
        <v/>
      </c>
      <c r="F310" s="14" t="n"/>
      <c r="G310" s="16" t="n"/>
      <c r="H310" s="13" t="str">
        <f>IF(F310="","",F310*G310)</f>
        <v/>
      </c>
      <c r="I310" s="14" t="n"/>
      <c r="J310" s="12" t="str">
        <f>IF($D310="","",IF(IF(I310="",0,I310)&gt;=F310,"Received",IF(IF(I310="",0,I310)&gt;0,"Part received","Open")))</f>
        <v/>
      </c>
      <c r="K310" s="19" t="n"/>
      <c r="L310" s="14" t="n"/>
    </row>
    <row r="311">
      <c r="A311" s="14" t="n"/>
      <c r="B311" s="19" t="n"/>
      <c r="C311" s="14" t="n"/>
      <c r="D311" s="14" t="n"/>
      <c r="E311" s="12" t="str">
        <f>IF($D311="","",IFERROR(INDEX(Items!$B$2:$B$501,MATCH($D311,Items!$A$2:$A$501,0)),"Unknown SKU"))</f>
        <v/>
      </c>
      <c r="F311" s="14" t="n"/>
      <c r="G311" s="16" t="n"/>
      <c r="H311" s="13" t="str">
        <f>IF(F311="","",F311*G311)</f>
        <v/>
      </c>
      <c r="I311" s="14" t="n"/>
      <c r="J311" s="12" t="str">
        <f>IF($D311="","",IF(IF(I311="",0,I311)&gt;=F311,"Received",IF(IF(I311="",0,I311)&gt;0,"Part received","Open")))</f>
        <v/>
      </c>
      <c r="K311" s="19" t="n"/>
      <c r="L311" s="14" t="n"/>
    </row>
    <row r="312">
      <c r="A312" s="14" t="n"/>
      <c r="B312" s="19" t="n"/>
      <c r="C312" s="14" t="n"/>
      <c r="D312" s="14" t="n"/>
      <c r="E312" s="12" t="str">
        <f>IF($D312="","",IFERROR(INDEX(Items!$B$2:$B$501,MATCH($D312,Items!$A$2:$A$501,0)),"Unknown SKU"))</f>
        <v/>
      </c>
      <c r="F312" s="14" t="n"/>
      <c r="G312" s="16" t="n"/>
      <c r="H312" s="13" t="str">
        <f>IF(F312="","",F312*G312)</f>
        <v/>
      </c>
      <c r="I312" s="14" t="n"/>
      <c r="J312" s="12" t="str">
        <f>IF($D312="","",IF(IF(I312="",0,I312)&gt;=F312,"Received",IF(IF(I312="",0,I312)&gt;0,"Part received","Open")))</f>
        <v/>
      </c>
      <c r="K312" s="19" t="n"/>
      <c r="L312" s="14" t="n"/>
    </row>
    <row r="313">
      <c r="A313" s="14" t="n"/>
      <c r="B313" s="19" t="n"/>
      <c r="C313" s="14" t="n"/>
      <c r="D313" s="14" t="n"/>
      <c r="E313" s="12" t="str">
        <f>IF($D313="","",IFERROR(INDEX(Items!$B$2:$B$501,MATCH($D313,Items!$A$2:$A$501,0)),"Unknown SKU"))</f>
        <v/>
      </c>
      <c r="F313" s="14" t="n"/>
      <c r="G313" s="16" t="n"/>
      <c r="H313" s="13" t="str">
        <f>IF(F313="","",F313*G313)</f>
        <v/>
      </c>
      <c r="I313" s="14" t="n"/>
      <c r="J313" s="12" t="str">
        <f>IF($D313="","",IF(IF(I313="",0,I313)&gt;=F313,"Received",IF(IF(I313="",0,I313)&gt;0,"Part received","Open")))</f>
        <v/>
      </c>
      <c r="K313" s="19" t="n"/>
      <c r="L313" s="14" t="n"/>
    </row>
    <row r="314">
      <c r="A314" s="14" t="n"/>
      <c r="B314" s="19" t="n"/>
      <c r="C314" s="14" t="n"/>
      <c r="D314" s="14" t="n"/>
      <c r="E314" s="12" t="str">
        <f>IF($D314="","",IFERROR(INDEX(Items!$B$2:$B$501,MATCH($D314,Items!$A$2:$A$501,0)),"Unknown SKU"))</f>
        <v/>
      </c>
      <c r="F314" s="14" t="n"/>
      <c r="G314" s="16" t="n"/>
      <c r="H314" s="13" t="str">
        <f>IF(F314="","",F314*G314)</f>
        <v/>
      </c>
      <c r="I314" s="14" t="n"/>
      <c r="J314" s="12" t="str">
        <f>IF($D314="","",IF(IF(I314="",0,I314)&gt;=F314,"Received",IF(IF(I314="",0,I314)&gt;0,"Part received","Open")))</f>
        <v/>
      </c>
      <c r="K314" s="19" t="n"/>
      <c r="L314" s="14" t="n"/>
    </row>
    <row r="315">
      <c r="A315" s="14" t="n"/>
      <c r="B315" s="19" t="n"/>
      <c r="C315" s="14" t="n"/>
      <c r="D315" s="14" t="n"/>
      <c r="E315" s="12" t="str">
        <f>IF($D315="","",IFERROR(INDEX(Items!$B$2:$B$501,MATCH($D315,Items!$A$2:$A$501,0)),"Unknown SKU"))</f>
        <v/>
      </c>
      <c r="F315" s="14" t="n"/>
      <c r="G315" s="16" t="n"/>
      <c r="H315" s="13" t="str">
        <f>IF(F315="","",F315*G315)</f>
        <v/>
      </c>
      <c r="I315" s="14" t="n"/>
      <c r="J315" s="12" t="str">
        <f>IF($D315="","",IF(IF(I315="",0,I315)&gt;=F315,"Received",IF(IF(I315="",0,I315)&gt;0,"Part received","Open")))</f>
        <v/>
      </c>
      <c r="K315" s="19" t="n"/>
      <c r="L315" s="14" t="n"/>
    </row>
    <row r="316">
      <c r="A316" s="14" t="n"/>
      <c r="B316" s="19" t="n"/>
      <c r="C316" s="14" t="n"/>
      <c r="D316" s="14" t="n"/>
      <c r="E316" s="12" t="str">
        <f>IF($D316="","",IFERROR(INDEX(Items!$B$2:$B$501,MATCH($D316,Items!$A$2:$A$501,0)),"Unknown SKU"))</f>
        <v/>
      </c>
      <c r="F316" s="14" t="n"/>
      <c r="G316" s="16" t="n"/>
      <c r="H316" s="13" t="str">
        <f>IF(F316="","",F316*G316)</f>
        <v/>
      </c>
      <c r="I316" s="14" t="n"/>
      <c r="J316" s="12" t="str">
        <f>IF($D316="","",IF(IF(I316="",0,I316)&gt;=F316,"Received",IF(IF(I316="",0,I316)&gt;0,"Part received","Open")))</f>
        <v/>
      </c>
      <c r="K316" s="19" t="n"/>
      <c r="L316" s="14" t="n"/>
    </row>
    <row r="317">
      <c r="A317" s="14" t="n"/>
      <c r="B317" s="19" t="n"/>
      <c r="C317" s="14" t="n"/>
      <c r="D317" s="14" t="n"/>
      <c r="E317" s="12" t="str">
        <f>IF($D317="","",IFERROR(INDEX(Items!$B$2:$B$501,MATCH($D317,Items!$A$2:$A$501,0)),"Unknown SKU"))</f>
        <v/>
      </c>
      <c r="F317" s="14" t="n"/>
      <c r="G317" s="16" t="n"/>
      <c r="H317" s="13" t="str">
        <f>IF(F317="","",F317*G317)</f>
        <v/>
      </c>
      <c r="I317" s="14" t="n"/>
      <c r="J317" s="12" t="str">
        <f>IF($D317="","",IF(IF(I317="",0,I317)&gt;=F317,"Received",IF(IF(I317="",0,I317)&gt;0,"Part received","Open")))</f>
        <v/>
      </c>
      <c r="K317" s="19" t="n"/>
      <c r="L317" s="14" t="n"/>
    </row>
    <row r="318">
      <c r="A318" s="14" t="n"/>
      <c r="B318" s="19" t="n"/>
      <c r="C318" s="14" t="n"/>
      <c r="D318" s="14" t="n"/>
      <c r="E318" s="12" t="str">
        <f>IF($D318="","",IFERROR(INDEX(Items!$B$2:$B$501,MATCH($D318,Items!$A$2:$A$501,0)),"Unknown SKU"))</f>
        <v/>
      </c>
      <c r="F318" s="14" t="n"/>
      <c r="G318" s="16" t="n"/>
      <c r="H318" s="13" t="str">
        <f>IF(F318="","",F318*G318)</f>
        <v/>
      </c>
      <c r="I318" s="14" t="n"/>
      <c r="J318" s="12" t="str">
        <f>IF($D318="","",IF(IF(I318="",0,I318)&gt;=F318,"Received",IF(IF(I318="",0,I318)&gt;0,"Part received","Open")))</f>
        <v/>
      </c>
      <c r="K318" s="19" t="n"/>
      <c r="L318" s="14" t="n"/>
    </row>
    <row r="319">
      <c r="A319" s="14" t="n"/>
      <c r="B319" s="19" t="n"/>
      <c r="C319" s="14" t="n"/>
      <c r="D319" s="14" t="n"/>
      <c r="E319" s="12" t="str">
        <f>IF($D319="","",IFERROR(INDEX(Items!$B$2:$B$501,MATCH($D319,Items!$A$2:$A$501,0)),"Unknown SKU"))</f>
        <v/>
      </c>
      <c r="F319" s="14" t="n"/>
      <c r="G319" s="16" t="n"/>
      <c r="H319" s="13" t="str">
        <f>IF(F319="","",F319*G319)</f>
        <v/>
      </c>
      <c r="I319" s="14" t="n"/>
      <c r="J319" s="12" t="str">
        <f>IF($D319="","",IF(IF(I319="",0,I319)&gt;=F319,"Received",IF(IF(I319="",0,I319)&gt;0,"Part received","Open")))</f>
        <v/>
      </c>
      <c r="K319" s="19" t="n"/>
      <c r="L319" s="14" t="n"/>
    </row>
    <row r="320">
      <c r="A320" s="14" t="n"/>
      <c r="B320" s="19" t="n"/>
      <c r="C320" s="14" t="n"/>
      <c r="D320" s="14" t="n"/>
      <c r="E320" s="12" t="str">
        <f>IF($D320="","",IFERROR(INDEX(Items!$B$2:$B$501,MATCH($D320,Items!$A$2:$A$501,0)),"Unknown SKU"))</f>
        <v/>
      </c>
      <c r="F320" s="14" t="n"/>
      <c r="G320" s="16" t="n"/>
      <c r="H320" s="13" t="str">
        <f>IF(F320="","",F320*G320)</f>
        <v/>
      </c>
      <c r="I320" s="14" t="n"/>
      <c r="J320" s="12" t="str">
        <f>IF($D320="","",IF(IF(I320="",0,I320)&gt;=F320,"Received",IF(IF(I320="",0,I320)&gt;0,"Part received","Open")))</f>
        <v/>
      </c>
      <c r="K320" s="19" t="n"/>
      <c r="L320" s="14" t="n"/>
    </row>
    <row r="321">
      <c r="A321" s="14" t="n"/>
      <c r="B321" s="19" t="n"/>
      <c r="C321" s="14" t="n"/>
      <c r="D321" s="14" t="n"/>
      <c r="E321" s="12" t="str">
        <f>IF($D321="","",IFERROR(INDEX(Items!$B$2:$B$501,MATCH($D321,Items!$A$2:$A$501,0)),"Unknown SKU"))</f>
        <v/>
      </c>
      <c r="F321" s="14" t="n"/>
      <c r="G321" s="16" t="n"/>
      <c r="H321" s="13" t="str">
        <f>IF(F321="","",F321*G321)</f>
        <v/>
      </c>
      <c r="I321" s="14" t="n"/>
      <c r="J321" s="12" t="str">
        <f>IF($D321="","",IF(IF(I321="",0,I321)&gt;=F321,"Received",IF(IF(I321="",0,I321)&gt;0,"Part received","Open")))</f>
        <v/>
      </c>
      <c r="K321" s="19" t="n"/>
      <c r="L321" s="14" t="n"/>
    </row>
    <row r="322">
      <c r="A322" s="14" t="n"/>
      <c r="B322" s="19" t="n"/>
      <c r="C322" s="14" t="n"/>
      <c r="D322" s="14" t="n"/>
      <c r="E322" s="12" t="str">
        <f>IF($D322="","",IFERROR(INDEX(Items!$B$2:$B$501,MATCH($D322,Items!$A$2:$A$501,0)),"Unknown SKU"))</f>
        <v/>
      </c>
      <c r="F322" s="14" t="n"/>
      <c r="G322" s="16" t="n"/>
      <c r="H322" s="13" t="str">
        <f>IF(F322="","",F322*G322)</f>
        <v/>
      </c>
      <c r="I322" s="14" t="n"/>
      <c r="J322" s="12" t="str">
        <f>IF($D322="","",IF(IF(I322="",0,I322)&gt;=F322,"Received",IF(IF(I322="",0,I322)&gt;0,"Part received","Open")))</f>
        <v/>
      </c>
      <c r="K322" s="19" t="n"/>
      <c r="L322" s="14" t="n"/>
    </row>
    <row r="323">
      <c r="A323" s="14" t="n"/>
      <c r="B323" s="19" t="n"/>
      <c r="C323" s="14" t="n"/>
      <c r="D323" s="14" t="n"/>
      <c r="E323" s="12" t="str">
        <f>IF($D323="","",IFERROR(INDEX(Items!$B$2:$B$501,MATCH($D323,Items!$A$2:$A$501,0)),"Unknown SKU"))</f>
        <v/>
      </c>
      <c r="F323" s="14" t="n"/>
      <c r="G323" s="16" t="n"/>
      <c r="H323" s="13" t="str">
        <f>IF(F323="","",F323*G323)</f>
        <v/>
      </c>
      <c r="I323" s="14" t="n"/>
      <c r="J323" s="12" t="str">
        <f>IF($D323="","",IF(IF(I323="",0,I323)&gt;=F323,"Received",IF(IF(I323="",0,I323)&gt;0,"Part received","Open")))</f>
        <v/>
      </c>
      <c r="K323" s="19" t="n"/>
      <c r="L323" s="14" t="n"/>
    </row>
    <row r="324">
      <c r="A324" s="14" t="n"/>
      <c r="B324" s="19" t="n"/>
      <c r="C324" s="14" t="n"/>
      <c r="D324" s="14" t="n"/>
      <c r="E324" s="12" t="str">
        <f>IF($D324="","",IFERROR(INDEX(Items!$B$2:$B$501,MATCH($D324,Items!$A$2:$A$501,0)),"Unknown SKU"))</f>
        <v/>
      </c>
      <c r="F324" s="14" t="n"/>
      <c r="G324" s="16" t="n"/>
      <c r="H324" s="13" t="str">
        <f>IF(F324="","",F324*G324)</f>
        <v/>
      </c>
      <c r="I324" s="14" t="n"/>
      <c r="J324" s="12" t="str">
        <f>IF($D324="","",IF(IF(I324="",0,I324)&gt;=F324,"Received",IF(IF(I324="",0,I324)&gt;0,"Part received","Open")))</f>
        <v/>
      </c>
      <c r="K324" s="19" t="n"/>
      <c r="L324" s="14" t="n"/>
    </row>
    <row r="325">
      <c r="A325" s="14" t="n"/>
      <c r="B325" s="19" t="n"/>
      <c r="C325" s="14" t="n"/>
      <c r="D325" s="14" t="n"/>
      <c r="E325" s="12" t="str">
        <f>IF($D325="","",IFERROR(INDEX(Items!$B$2:$B$501,MATCH($D325,Items!$A$2:$A$501,0)),"Unknown SKU"))</f>
        <v/>
      </c>
      <c r="F325" s="14" t="n"/>
      <c r="G325" s="16" t="n"/>
      <c r="H325" s="13" t="str">
        <f>IF(F325="","",F325*G325)</f>
        <v/>
      </c>
      <c r="I325" s="14" t="n"/>
      <c r="J325" s="12" t="str">
        <f>IF($D325="","",IF(IF(I325="",0,I325)&gt;=F325,"Received",IF(IF(I325="",0,I325)&gt;0,"Part received","Open")))</f>
        <v/>
      </c>
      <c r="K325" s="19" t="n"/>
      <c r="L325" s="14" t="n"/>
    </row>
    <row r="326">
      <c r="A326" s="14" t="n"/>
      <c r="B326" s="19" t="n"/>
      <c r="C326" s="14" t="n"/>
      <c r="D326" s="14" t="n"/>
      <c r="E326" s="12" t="str">
        <f>IF($D326="","",IFERROR(INDEX(Items!$B$2:$B$501,MATCH($D326,Items!$A$2:$A$501,0)),"Unknown SKU"))</f>
        <v/>
      </c>
      <c r="F326" s="14" t="n"/>
      <c r="G326" s="16" t="n"/>
      <c r="H326" s="13" t="str">
        <f>IF(F326="","",F326*G326)</f>
        <v/>
      </c>
      <c r="I326" s="14" t="n"/>
      <c r="J326" s="12" t="str">
        <f>IF($D326="","",IF(IF(I326="",0,I326)&gt;=F326,"Received",IF(IF(I326="",0,I326)&gt;0,"Part received","Open")))</f>
        <v/>
      </c>
      <c r="K326" s="19" t="n"/>
      <c r="L326" s="14" t="n"/>
    </row>
    <row r="327">
      <c r="A327" s="14" t="n"/>
      <c r="B327" s="19" t="n"/>
      <c r="C327" s="14" t="n"/>
      <c r="D327" s="14" t="n"/>
      <c r="E327" s="12" t="str">
        <f>IF($D327="","",IFERROR(INDEX(Items!$B$2:$B$501,MATCH($D327,Items!$A$2:$A$501,0)),"Unknown SKU"))</f>
        <v/>
      </c>
      <c r="F327" s="14" t="n"/>
      <c r="G327" s="16" t="n"/>
      <c r="H327" s="13" t="str">
        <f>IF(F327="","",F327*G327)</f>
        <v/>
      </c>
      <c r="I327" s="14" t="n"/>
      <c r="J327" s="12" t="str">
        <f>IF($D327="","",IF(IF(I327="",0,I327)&gt;=F327,"Received",IF(IF(I327="",0,I327)&gt;0,"Part received","Open")))</f>
        <v/>
      </c>
      <c r="K327" s="19" t="n"/>
      <c r="L327" s="14" t="n"/>
    </row>
    <row r="328">
      <c r="A328" s="14" t="n"/>
      <c r="B328" s="19" t="n"/>
      <c r="C328" s="14" t="n"/>
      <c r="D328" s="14" t="n"/>
      <c r="E328" s="12" t="str">
        <f>IF($D328="","",IFERROR(INDEX(Items!$B$2:$B$501,MATCH($D328,Items!$A$2:$A$501,0)),"Unknown SKU"))</f>
        <v/>
      </c>
      <c r="F328" s="14" t="n"/>
      <c r="G328" s="16" t="n"/>
      <c r="H328" s="13" t="str">
        <f>IF(F328="","",F328*G328)</f>
        <v/>
      </c>
      <c r="I328" s="14" t="n"/>
      <c r="J328" s="12" t="str">
        <f>IF($D328="","",IF(IF(I328="",0,I328)&gt;=F328,"Received",IF(IF(I328="",0,I328)&gt;0,"Part received","Open")))</f>
        <v/>
      </c>
      <c r="K328" s="19" t="n"/>
      <c r="L328" s="14" t="n"/>
    </row>
    <row r="329">
      <c r="A329" s="14" t="n"/>
      <c r="B329" s="19" t="n"/>
      <c r="C329" s="14" t="n"/>
      <c r="D329" s="14" t="n"/>
      <c r="E329" s="12" t="str">
        <f>IF($D329="","",IFERROR(INDEX(Items!$B$2:$B$501,MATCH($D329,Items!$A$2:$A$501,0)),"Unknown SKU"))</f>
        <v/>
      </c>
      <c r="F329" s="14" t="n"/>
      <c r="G329" s="16" t="n"/>
      <c r="H329" s="13" t="str">
        <f>IF(F329="","",F329*G329)</f>
        <v/>
      </c>
      <c r="I329" s="14" t="n"/>
      <c r="J329" s="12" t="str">
        <f>IF($D329="","",IF(IF(I329="",0,I329)&gt;=F329,"Received",IF(IF(I329="",0,I329)&gt;0,"Part received","Open")))</f>
        <v/>
      </c>
      <c r="K329" s="19" t="n"/>
      <c r="L329" s="14" t="n"/>
    </row>
    <row r="330">
      <c r="A330" s="14" t="n"/>
      <c r="B330" s="19" t="n"/>
      <c r="C330" s="14" t="n"/>
      <c r="D330" s="14" t="n"/>
      <c r="E330" s="12" t="str">
        <f>IF($D330="","",IFERROR(INDEX(Items!$B$2:$B$501,MATCH($D330,Items!$A$2:$A$501,0)),"Unknown SKU"))</f>
        <v/>
      </c>
      <c r="F330" s="14" t="n"/>
      <c r="G330" s="16" t="n"/>
      <c r="H330" s="13" t="str">
        <f>IF(F330="","",F330*G330)</f>
        <v/>
      </c>
      <c r="I330" s="14" t="n"/>
      <c r="J330" s="12" t="str">
        <f>IF($D330="","",IF(IF(I330="",0,I330)&gt;=F330,"Received",IF(IF(I330="",0,I330)&gt;0,"Part received","Open")))</f>
        <v/>
      </c>
      <c r="K330" s="19" t="n"/>
      <c r="L330" s="14" t="n"/>
    </row>
    <row r="331">
      <c r="A331" s="14" t="n"/>
      <c r="B331" s="19" t="n"/>
      <c r="C331" s="14" t="n"/>
      <c r="D331" s="14" t="n"/>
      <c r="E331" s="12" t="str">
        <f>IF($D331="","",IFERROR(INDEX(Items!$B$2:$B$501,MATCH($D331,Items!$A$2:$A$501,0)),"Unknown SKU"))</f>
        <v/>
      </c>
      <c r="F331" s="14" t="n"/>
      <c r="G331" s="16" t="n"/>
      <c r="H331" s="13" t="str">
        <f>IF(F331="","",F331*G331)</f>
        <v/>
      </c>
      <c r="I331" s="14" t="n"/>
      <c r="J331" s="12" t="str">
        <f>IF($D331="","",IF(IF(I331="",0,I331)&gt;=F331,"Received",IF(IF(I331="",0,I331)&gt;0,"Part received","Open")))</f>
        <v/>
      </c>
      <c r="K331" s="19" t="n"/>
      <c r="L331" s="14" t="n"/>
    </row>
    <row r="332">
      <c r="A332" s="14" t="n"/>
      <c r="B332" s="19" t="n"/>
      <c r="C332" s="14" t="n"/>
      <c r="D332" s="14" t="n"/>
      <c r="E332" s="12" t="str">
        <f>IF($D332="","",IFERROR(INDEX(Items!$B$2:$B$501,MATCH($D332,Items!$A$2:$A$501,0)),"Unknown SKU"))</f>
        <v/>
      </c>
      <c r="F332" s="14" t="n"/>
      <c r="G332" s="16" t="n"/>
      <c r="H332" s="13" t="str">
        <f>IF(F332="","",F332*G332)</f>
        <v/>
      </c>
      <c r="I332" s="14" t="n"/>
      <c r="J332" s="12" t="str">
        <f>IF($D332="","",IF(IF(I332="",0,I332)&gt;=F332,"Received",IF(IF(I332="",0,I332)&gt;0,"Part received","Open")))</f>
        <v/>
      </c>
      <c r="K332" s="19" t="n"/>
      <c r="L332" s="14" t="n"/>
    </row>
    <row r="333">
      <c r="A333" s="14" t="n"/>
      <c r="B333" s="19" t="n"/>
      <c r="C333" s="14" t="n"/>
      <c r="D333" s="14" t="n"/>
      <c r="E333" s="12" t="str">
        <f>IF($D333="","",IFERROR(INDEX(Items!$B$2:$B$501,MATCH($D333,Items!$A$2:$A$501,0)),"Unknown SKU"))</f>
        <v/>
      </c>
      <c r="F333" s="14" t="n"/>
      <c r="G333" s="16" t="n"/>
      <c r="H333" s="13" t="str">
        <f>IF(F333="","",F333*G333)</f>
        <v/>
      </c>
      <c r="I333" s="14" t="n"/>
      <c r="J333" s="12" t="str">
        <f>IF($D333="","",IF(IF(I333="",0,I333)&gt;=F333,"Received",IF(IF(I333="",0,I333)&gt;0,"Part received","Open")))</f>
        <v/>
      </c>
      <c r="K333" s="19" t="n"/>
      <c r="L333" s="14" t="n"/>
    </row>
    <row r="334">
      <c r="A334" s="14" t="n"/>
      <c r="B334" s="19" t="n"/>
      <c r="C334" s="14" t="n"/>
      <c r="D334" s="14" t="n"/>
      <c r="E334" s="12" t="str">
        <f>IF($D334="","",IFERROR(INDEX(Items!$B$2:$B$501,MATCH($D334,Items!$A$2:$A$501,0)),"Unknown SKU"))</f>
        <v/>
      </c>
      <c r="F334" s="14" t="n"/>
      <c r="G334" s="16" t="n"/>
      <c r="H334" s="13" t="str">
        <f>IF(F334="","",F334*G334)</f>
        <v/>
      </c>
      <c r="I334" s="14" t="n"/>
      <c r="J334" s="12" t="str">
        <f>IF($D334="","",IF(IF(I334="",0,I334)&gt;=F334,"Received",IF(IF(I334="",0,I334)&gt;0,"Part received","Open")))</f>
        <v/>
      </c>
      <c r="K334" s="19" t="n"/>
      <c r="L334" s="14" t="n"/>
    </row>
    <row r="335">
      <c r="A335" s="14" t="n"/>
      <c r="B335" s="19" t="n"/>
      <c r="C335" s="14" t="n"/>
      <c r="D335" s="14" t="n"/>
      <c r="E335" s="12" t="str">
        <f>IF($D335="","",IFERROR(INDEX(Items!$B$2:$B$501,MATCH($D335,Items!$A$2:$A$501,0)),"Unknown SKU"))</f>
        <v/>
      </c>
      <c r="F335" s="14" t="n"/>
      <c r="G335" s="16" t="n"/>
      <c r="H335" s="13" t="str">
        <f>IF(F335="","",F335*G335)</f>
        <v/>
      </c>
      <c r="I335" s="14" t="n"/>
      <c r="J335" s="12" t="str">
        <f>IF($D335="","",IF(IF(I335="",0,I335)&gt;=F335,"Received",IF(IF(I335="",0,I335)&gt;0,"Part received","Open")))</f>
        <v/>
      </c>
      <c r="K335" s="19" t="n"/>
      <c r="L335" s="14" t="n"/>
    </row>
    <row r="336">
      <c r="A336" s="14" t="n"/>
      <c r="B336" s="19" t="n"/>
      <c r="C336" s="14" t="n"/>
      <c r="D336" s="14" t="n"/>
      <c r="E336" s="12" t="str">
        <f>IF($D336="","",IFERROR(INDEX(Items!$B$2:$B$501,MATCH($D336,Items!$A$2:$A$501,0)),"Unknown SKU"))</f>
        <v/>
      </c>
      <c r="F336" s="14" t="n"/>
      <c r="G336" s="16" t="n"/>
      <c r="H336" s="13" t="str">
        <f>IF(F336="","",F336*G336)</f>
        <v/>
      </c>
      <c r="I336" s="14" t="n"/>
      <c r="J336" s="12" t="str">
        <f>IF($D336="","",IF(IF(I336="",0,I336)&gt;=F336,"Received",IF(IF(I336="",0,I336)&gt;0,"Part received","Open")))</f>
        <v/>
      </c>
      <c r="K336" s="19" t="n"/>
      <c r="L336" s="14" t="n"/>
    </row>
    <row r="337">
      <c r="A337" s="14" t="n"/>
      <c r="B337" s="19" t="n"/>
      <c r="C337" s="14" t="n"/>
      <c r="D337" s="14" t="n"/>
      <c r="E337" s="12" t="str">
        <f>IF($D337="","",IFERROR(INDEX(Items!$B$2:$B$501,MATCH($D337,Items!$A$2:$A$501,0)),"Unknown SKU"))</f>
        <v/>
      </c>
      <c r="F337" s="14" t="n"/>
      <c r="G337" s="16" t="n"/>
      <c r="H337" s="13" t="str">
        <f>IF(F337="","",F337*G337)</f>
        <v/>
      </c>
      <c r="I337" s="14" t="n"/>
      <c r="J337" s="12" t="str">
        <f>IF($D337="","",IF(IF(I337="",0,I337)&gt;=F337,"Received",IF(IF(I337="",0,I337)&gt;0,"Part received","Open")))</f>
        <v/>
      </c>
      <c r="K337" s="19" t="n"/>
      <c r="L337" s="14" t="n"/>
    </row>
    <row r="338">
      <c r="A338" s="14" t="n"/>
      <c r="B338" s="19" t="n"/>
      <c r="C338" s="14" t="n"/>
      <c r="D338" s="14" t="n"/>
      <c r="E338" s="12" t="str">
        <f>IF($D338="","",IFERROR(INDEX(Items!$B$2:$B$501,MATCH($D338,Items!$A$2:$A$501,0)),"Unknown SKU"))</f>
        <v/>
      </c>
      <c r="F338" s="14" t="n"/>
      <c r="G338" s="16" t="n"/>
      <c r="H338" s="13" t="str">
        <f>IF(F338="","",F338*G338)</f>
        <v/>
      </c>
      <c r="I338" s="14" t="n"/>
      <c r="J338" s="12" t="str">
        <f>IF($D338="","",IF(IF(I338="",0,I338)&gt;=F338,"Received",IF(IF(I338="",0,I338)&gt;0,"Part received","Open")))</f>
        <v/>
      </c>
      <c r="K338" s="19" t="n"/>
      <c r="L338" s="14" t="n"/>
    </row>
    <row r="339">
      <c r="A339" s="14" t="n"/>
      <c r="B339" s="19" t="n"/>
      <c r="C339" s="14" t="n"/>
      <c r="D339" s="14" t="n"/>
      <c r="E339" s="12" t="str">
        <f>IF($D339="","",IFERROR(INDEX(Items!$B$2:$B$501,MATCH($D339,Items!$A$2:$A$501,0)),"Unknown SKU"))</f>
        <v/>
      </c>
      <c r="F339" s="14" t="n"/>
      <c r="G339" s="16" t="n"/>
      <c r="H339" s="13" t="str">
        <f>IF(F339="","",F339*G339)</f>
        <v/>
      </c>
      <c r="I339" s="14" t="n"/>
      <c r="J339" s="12" t="str">
        <f>IF($D339="","",IF(IF(I339="",0,I339)&gt;=F339,"Received",IF(IF(I339="",0,I339)&gt;0,"Part received","Open")))</f>
        <v/>
      </c>
      <c r="K339" s="19" t="n"/>
      <c r="L339" s="14" t="n"/>
    </row>
    <row r="340">
      <c r="A340" s="14" t="n"/>
      <c r="B340" s="19" t="n"/>
      <c r="C340" s="14" t="n"/>
      <c r="D340" s="14" t="n"/>
      <c r="E340" s="12" t="str">
        <f>IF($D340="","",IFERROR(INDEX(Items!$B$2:$B$501,MATCH($D340,Items!$A$2:$A$501,0)),"Unknown SKU"))</f>
        <v/>
      </c>
      <c r="F340" s="14" t="n"/>
      <c r="G340" s="16" t="n"/>
      <c r="H340" s="13" t="str">
        <f>IF(F340="","",F340*G340)</f>
        <v/>
      </c>
      <c r="I340" s="14" t="n"/>
      <c r="J340" s="12" t="str">
        <f>IF($D340="","",IF(IF(I340="",0,I340)&gt;=F340,"Received",IF(IF(I340="",0,I340)&gt;0,"Part received","Open")))</f>
        <v/>
      </c>
      <c r="K340" s="19" t="n"/>
      <c r="L340" s="14" t="n"/>
    </row>
    <row r="341">
      <c r="A341" s="14" t="n"/>
      <c r="B341" s="19" t="n"/>
      <c r="C341" s="14" t="n"/>
      <c r="D341" s="14" t="n"/>
      <c r="E341" s="12" t="str">
        <f>IF($D341="","",IFERROR(INDEX(Items!$B$2:$B$501,MATCH($D341,Items!$A$2:$A$501,0)),"Unknown SKU"))</f>
        <v/>
      </c>
      <c r="F341" s="14" t="n"/>
      <c r="G341" s="16" t="n"/>
      <c r="H341" s="13" t="str">
        <f>IF(F341="","",F341*G341)</f>
        <v/>
      </c>
      <c r="I341" s="14" t="n"/>
      <c r="J341" s="12" t="str">
        <f>IF($D341="","",IF(IF(I341="",0,I341)&gt;=F341,"Received",IF(IF(I341="",0,I341)&gt;0,"Part received","Open")))</f>
        <v/>
      </c>
      <c r="K341" s="19" t="n"/>
      <c r="L341" s="14" t="n"/>
    </row>
    <row r="342">
      <c r="A342" s="14" t="n"/>
      <c r="B342" s="19" t="n"/>
      <c r="C342" s="14" t="n"/>
      <c r="D342" s="14" t="n"/>
      <c r="E342" s="12" t="str">
        <f>IF($D342="","",IFERROR(INDEX(Items!$B$2:$B$501,MATCH($D342,Items!$A$2:$A$501,0)),"Unknown SKU"))</f>
        <v/>
      </c>
      <c r="F342" s="14" t="n"/>
      <c r="G342" s="16" t="n"/>
      <c r="H342" s="13" t="str">
        <f>IF(F342="","",F342*G342)</f>
        <v/>
      </c>
      <c r="I342" s="14" t="n"/>
      <c r="J342" s="12" t="str">
        <f>IF($D342="","",IF(IF(I342="",0,I342)&gt;=F342,"Received",IF(IF(I342="",0,I342)&gt;0,"Part received","Open")))</f>
        <v/>
      </c>
      <c r="K342" s="19" t="n"/>
      <c r="L342" s="14" t="n"/>
    </row>
    <row r="343">
      <c r="A343" s="14" t="n"/>
      <c r="B343" s="19" t="n"/>
      <c r="C343" s="14" t="n"/>
      <c r="D343" s="14" t="n"/>
      <c r="E343" s="12" t="str">
        <f>IF($D343="","",IFERROR(INDEX(Items!$B$2:$B$501,MATCH($D343,Items!$A$2:$A$501,0)),"Unknown SKU"))</f>
        <v/>
      </c>
      <c r="F343" s="14" t="n"/>
      <c r="G343" s="16" t="n"/>
      <c r="H343" s="13" t="str">
        <f>IF(F343="","",F343*G343)</f>
        <v/>
      </c>
      <c r="I343" s="14" t="n"/>
      <c r="J343" s="12" t="str">
        <f>IF($D343="","",IF(IF(I343="",0,I343)&gt;=F343,"Received",IF(IF(I343="",0,I343)&gt;0,"Part received","Open")))</f>
        <v/>
      </c>
      <c r="K343" s="19" t="n"/>
      <c r="L343" s="14" t="n"/>
    </row>
    <row r="344">
      <c r="A344" s="14" t="n"/>
      <c r="B344" s="19" t="n"/>
      <c r="C344" s="14" t="n"/>
      <c r="D344" s="14" t="n"/>
      <c r="E344" s="12" t="str">
        <f>IF($D344="","",IFERROR(INDEX(Items!$B$2:$B$501,MATCH($D344,Items!$A$2:$A$501,0)),"Unknown SKU"))</f>
        <v/>
      </c>
      <c r="F344" s="14" t="n"/>
      <c r="G344" s="16" t="n"/>
      <c r="H344" s="13" t="str">
        <f>IF(F344="","",F344*G344)</f>
        <v/>
      </c>
      <c r="I344" s="14" t="n"/>
      <c r="J344" s="12" t="str">
        <f>IF($D344="","",IF(IF(I344="",0,I344)&gt;=F344,"Received",IF(IF(I344="",0,I344)&gt;0,"Part received","Open")))</f>
        <v/>
      </c>
      <c r="K344" s="19" t="n"/>
      <c r="L344" s="14" t="n"/>
    </row>
    <row r="345">
      <c r="A345" s="14" t="n"/>
      <c r="B345" s="19" t="n"/>
      <c r="C345" s="14" t="n"/>
      <c r="D345" s="14" t="n"/>
      <c r="E345" s="12" t="str">
        <f>IF($D345="","",IFERROR(INDEX(Items!$B$2:$B$501,MATCH($D345,Items!$A$2:$A$501,0)),"Unknown SKU"))</f>
        <v/>
      </c>
      <c r="F345" s="14" t="n"/>
      <c r="G345" s="16" t="n"/>
      <c r="H345" s="13" t="str">
        <f>IF(F345="","",F345*G345)</f>
        <v/>
      </c>
      <c r="I345" s="14" t="n"/>
      <c r="J345" s="12" t="str">
        <f>IF($D345="","",IF(IF(I345="",0,I345)&gt;=F345,"Received",IF(IF(I345="",0,I345)&gt;0,"Part received","Open")))</f>
        <v/>
      </c>
      <c r="K345" s="19" t="n"/>
      <c r="L345" s="14" t="n"/>
    </row>
    <row r="346">
      <c r="A346" s="14" t="n"/>
      <c r="B346" s="19" t="n"/>
      <c r="C346" s="14" t="n"/>
      <c r="D346" s="14" t="n"/>
      <c r="E346" s="12" t="str">
        <f>IF($D346="","",IFERROR(INDEX(Items!$B$2:$B$501,MATCH($D346,Items!$A$2:$A$501,0)),"Unknown SKU"))</f>
        <v/>
      </c>
      <c r="F346" s="14" t="n"/>
      <c r="G346" s="16" t="n"/>
      <c r="H346" s="13" t="str">
        <f>IF(F346="","",F346*G346)</f>
        <v/>
      </c>
      <c r="I346" s="14" t="n"/>
      <c r="J346" s="12" t="str">
        <f>IF($D346="","",IF(IF(I346="",0,I346)&gt;=F346,"Received",IF(IF(I346="",0,I346)&gt;0,"Part received","Open")))</f>
        <v/>
      </c>
      <c r="K346" s="19" t="n"/>
      <c r="L346" s="14" t="n"/>
    </row>
    <row r="347">
      <c r="A347" s="14" t="n"/>
      <c r="B347" s="19" t="n"/>
      <c r="C347" s="14" t="n"/>
      <c r="D347" s="14" t="n"/>
      <c r="E347" s="12" t="str">
        <f>IF($D347="","",IFERROR(INDEX(Items!$B$2:$B$501,MATCH($D347,Items!$A$2:$A$501,0)),"Unknown SKU"))</f>
        <v/>
      </c>
      <c r="F347" s="14" t="n"/>
      <c r="G347" s="16" t="n"/>
      <c r="H347" s="13" t="str">
        <f>IF(F347="","",F347*G347)</f>
        <v/>
      </c>
      <c r="I347" s="14" t="n"/>
      <c r="J347" s="12" t="str">
        <f>IF($D347="","",IF(IF(I347="",0,I347)&gt;=F347,"Received",IF(IF(I347="",0,I347)&gt;0,"Part received","Open")))</f>
        <v/>
      </c>
      <c r="K347" s="19" t="n"/>
      <c r="L347" s="14" t="n"/>
    </row>
    <row r="348">
      <c r="A348" s="14" t="n"/>
      <c r="B348" s="19" t="n"/>
      <c r="C348" s="14" t="n"/>
      <c r="D348" s="14" t="n"/>
      <c r="E348" s="12" t="str">
        <f>IF($D348="","",IFERROR(INDEX(Items!$B$2:$B$501,MATCH($D348,Items!$A$2:$A$501,0)),"Unknown SKU"))</f>
        <v/>
      </c>
      <c r="F348" s="14" t="n"/>
      <c r="G348" s="16" t="n"/>
      <c r="H348" s="13" t="str">
        <f>IF(F348="","",F348*G348)</f>
        <v/>
      </c>
      <c r="I348" s="14" t="n"/>
      <c r="J348" s="12" t="str">
        <f>IF($D348="","",IF(IF(I348="",0,I348)&gt;=F348,"Received",IF(IF(I348="",0,I348)&gt;0,"Part received","Open")))</f>
        <v/>
      </c>
      <c r="K348" s="19" t="n"/>
      <c r="L348" s="14" t="n"/>
    </row>
    <row r="349">
      <c r="A349" s="14" t="n"/>
      <c r="B349" s="19" t="n"/>
      <c r="C349" s="14" t="n"/>
      <c r="D349" s="14" t="n"/>
      <c r="E349" s="12" t="str">
        <f>IF($D349="","",IFERROR(INDEX(Items!$B$2:$B$501,MATCH($D349,Items!$A$2:$A$501,0)),"Unknown SKU"))</f>
        <v/>
      </c>
      <c r="F349" s="14" t="n"/>
      <c r="G349" s="16" t="n"/>
      <c r="H349" s="13" t="str">
        <f>IF(F349="","",F349*G349)</f>
        <v/>
      </c>
      <c r="I349" s="14" t="n"/>
      <c r="J349" s="12" t="str">
        <f>IF($D349="","",IF(IF(I349="",0,I349)&gt;=F349,"Received",IF(IF(I349="",0,I349)&gt;0,"Part received","Open")))</f>
        <v/>
      </c>
      <c r="K349" s="19" t="n"/>
      <c r="L349" s="14" t="n"/>
    </row>
    <row r="350">
      <c r="A350" s="14" t="n"/>
      <c r="B350" s="19" t="n"/>
      <c r="C350" s="14" t="n"/>
      <c r="D350" s="14" t="n"/>
      <c r="E350" s="12" t="str">
        <f>IF($D350="","",IFERROR(INDEX(Items!$B$2:$B$501,MATCH($D350,Items!$A$2:$A$501,0)),"Unknown SKU"))</f>
        <v/>
      </c>
      <c r="F350" s="14" t="n"/>
      <c r="G350" s="16" t="n"/>
      <c r="H350" s="13" t="str">
        <f>IF(F350="","",F350*G350)</f>
        <v/>
      </c>
      <c r="I350" s="14" t="n"/>
      <c r="J350" s="12" t="str">
        <f>IF($D350="","",IF(IF(I350="",0,I350)&gt;=F350,"Received",IF(IF(I350="",0,I350)&gt;0,"Part received","Open")))</f>
        <v/>
      </c>
      <c r="K350" s="19" t="n"/>
      <c r="L350" s="14" t="n"/>
    </row>
    <row r="351">
      <c r="A351" s="14" t="n"/>
      <c r="B351" s="19" t="n"/>
      <c r="C351" s="14" t="n"/>
      <c r="D351" s="14" t="n"/>
      <c r="E351" s="12" t="str">
        <f>IF($D351="","",IFERROR(INDEX(Items!$B$2:$B$501,MATCH($D351,Items!$A$2:$A$501,0)),"Unknown SKU"))</f>
        <v/>
      </c>
      <c r="F351" s="14" t="n"/>
      <c r="G351" s="16" t="n"/>
      <c r="H351" s="13" t="str">
        <f>IF(F351="","",F351*G351)</f>
        <v/>
      </c>
      <c r="I351" s="14" t="n"/>
      <c r="J351" s="12" t="str">
        <f>IF($D351="","",IF(IF(I351="",0,I351)&gt;=F351,"Received",IF(IF(I351="",0,I351)&gt;0,"Part received","Open")))</f>
        <v/>
      </c>
      <c r="K351" s="19" t="n"/>
      <c r="L351" s="14" t="n"/>
    </row>
    <row r="352">
      <c r="A352" s="14" t="n"/>
      <c r="B352" s="19" t="n"/>
      <c r="C352" s="14" t="n"/>
      <c r="D352" s="14" t="n"/>
      <c r="E352" s="12" t="str">
        <f>IF($D352="","",IFERROR(INDEX(Items!$B$2:$B$501,MATCH($D352,Items!$A$2:$A$501,0)),"Unknown SKU"))</f>
        <v/>
      </c>
      <c r="F352" s="14" t="n"/>
      <c r="G352" s="16" t="n"/>
      <c r="H352" s="13" t="str">
        <f>IF(F352="","",F352*G352)</f>
        <v/>
      </c>
      <c r="I352" s="14" t="n"/>
      <c r="J352" s="12" t="str">
        <f>IF($D352="","",IF(IF(I352="",0,I352)&gt;=F352,"Received",IF(IF(I352="",0,I352)&gt;0,"Part received","Open")))</f>
        <v/>
      </c>
      <c r="K352" s="19" t="n"/>
      <c r="L352" s="14" t="n"/>
    </row>
    <row r="353">
      <c r="A353" s="14" t="n"/>
      <c r="B353" s="19" t="n"/>
      <c r="C353" s="14" t="n"/>
      <c r="D353" s="14" t="n"/>
      <c r="E353" s="12" t="str">
        <f>IF($D353="","",IFERROR(INDEX(Items!$B$2:$B$501,MATCH($D353,Items!$A$2:$A$501,0)),"Unknown SKU"))</f>
        <v/>
      </c>
      <c r="F353" s="14" t="n"/>
      <c r="G353" s="16" t="n"/>
      <c r="H353" s="13" t="str">
        <f>IF(F353="","",F353*G353)</f>
        <v/>
      </c>
      <c r="I353" s="14" t="n"/>
      <c r="J353" s="12" t="str">
        <f>IF($D353="","",IF(IF(I353="",0,I353)&gt;=F353,"Received",IF(IF(I353="",0,I353)&gt;0,"Part received","Open")))</f>
        <v/>
      </c>
      <c r="K353" s="19" t="n"/>
      <c r="L353" s="14" t="n"/>
    </row>
    <row r="354">
      <c r="A354" s="14" t="n"/>
      <c r="B354" s="19" t="n"/>
      <c r="C354" s="14" t="n"/>
      <c r="D354" s="14" t="n"/>
      <c r="E354" s="12" t="str">
        <f>IF($D354="","",IFERROR(INDEX(Items!$B$2:$B$501,MATCH($D354,Items!$A$2:$A$501,0)),"Unknown SKU"))</f>
        <v/>
      </c>
      <c r="F354" s="14" t="n"/>
      <c r="G354" s="16" t="n"/>
      <c r="H354" s="13" t="str">
        <f>IF(F354="","",F354*G354)</f>
        <v/>
      </c>
      <c r="I354" s="14" t="n"/>
      <c r="J354" s="12" t="str">
        <f>IF($D354="","",IF(IF(I354="",0,I354)&gt;=F354,"Received",IF(IF(I354="",0,I354)&gt;0,"Part received","Open")))</f>
        <v/>
      </c>
      <c r="K354" s="19" t="n"/>
      <c r="L354" s="14" t="n"/>
    </row>
    <row r="355">
      <c r="A355" s="14" t="n"/>
      <c r="B355" s="19" t="n"/>
      <c r="C355" s="14" t="n"/>
      <c r="D355" s="14" t="n"/>
      <c r="E355" s="12" t="str">
        <f>IF($D355="","",IFERROR(INDEX(Items!$B$2:$B$501,MATCH($D355,Items!$A$2:$A$501,0)),"Unknown SKU"))</f>
        <v/>
      </c>
      <c r="F355" s="14" t="n"/>
      <c r="G355" s="16" t="n"/>
      <c r="H355" s="13" t="str">
        <f>IF(F355="","",F355*G355)</f>
        <v/>
      </c>
      <c r="I355" s="14" t="n"/>
      <c r="J355" s="12" t="str">
        <f>IF($D355="","",IF(IF(I355="",0,I355)&gt;=F355,"Received",IF(IF(I355="",0,I355)&gt;0,"Part received","Open")))</f>
        <v/>
      </c>
      <c r="K355" s="19" t="n"/>
      <c r="L355" s="14" t="n"/>
    </row>
    <row r="356">
      <c r="A356" s="14" t="n"/>
      <c r="B356" s="19" t="n"/>
      <c r="C356" s="14" t="n"/>
      <c r="D356" s="14" t="n"/>
      <c r="E356" s="12" t="str">
        <f>IF($D356="","",IFERROR(INDEX(Items!$B$2:$B$501,MATCH($D356,Items!$A$2:$A$501,0)),"Unknown SKU"))</f>
        <v/>
      </c>
      <c r="F356" s="14" t="n"/>
      <c r="G356" s="16" t="n"/>
      <c r="H356" s="13" t="str">
        <f>IF(F356="","",F356*G356)</f>
        <v/>
      </c>
      <c r="I356" s="14" t="n"/>
      <c r="J356" s="12" t="str">
        <f>IF($D356="","",IF(IF(I356="",0,I356)&gt;=F356,"Received",IF(IF(I356="",0,I356)&gt;0,"Part received","Open")))</f>
        <v/>
      </c>
      <c r="K356" s="19" t="n"/>
      <c r="L356" s="14" t="n"/>
    </row>
    <row r="357">
      <c r="A357" s="14" t="n"/>
      <c r="B357" s="19" t="n"/>
      <c r="C357" s="14" t="n"/>
      <c r="D357" s="14" t="n"/>
      <c r="E357" s="12" t="str">
        <f>IF($D357="","",IFERROR(INDEX(Items!$B$2:$B$501,MATCH($D357,Items!$A$2:$A$501,0)),"Unknown SKU"))</f>
        <v/>
      </c>
      <c r="F357" s="14" t="n"/>
      <c r="G357" s="16" t="n"/>
      <c r="H357" s="13" t="str">
        <f>IF(F357="","",F357*G357)</f>
        <v/>
      </c>
      <c r="I357" s="14" t="n"/>
      <c r="J357" s="12" t="str">
        <f>IF($D357="","",IF(IF(I357="",0,I357)&gt;=F357,"Received",IF(IF(I357="",0,I357)&gt;0,"Part received","Open")))</f>
        <v/>
      </c>
      <c r="K357" s="19" t="n"/>
      <c r="L357" s="14" t="n"/>
    </row>
    <row r="358">
      <c r="A358" s="14" t="n"/>
      <c r="B358" s="19" t="n"/>
      <c r="C358" s="14" t="n"/>
      <c r="D358" s="14" t="n"/>
      <c r="E358" s="12" t="str">
        <f>IF($D358="","",IFERROR(INDEX(Items!$B$2:$B$501,MATCH($D358,Items!$A$2:$A$501,0)),"Unknown SKU"))</f>
        <v/>
      </c>
      <c r="F358" s="14" t="n"/>
      <c r="G358" s="16" t="n"/>
      <c r="H358" s="13" t="str">
        <f>IF(F358="","",F358*G358)</f>
        <v/>
      </c>
      <c r="I358" s="14" t="n"/>
      <c r="J358" s="12" t="str">
        <f>IF($D358="","",IF(IF(I358="",0,I358)&gt;=F358,"Received",IF(IF(I358="",0,I358)&gt;0,"Part received","Open")))</f>
        <v/>
      </c>
      <c r="K358" s="19" t="n"/>
      <c r="L358" s="14" t="n"/>
    </row>
    <row r="359">
      <c r="A359" s="14" t="n"/>
      <c r="B359" s="19" t="n"/>
      <c r="C359" s="14" t="n"/>
      <c r="D359" s="14" t="n"/>
      <c r="E359" s="12" t="str">
        <f>IF($D359="","",IFERROR(INDEX(Items!$B$2:$B$501,MATCH($D359,Items!$A$2:$A$501,0)),"Unknown SKU"))</f>
        <v/>
      </c>
      <c r="F359" s="14" t="n"/>
      <c r="G359" s="16" t="n"/>
      <c r="H359" s="13" t="str">
        <f>IF(F359="","",F359*G359)</f>
        <v/>
      </c>
      <c r="I359" s="14" t="n"/>
      <c r="J359" s="12" t="str">
        <f>IF($D359="","",IF(IF(I359="",0,I359)&gt;=F359,"Received",IF(IF(I359="",0,I359)&gt;0,"Part received","Open")))</f>
        <v/>
      </c>
      <c r="K359" s="19" t="n"/>
      <c r="L359" s="14" t="n"/>
    </row>
    <row r="360">
      <c r="A360" s="14" t="n"/>
      <c r="B360" s="19" t="n"/>
      <c r="C360" s="14" t="n"/>
      <c r="D360" s="14" t="n"/>
      <c r="E360" s="12" t="str">
        <f>IF($D360="","",IFERROR(INDEX(Items!$B$2:$B$501,MATCH($D360,Items!$A$2:$A$501,0)),"Unknown SKU"))</f>
        <v/>
      </c>
      <c r="F360" s="14" t="n"/>
      <c r="G360" s="16" t="n"/>
      <c r="H360" s="13" t="str">
        <f>IF(F360="","",F360*G360)</f>
        <v/>
      </c>
      <c r="I360" s="14" t="n"/>
      <c r="J360" s="12" t="str">
        <f>IF($D360="","",IF(IF(I360="",0,I360)&gt;=F360,"Received",IF(IF(I360="",0,I360)&gt;0,"Part received","Open")))</f>
        <v/>
      </c>
      <c r="K360" s="19" t="n"/>
      <c r="L360" s="14" t="n"/>
    </row>
    <row r="361">
      <c r="A361" s="14" t="n"/>
      <c r="B361" s="19" t="n"/>
      <c r="C361" s="14" t="n"/>
      <c r="D361" s="14" t="n"/>
      <c r="E361" s="12" t="str">
        <f>IF($D361="","",IFERROR(INDEX(Items!$B$2:$B$501,MATCH($D361,Items!$A$2:$A$501,0)),"Unknown SKU"))</f>
        <v/>
      </c>
      <c r="F361" s="14" t="n"/>
      <c r="G361" s="16" t="n"/>
      <c r="H361" s="13" t="str">
        <f>IF(F361="","",F361*G361)</f>
        <v/>
      </c>
      <c r="I361" s="14" t="n"/>
      <c r="J361" s="12" t="str">
        <f>IF($D361="","",IF(IF(I361="",0,I361)&gt;=F361,"Received",IF(IF(I361="",0,I361)&gt;0,"Part received","Open")))</f>
        <v/>
      </c>
      <c r="K361" s="19" t="n"/>
      <c r="L361" s="14" t="n"/>
    </row>
    <row r="362">
      <c r="A362" s="14" t="n"/>
      <c r="B362" s="19" t="n"/>
      <c r="C362" s="14" t="n"/>
      <c r="D362" s="14" t="n"/>
      <c r="E362" s="12" t="str">
        <f>IF($D362="","",IFERROR(INDEX(Items!$B$2:$B$501,MATCH($D362,Items!$A$2:$A$501,0)),"Unknown SKU"))</f>
        <v/>
      </c>
      <c r="F362" s="14" t="n"/>
      <c r="G362" s="16" t="n"/>
      <c r="H362" s="13" t="str">
        <f>IF(F362="","",F362*G362)</f>
        <v/>
      </c>
      <c r="I362" s="14" t="n"/>
      <c r="J362" s="12" t="str">
        <f>IF($D362="","",IF(IF(I362="",0,I362)&gt;=F362,"Received",IF(IF(I362="",0,I362)&gt;0,"Part received","Open")))</f>
        <v/>
      </c>
      <c r="K362" s="19" t="n"/>
      <c r="L362" s="14" t="n"/>
    </row>
    <row r="363">
      <c r="A363" s="14" t="n"/>
      <c r="B363" s="19" t="n"/>
      <c r="C363" s="14" t="n"/>
      <c r="D363" s="14" t="n"/>
      <c r="E363" s="12" t="str">
        <f>IF($D363="","",IFERROR(INDEX(Items!$B$2:$B$501,MATCH($D363,Items!$A$2:$A$501,0)),"Unknown SKU"))</f>
        <v/>
      </c>
      <c r="F363" s="14" t="n"/>
      <c r="G363" s="16" t="n"/>
      <c r="H363" s="13" t="str">
        <f>IF(F363="","",F363*G363)</f>
        <v/>
      </c>
      <c r="I363" s="14" t="n"/>
      <c r="J363" s="12" t="str">
        <f>IF($D363="","",IF(IF(I363="",0,I363)&gt;=F363,"Received",IF(IF(I363="",0,I363)&gt;0,"Part received","Open")))</f>
        <v/>
      </c>
      <c r="K363" s="19" t="n"/>
      <c r="L363" s="14" t="n"/>
    </row>
    <row r="364">
      <c r="A364" s="14" t="n"/>
      <c r="B364" s="19" t="n"/>
      <c r="C364" s="14" t="n"/>
      <c r="D364" s="14" t="n"/>
      <c r="E364" s="12" t="str">
        <f>IF($D364="","",IFERROR(INDEX(Items!$B$2:$B$501,MATCH($D364,Items!$A$2:$A$501,0)),"Unknown SKU"))</f>
        <v/>
      </c>
      <c r="F364" s="14" t="n"/>
      <c r="G364" s="16" t="n"/>
      <c r="H364" s="13" t="str">
        <f>IF(F364="","",F364*G364)</f>
        <v/>
      </c>
      <c r="I364" s="14" t="n"/>
      <c r="J364" s="12" t="str">
        <f>IF($D364="","",IF(IF(I364="",0,I364)&gt;=F364,"Received",IF(IF(I364="",0,I364)&gt;0,"Part received","Open")))</f>
        <v/>
      </c>
      <c r="K364" s="19" t="n"/>
      <c r="L364" s="14" t="n"/>
    </row>
    <row r="365">
      <c r="A365" s="14" t="n"/>
      <c r="B365" s="19" t="n"/>
      <c r="C365" s="14" t="n"/>
      <c r="D365" s="14" t="n"/>
      <c r="E365" s="12" t="str">
        <f>IF($D365="","",IFERROR(INDEX(Items!$B$2:$B$501,MATCH($D365,Items!$A$2:$A$501,0)),"Unknown SKU"))</f>
        <v/>
      </c>
      <c r="F365" s="14" t="n"/>
      <c r="G365" s="16" t="n"/>
      <c r="H365" s="13" t="str">
        <f>IF(F365="","",F365*G365)</f>
        <v/>
      </c>
      <c r="I365" s="14" t="n"/>
      <c r="J365" s="12" t="str">
        <f>IF($D365="","",IF(IF(I365="",0,I365)&gt;=F365,"Received",IF(IF(I365="",0,I365)&gt;0,"Part received","Open")))</f>
        <v/>
      </c>
      <c r="K365" s="19" t="n"/>
      <c r="L365" s="14" t="n"/>
    </row>
    <row r="366">
      <c r="A366" s="14" t="n"/>
      <c r="B366" s="19" t="n"/>
      <c r="C366" s="14" t="n"/>
      <c r="D366" s="14" t="n"/>
      <c r="E366" s="12" t="str">
        <f>IF($D366="","",IFERROR(INDEX(Items!$B$2:$B$501,MATCH($D366,Items!$A$2:$A$501,0)),"Unknown SKU"))</f>
        <v/>
      </c>
      <c r="F366" s="14" t="n"/>
      <c r="G366" s="16" t="n"/>
      <c r="H366" s="13" t="str">
        <f>IF(F366="","",F366*G366)</f>
        <v/>
      </c>
      <c r="I366" s="14" t="n"/>
      <c r="J366" s="12" t="str">
        <f>IF($D366="","",IF(IF(I366="",0,I366)&gt;=F366,"Received",IF(IF(I366="",0,I366)&gt;0,"Part received","Open")))</f>
        <v/>
      </c>
      <c r="K366" s="19" t="n"/>
      <c r="L366" s="14" t="n"/>
    </row>
    <row r="367">
      <c r="A367" s="14" t="n"/>
      <c r="B367" s="19" t="n"/>
      <c r="C367" s="14" t="n"/>
      <c r="D367" s="14" t="n"/>
      <c r="E367" s="12" t="str">
        <f>IF($D367="","",IFERROR(INDEX(Items!$B$2:$B$501,MATCH($D367,Items!$A$2:$A$501,0)),"Unknown SKU"))</f>
        <v/>
      </c>
      <c r="F367" s="14" t="n"/>
      <c r="G367" s="16" t="n"/>
      <c r="H367" s="13" t="str">
        <f>IF(F367="","",F367*G367)</f>
        <v/>
      </c>
      <c r="I367" s="14" t="n"/>
      <c r="J367" s="12" t="str">
        <f>IF($D367="","",IF(IF(I367="",0,I367)&gt;=F367,"Received",IF(IF(I367="",0,I367)&gt;0,"Part received","Open")))</f>
        <v/>
      </c>
      <c r="K367" s="19" t="n"/>
      <c r="L367" s="14" t="n"/>
    </row>
    <row r="368">
      <c r="A368" s="14" t="n"/>
      <c r="B368" s="19" t="n"/>
      <c r="C368" s="14" t="n"/>
      <c r="D368" s="14" t="n"/>
      <c r="E368" s="12" t="str">
        <f>IF($D368="","",IFERROR(INDEX(Items!$B$2:$B$501,MATCH($D368,Items!$A$2:$A$501,0)),"Unknown SKU"))</f>
        <v/>
      </c>
      <c r="F368" s="14" t="n"/>
      <c r="G368" s="16" t="n"/>
      <c r="H368" s="13" t="str">
        <f>IF(F368="","",F368*G368)</f>
        <v/>
      </c>
      <c r="I368" s="14" t="n"/>
      <c r="J368" s="12" t="str">
        <f>IF($D368="","",IF(IF(I368="",0,I368)&gt;=F368,"Received",IF(IF(I368="",0,I368)&gt;0,"Part received","Open")))</f>
        <v/>
      </c>
      <c r="K368" s="19" t="n"/>
      <c r="L368" s="14" t="n"/>
    </row>
    <row r="369">
      <c r="A369" s="14" t="n"/>
      <c r="B369" s="19" t="n"/>
      <c r="C369" s="14" t="n"/>
      <c r="D369" s="14" t="n"/>
      <c r="E369" s="12" t="str">
        <f>IF($D369="","",IFERROR(INDEX(Items!$B$2:$B$501,MATCH($D369,Items!$A$2:$A$501,0)),"Unknown SKU"))</f>
        <v/>
      </c>
      <c r="F369" s="14" t="n"/>
      <c r="G369" s="16" t="n"/>
      <c r="H369" s="13" t="str">
        <f>IF(F369="","",F369*G369)</f>
        <v/>
      </c>
      <c r="I369" s="14" t="n"/>
      <c r="J369" s="12" t="str">
        <f>IF($D369="","",IF(IF(I369="",0,I369)&gt;=F369,"Received",IF(IF(I369="",0,I369)&gt;0,"Part received","Open")))</f>
        <v/>
      </c>
      <c r="K369" s="19" t="n"/>
      <c r="L369" s="14" t="n"/>
    </row>
    <row r="370">
      <c r="A370" s="14" t="n"/>
      <c r="B370" s="19" t="n"/>
      <c r="C370" s="14" t="n"/>
      <c r="D370" s="14" t="n"/>
      <c r="E370" s="12" t="str">
        <f>IF($D370="","",IFERROR(INDEX(Items!$B$2:$B$501,MATCH($D370,Items!$A$2:$A$501,0)),"Unknown SKU"))</f>
        <v/>
      </c>
      <c r="F370" s="14" t="n"/>
      <c r="G370" s="16" t="n"/>
      <c r="H370" s="13" t="str">
        <f>IF(F370="","",F370*G370)</f>
        <v/>
      </c>
      <c r="I370" s="14" t="n"/>
      <c r="J370" s="12" t="str">
        <f>IF($D370="","",IF(IF(I370="",0,I370)&gt;=F370,"Received",IF(IF(I370="",0,I370)&gt;0,"Part received","Open")))</f>
        <v/>
      </c>
      <c r="K370" s="19" t="n"/>
      <c r="L370" s="14" t="n"/>
    </row>
    <row r="371">
      <c r="A371" s="14" t="n"/>
      <c r="B371" s="19" t="n"/>
      <c r="C371" s="14" t="n"/>
      <c r="D371" s="14" t="n"/>
      <c r="E371" s="12" t="str">
        <f>IF($D371="","",IFERROR(INDEX(Items!$B$2:$B$501,MATCH($D371,Items!$A$2:$A$501,0)),"Unknown SKU"))</f>
        <v/>
      </c>
      <c r="F371" s="14" t="n"/>
      <c r="G371" s="16" t="n"/>
      <c r="H371" s="13" t="str">
        <f>IF(F371="","",F371*G371)</f>
        <v/>
      </c>
      <c r="I371" s="14" t="n"/>
      <c r="J371" s="12" t="str">
        <f>IF($D371="","",IF(IF(I371="",0,I371)&gt;=F371,"Received",IF(IF(I371="",0,I371)&gt;0,"Part received","Open")))</f>
        <v/>
      </c>
      <c r="K371" s="19" t="n"/>
      <c r="L371" s="14" t="n"/>
    </row>
    <row r="372">
      <c r="A372" s="14" t="n"/>
      <c r="B372" s="19" t="n"/>
      <c r="C372" s="14" t="n"/>
      <c r="D372" s="14" t="n"/>
      <c r="E372" s="12" t="str">
        <f>IF($D372="","",IFERROR(INDEX(Items!$B$2:$B$501,MATCH($D372,Items!$A$2:$A$501,0)),"Unknown SKU"))</f>
        <v/>
      </c>
      <c r="F372" s="14" t="n"/>
      <c r="G372" s="16" t="n"/>
      <c r="H372" s="13" t="str">
        <f>IF(F372="","",F372*G372)</f>
        <v/>
      </c>
      <c r="I372" s="14" t="n"/>
      <c r="J372" s="12" t="str">
        <f>IF($D372="","",IF(IF(I372="",0,I372)&gt;=F372,"Received",IF(IF(I372="",0,I372)&gt;0,"Part received","Open")))</f>
        <v/>
      </c>
      <c r="K372" s="19" t="n"/>
      <c r="L372" s="14" t="n"/>
    </row>
    <row r="373">
      <c r="A373" s="14" t="n"/>
      <c r="B373" s="19" t="n"/>
      <c r="C373" s="14" t="n"/>
      <c r="D373" s="14" t="n"/>
      <c r="E373" s="12" t="str">
        <f>IF($D373="","",IFERROR(INDEX(Items!$B$2:$B$501,MATCH($D373,Items!$A$2:$A$501,0)),"Unknown SKU"))</f>
        <v/>
      </c>
      <c r="F373" s="14" t="n"/>
      <c r="G373" s="16" t="n"/>
      <c r="H373" s="13" t="str">
        <f>IF(F373="","",F373*G373)</f>
        <v/>
      </c>
      <c r="I373" s="14" t="n"/>
      <c r="J373" s="12" t="str">
        <f>IF($D373="","",IF(IF(I373="",0,I373)&gt;=F373,"Received",IF(IF(I373="",0,I373)&gt;0,"Part received","Open")))</f>
        <v/>
      </c>
      <c r="K373" s="19" t="n"/>
      <c r="L373" s="14" t="n"/>
    </row>
    <row r="374">
      <c r="A374" s="14" t="n"/>
      <c r="B374" s="19" t="n"/>
      <c r="C374" s="14" t="n"/>
      <c r="D374" s="14" t="n"/>
      <c r="E374" s="12" t="str">
        <f>IF($D374="","",IFERROR(INDEX(Items!$B$2:$B$501,MATCH($D374,Items!$A$2:$A$501,0)),"Unknown SKU"))</f>
        <v/>
      </c>
      <c r="F374" s="14" t="n"/>
      <c r="G374" s="16" t="n"/>
      <c r="H374" s="13" t="str">
        <f>IF(F374="","",F374*G374)</f>
        <v/>
      </c>
      <c r="I374" s="14" t="n"/>
      <c r="J374" s="12" t="str">
        <f>IF($D374="","",IF(IF(I374="",0,I374)&gt;=F374,"Received",IF(IF(I374="",0,I374)&gt;0,"Part received","Open")))</f>
        <v/>
      </c>
      <c r="K374" s="19" t="n"/>
      <c r="L374" s="14" t="n"/>
    </row>
    <row r="375">
      <c r="A375" s="14" t="n"/>
      <c r="B375" s="19" t="n"/>
      <c r="C375" s="14" t="n"/>
      <c r="D375" s="14" t="n"/>
      <c r="E375" s="12" t="str">
        <f>IF($D375="","",IFERROR(INDEX(Items!$B$2:$B$501,MATCH($D375,Items!$A$2:$A$501,0)),"Unknown SKU"))</f>
        <v/>
      </c>
      <c r="F375" s="14" t="n"/>
      <c r="G375" s="16" t="n"/>
      <c r="H375" s="13" t="str">
        <f>IF(F375="","",F375*G375)</f>
        <v/>
      </c>
      <c r="I375" s="14" t="n"/>
      <c r="J375" s="12" t="str">
        <f>IF($D375="","",IF(IF(I375="",0,I375)&gt;=F375,"Received",IF(IF(I375="",0,I375)&gt;0,"Part received","Open")))</f>
        <v/>
      </c>
      <c r="K375" s="19" t="n"/>
      <c r="L375" s="14" t="n"/>
    </row>
    <row r="376">
      <c r="A376" s="14" t="n"/>
      <c r="B376" s="19" t="n"/>
      <c r="C376" s="14" t="n"/>
      <c r="D376" s="14" t="n"/>
      <c r="E376" s="12" t="str">
        <f>IF($D376="","",IFERROR(INDEX(Items!$B$2:$B$501,MATCH($D376,Items!$A$2:$A$501,0)),"Unknown SKU"))</f>
        <v/>
      </c>
      <c r="F376" s="14" t="n"/>
      <c r="G376" s="16" t="n"/>
      <c r="H376" s="13" t="str">
        <f>IF(F376="","",F376*G376)</f>
        <v/>
      </c>
      <c r="I376" s="14" t="n"/>
      <c r="J376" s="12" t="str">
        <f>IF($D376="","",IF(IF(I376="",0,I376)&gt;=F376,"Received",IF(IF(I376="",0,I376)&gt;0,"Part received","Open")))</f>
        <v/>
      </c>
      <c r="K376" s="19" t="n"/>
      <c r="L376" s="14" t="n"/>
    </row>
    <row r="377">
      <c r="A377" s="14" t="n"/>
      <c r="B377" s="19" t="n"/>
      <c r="C377" s="14" t="n"/>
      <c r="D377" s="14" t="n"/>
      <c r="E377" s="12" t="str">
        <f>IF($D377="","",IFERROR(INDEX(Items!$B$2:$B$501,MATCH($D377,Items!$A$2:$A$501,0)),"Unknown SKU"))</f>
        <v/>
      </c>
      <c r="F377" s="14" t="n"/>
      <c r="G377" s="16" t="n"/>
      <c r="H377" s="13" t="str">
        <f>IF(F377="","",F377*G377)</f>
        <v/>
      </c>
      <c r="I377" s="14" t="n"/>
      <c r="J377" s="12" t="str">
        <f>IF($D377="","",IF(IF(I377="",0,I377)&gt;=F377,"Received",IF(IF(I377="",0,I377)&gt;0,"Part received","Open")))</f>
        <v/>
      </c>
      <c r="K377" s="19" t="n"/>
      <c r="L377" s="14" t="n"/>
    </row>
    <row r="378">
      <c r="A378" s="14" t="n"/>
      <c r="B378" s="19" t="n"/>
      <c r="C378" s="14" t="n"/>
      <c r="D378" s="14" t="n"/>
      <c r="E378" s="12" t="str">
        <f>IF($D378="","",IFERROR(INDEX(Items!$B$2:$B$501,MATCH($D378,Items!$A$2:$A$501,0)),"Unknown SKU"))</f>
        <v/>
      </c>
      <c r="F378" s="14" t="n"/>
      <c r="G378" s="16" t="n"/>
      <c r="H378" s="13" t="str">
        <f>IF(F378="","",F378*G378)</f>
        <v/>
      </c>
      <c r="I378" s="14" t="n"/>
      <c r="J378" s="12" t="str">
        <f>IF($D378="","",IF(IF(I378="",0,I378)&gt;=F378,"Received",IF(IF(I378="",0,I378)&gt;0,"Part received","Open")))</f>
        <v/>
      </c>
      <c r="K378" s="19" t="n"/>
      <c r="L378" s="14" t="n"/>
    </row>
    <row r="379">
      <c r="A379" s="14" t="n"/>
      <c r="B379" s="19" t="n"/>
      <c r="C379" s="14" t="n"/>
      <c r="D379" s="14" t="n"/>
      <c r="E379" s="12" t="str">
        <f>IF($D379="","",IFERROR(INDEX(Items!$B$2:$B$501,MATCH($D379,Items!$A$2:$A$501,0)),"Unknown SKU"))</f>
        <v/>
      </c>
      <c r="F379" s="14" t="n"/>
      <c r="G379" s="16" t="n"/>
      <c r="H379" s="13" t="str">
        <f>IF(F379="","",F379*G379)</f>
        <v/>
      </c>
      <c r="I379" s="14" t="n"/>
      <c r="J379" s="12" t="str">
        <f>IF($D379="","",IF(IF(I379="",0,I379)&gt;=F379,"Received",IF(IF(I379="",0,I379)&gt;0,"Part received","Open")))</f>
        <v/>
      </c>
      <c r="K379" s="19" t="n"/>
      <c r="L379" s="14" t="n"/>
    </row>
    <row r="380">
      <c r="A380" s="14" t="n"/>
      <c r="B380" s="19" t="n"/>
      <c r="C380" s="14" t="n"/>
      <c r="D380" s="14" t="n"/>
      <c r="E380" s="12" t="str">
        <f>IF($D380="","",IFERROR(INDEX(Items!$B$2:$B$501,MATCH($D380,Items!$A$2:$A$501,0)),"Unknown SKU"))</f>
        <v/>
      </c>
      <c r="F380" s="14" t="n"/>
      <c r="G380" s="16" t="n"/>
      <c r="H380" s="13" t="str">
        <f>IF(F380="","",F380*G380)</f>
        <v/>
      </c>
      <c r="I380" s="14" t="n"/>
      <c r="J380" s="12" t="str">
        <f>IF($D380="","",IF(IF(I380="",0,I380)&gt;=F380,"Received",IF(IF(I380="",0,I380)&gt;0,"Part received","Open")))</f>
        <v/>
      </c>
      <c r="K380" s="19" t="n"/>
      <c r="L380" s="14" t="n"/>
    </row>
    <row r="381">
      <c r="A381" s="14" t="n"/>
      <c r="B381" s="19" t="n"/>
      <c r="C381" s="14" t="n"/>
      <c r="D381" s="14" t="n"/>
      <c r="E381" s="12" t="str">
        <f>IF($D381="","",IFERROR(INDEX(Items!$B$2:$B$501,MATCH($D381,Items!$A$2:$A$501,0)),"Unknown SKU"))</f>
        <v/>
      </c>
      <c r="F381" s="14" t="n"/>
      <c r="G381" s="16" t="n"/>
      <c r="H381" s="13" t="str">
        <f>IF(F381="","",F381*G381)</f>
        <v/>
      </c>
      <c r="I381" s="14" t="n"/>
      <c r="J381" s="12" t="str">
        <f>IF($D381="","",IF(IF(I381="",0,I381)&gt;=F381,"Received",IF(IF(I381="",0,I381)&gt;0,"Part received","Open")))</f>
        <v/>
      </c>
      <c r="K381" s="19" t="n"/>
      <c r="L381" s="14" t="n"/>
    </row>
    <row r="382">
      <c r="A382" s="14" t="n"/>
      <c r="B382" s="19" t="n"/>
      <c r="C382" s="14" t="n"/>
      <c r="D382" s="14" t="n"/>
      <c r="E382" s="12" t="str">
        <f>IF($D382="","",IFERROR(INDEX(Items!$B$2:$B$501,MATCH($D382,Items!$A$2:$A$501,0)),"Unknown SKU"))</f>
        <v/>
      </c>
      <c r="F382" s="14" t="n"/>
      <c r="G382" s="16" t="n"/>
      <c r="H382" s="13" t="str">
        <f>IF(F382="","",F382*G382)</f>
        <v/>
      </c>
      <c r="I382" s="14" t="n"/>
      <c r="J382" s="12" t="str">
        <f>IF($D382="","",IF(IF(I382="",0,I382)&gt;=F382,"Received",IF(IF(I382="",0,I382)&gt;0,"Part received","Open")))</f>
        <v/>
      </c>
      <c r="K382" s="19" t="n"/>
      <c r="L382" s="14" t="n"/>
    </row>
    <row r="383">
      <c r="A383" s="14" t="n"/>
      <c r="B383" s="19" t="n"/>
      <c r="C383" s="14" t="n"/>
      <c r="D383" s="14" t="n"/>
      <c r="E383" s="12" t="str">
        <f>IF($D383="","",IFERROR(INDEX(Items!$B$2:$B$501,MATCH($D383,Items!$A$2:$A$501,0)),"Unknown SKU"))</f>
        <v/>
      </c>
      <c r="F383" s="14" t="n"/>
      <c r="G383" s="16" t="n"/>
      <c r="H383" s="13" t="str">
        <f>IF(F383="","",F383*G383)</f>
        <v/>
      </c>
      <c r="I383" s="14" t="n"/>
      <c r="J383" s="12" t="str">
        <f>IF($D383="","",IF(IF(I383="",0,I383)&gt;=F383,"Received",IF(IF(I383="",0,I383)&gt;0,"Part received","Open")))</f>
        <v/>
      </c>
      <c r="K383" s="19" t="n"/>
      <c r="L383" s="14" t="n"/>
    </row>
    <row r="384">
      <c r="A384" s="14" t="n"/>
      <c r="B384" s="19" t="n"/>
      <c r="C384" s="14" t="n"/>
      <c r="D384" s="14" t="n"/>
      <c r="E384" s="12" t="str">
        <f>IF($D384="","",IFERROR(INDEX(Items!$B$2:$B$501,MATCH($D384,Items!$A$2:$A$501,0)),"Unknown SKU"))</f>
        <v/>
      </c>
      <c r="F384" s="14" t="n"/>
      <c r="G384" s="16" t="n"/>
      <c r="H384" s="13" t="str">
        <f>IF(F384="","",F384*G384)</f>
        <v/>
      </c>
      <c r="I384" s="14" t="n"/>
      <c r="J384" s="12" t="str">
        <f>IF($D384="","",IF(IF(I384="",0,I384)&gt;=F384,"Received",IF(IF(I384="",0,I384)&gt;0,"Part received","Open")))</f>
        <v/>
      </c>
      <c r="K384" s="19" t="n"/>
      <c r="L384" s="14" t="n"/>
    </row>
    <row r="385">
      <c r="A385" s="14" t="n"/>
      <c r="B385" s="19" t="n"/>
      <c r="C385" s="14" t="n"/>
      <c r="D385" s="14" t="n"/>
      <c r="E385" s="12" t="str">
        <f>IF($D385="","",IFERROR(INDEX(Items!$B$2:$B$501,MATCH($D385,Items!$A$2:$A$501,0)),"Unknown SKU"))</f>
        <v/>
      </c>
      <c r="F385" s="14" t="n"/>
      <c r="G385" s="16" t="n"/>
      <c r="H385" s="13" t="str">
        <f>IF(F385="","",F385*G385)</f>
        <v/>
      </c>
      <c r="I385" s="14" t="n"/>
      <c r="J385" s="12" t="str">
        <f>IF($D385="","",IF(IF(I385="",0,I385)&gt;=F385,"Received",IF(IF(I385="",0,I385)&gt;0,"Part received","Open")))</f>
        <v/>
      </c>
      <c r="K385" s="19" t="n"/>
      <c r="L385" s="14" t="n"/>
    </row>
    <row r="386">
      <c r="A386" s="14" t="n"/>
      <c r="B386" s="19" t="n"/>
      <c r="C386" s="14" t="n"/>
      <c r="D386" s="14" t="n"/>
      <c r="E386" s="12" t="str">
        <f>IF($D386="","",IFERROR(INDEX(Items!$B$2:$B$501,MATCH($D386,Items!$A$2:$A$501,0)),"Unknown SKU"))</f>
        <v/>
      </c>
      <c r="F386" s="14" t="n"/>
      <c r="G386" s="16" t="n"/>
      <c r="H386" s="13" t="str">
        <f>IF(F386="","",F386*G386)</f>
        <v/>
      </c>
      <c r="I386" s="14" t="n"/>
      <c r="J386" s="12" t="str">
        <f>IF($D386="","",IF(IF(I386="",0,I386)&gt;=F386,"Received",IF(IF(I386="",0,I386)&gt;0,"Part received","Open")))</f>
        <v/>
      </c>
      <c r="K386" s="19" t="n"/>
      <c r="L386" s="14" t="n"/>
    </row>
    <row r="387">
      <c r="A387" s="14" t="n"/>
      <c r="B387" s="19" t="n"/>
      <c r="C387" s="14" t="n"/>
      <c r="D387" s="14" t="n"/>
      <c r="E387" s="12" t="str">
        <f>IF($D387="","",IFERROR(INDEX(Items!$B$2:$B$501,MATCH($D387,Items!$A$2:$A$501,0)),"Unknown SKU"))</f>
        <v/>
      </c>
      <c r="F387" s="14" t="n"/>
      <c r="G387" s="16" t="n"/>
      <c r="H387" s="13" t="str">
        <f>IF(F387="","",F387*G387)</f>
        <v/>
      </c>
      <c r="I387" s="14" t="n"/>
      <c r="J387" s="12" t="str">
        <f>IF($D387="","",IF(IF(I387="",0,I387)&gt;=F387,"Received",IF(IF(I387="",0,I387)&gt;0,"Part received","Open")))</f>
        <v/>
      </c>
      <c r="K387" s="19" t="n"/>
      <c r="L387" s="14" t="n"/>
    </row>
    <row r="388">
      <c r="A388" s="14" t="n"/>
      <c r="B388" s="19" t="n"/>
      <c r="C388" s="14" t="n"/>
      <c r="D388" s="14" t="n"/>
      <c r="E388" s="12" t="str">
        <f>IF($D388="","",IFERROR(INDEX(Items!$B$2:$B$501,MATCH($D388,Items!$A$2:$A$501,0)),"Unknown SKU"))</f>
        <v/>
      </c>
      <c r="F388" s="14" t="n"/>
      <c r="G388" s="16" t="n"/>
      <c r="H388" s="13" t="str">
        <f>IF(F388="","",F388*G388)</f>
        <v/>
      </c>
      <c r="I388" s="14" t="n"/>
      <c r="J388" s="12" t="str">
        <f>IF($D388="","",IF(IF(I388="",0,I388)&gt;=F388,"Received",IF(IF(I388="",0,I388)&gt;0,"Part received","Open")))</f>
        <v/>
      </c>
      <c r="K388" s="19" t="n"/>
      <c r="L388" s="14" t="n"/>
    </row>
    <row r="389">
      <c r="A389" s="14" t="n"/>
      <c r="B389" s="19" t="n"/>
      <c r="C389" s="14" t="n"/>
      <c r="D389" s="14" t="n"/>
      <c r="E389" s="12" t="str">
        <f>IF($D389="","",IFERROR(INDEX(Items!$B$2:$B$501,MATCH($D389,Items!$A$2:$A$501,0)),"Unknown SKU"))</f>
        <v/>
      </c>
      <c r="F389" s="14" t="n"/>
      <c r="G389" s="16" t="n"/>
      <c r="H389" s="13" t="str">
        <f>IF(F389="","",F389*G389)</f>
        <v/>
      </c>
      <c r="I389" s="14" t="n"/>
      <c r="J389" s="12" t="str">
        <f>IF($D389="","",IF(IF(I389="",0,I389)&gt;=F389,"Received",IF(IF(I389="",0,I389)&gt;0,"Part received","Open")))</f>
        <v/>
      </c>
      <c r="K389" s="19" t="n"/>
      <c r="L389" s="14" t="n"/>
    </row>
    <row r="390">
      <c r="A390" s="14" t="n"/>
      <c r="B390" s="19" t="n"/>
      <c r="C390" s="14" t="n"/>
      <c r="D390" s="14" t="n"/>
      <c r="E390" s="12" t="str">
        <f>IF($D390="","",IFERROR(INDEX(Items!$B$2:$B$501,MATCH($D390,Items!$A$2:$A$501,0)),"Unknown SKU"))</f>
        <v/>
      </c>
      <c r="F390" s="14" t="n"/>
      <c r="G390" s="16" t="n"/>
      <c r="H390" s="13" t="str">
        <f>IF(F390="","",F390*G390)</f>
        <v/>
      </c>
      <c r="I390" s="14" t="n"/>
      <c r="J390" s="12" t="str">
        <f>IF($D390="","",IF(IF(I390="",0,I390)&gt;=F390,"Received",IF(IF(I390="",0,I390)&gt;0,"Part received","Open")))</f>
        <v/>
      </c>
      <c r="K390" s="19" t="n"/>
      <c r="L390" s="14" t="n"/>
    </row>
    <row r="391">
      <c r="A391" s="14" t="n"/>
      <c r="B391" s="19" t="n"/>
      <c r="C391" s="14" t="n"/>
      <c r="D391" s="14" t="n"/>
      <c r="E391" s="12" t="str">
        <f>IF($D391="","",IFERROR(INDEX(Items!$B$2:$B$501,MATCH($D391,Items!$A$2:$A$501,0)),"Unknown SKU"))</f>
        <v/>
      </c>
      <c r="F391" s="14" t="n"/>
      <c r="G391" s="16" t="n"/>
      <c r="H391" s="13" t="str">
        <f>IF(F391="","",F391*G391)</f>
        <v/>
      </c>
      <c r="I391" s="14" t="n"/>
      <c r="J391" s="12" t="str">
        <f>IF($D391="","",IF(IF(I391="",0,I391)&gt;=F391,"Received",IF(IF(I391="",0,I391)&gt;0,"Part received","Open")))</f>
        <v/>
      </c>
      <c r="K391" s="19" t="n"/>
      <c r="L391" s="14" t="n"/>
    </row>
    <row r="392">
      <c r="A392" s="14" t="n"/>
      <c r="B392" s="19" t="n"/>
      <c r="C392" s="14" t="n"/>
      <c r="D392" s="14" t="n"/>
      <c r="E392" s="12" t="str">
        <f>IF($D392="","",IFERROR(INDEX(Items!$B$2:$B$501,MATCH($D392,Items!$A$2:$A$501,0)),"Unknown SKU"))</f>
        <v/>
      </c>
      <c r="F392" s="14" t="n"/>
      <c r="G392" s="16" t="n"/>
      <c r="H392" s="13" t="str">
        <f>IF(F392="","",F392*G392)</f>
        <v/>
      </c>
      <c r="I392" s="14" t="n"/>
      <c r="J392" s="12" t="str">
        <f>IF($D392="","",IF(IF(I392="",0,I392)&gt;=F392,"Received",IF(IF(I392="",0,I392)&gt;0,"Part received","Open")))</f>
        <v/>
      </c>
      <c r="K392" s="19" t="n"/>
      <c r="L392" s="14" t="n"/>
    </row>
    <row r="393">
      <c r="A393" s="14" t="n"/>
      <c r="B393" s="19" t="n"/>
      <c r="C393" s="14" t="n"/>
      <c r="D393" s="14" t="n"/>
      <c r="E393" s="12" t="str">
        <f>IF($D393="","",IFERROR(INDEX(Items!$B$2:$B$501,MATCH($D393,Items!$A$2:$A$501,0)),"Unknown SKU"))</f>
        <v/>
      </c>
      <c r="F393" s="14" t="n"/>
      <c r="G393" s="16" t="n"/>
      <c r="H393" s="13" t="str">
        <f>IF(F393="","",F393*G393)</f>
        <v/>
      </c>
      <c r="I393" s="14" t="n"/>
      <c r="J393" s="12" t="str">
        <f>IF($D393="","",IF(IF(I393="",0,I393)&gt;=F393,"Received",IF(IF(I393="",0,I393)&gt;0,"Part received","Open")))</f>
        <v/>
      </c>
      <c r="K393" s="19" t="n"/>
      <c r="L393" s="14" t="n"/>
    </row>
    <row r="394">
      <c r="A394" s="14" t="n"/>
      <c r="B394" s="19" t="n"/>
      <c r="C394" s="14" t="n"/>
      <c r="D394" s="14" t="n"/>
      <c r="E394" s="12" t="str">
        <f>IF($D394="","",IFERROR(INDEX(Items!$B$2:$B$501,MATCH($D394,Items!$A$2:$A$501,0)),"Unknown SKU"))</f>
        <v/>
      </c>
      <c r="F394" s="14" t="n"/>
      <c r="G394" s="16" t="n"/>
      <c r="H394" s="13" t="str">
        <f>IF(F394="","",F394*G394)</f>
        <v/>
      </c>
      <c r="I394" s="14" t="n"/>
      <c r="J394" s="12" t="str">
        <f>IF($D394="","",IF(IF(I394="",0,I394)&gt;=F394,"Received",IF(IF(I394="",0,I394)&gt;0,"Part received","Open")))</f>
        <v/>
      </c>
      <c r="K394" s="19" t="n"/>
      <c r="L394" s="14" t="n"/>
    </row>
    <row r="395">
      <c r="A395" s="14" t="n"/>
      <c r="B395" s="19" t="n"/>
      <c r="C395" s="14" t="n"/>
      <c r="D395" s="14" t="n"/>
      <c r="E395" s="12" t="str">
        <f>IF($D395="","",IFERROR(INDEX(Items!$B$2:$B$501,MATCH($D395,Items!$A$2:$A$501,0)),"Unknown SKU"))</f>
        <v/>
      </c>
      <c r="F395" s="14" t="n"/>
      <c r="G395" s="16" t="n"/>
      <c r="H395" s="13" t="str">
        <f>IF(F395="","",F395*G395)</f>
        <v/>
      </c>
      <c r="I395" s="14" t="n"/>
      <c r="J395" s="12" t="str">
        <f>IF($D395="","",IF(IF(I395="",0,I395)&gt;=F395,"Received",IF(IF(I395="",0,I395)&gt;0,"Part received","Open")))</f>
        <v/>
      </c>
      <c r="K395" s="19" t="n"/>
      <c r="L395" s="14" t="n"/>
    </row>
    <row r="396">
      <c r="A396" s="14" t="n"/>
      <c r="B396" s="19" t="n"/>
      <c r="C396" s="14" t="n"/>
      <c r="D396" s="14" t="n"/>
      <c r="E396" s="12" t="str">
        <f>IF($D396="","",IFERROR(INDEX(Items!$B$2:$B$501,MATCH($D396,Items!$A$2:$A$501,0)),"Unknown SKU"))</f>
        <v/>
      </c>
      <c r="F396" s="14" t="n"/>
      <c r="G396" s="16" t="n"/>
      <c r="H396" s="13" t="str">
        <f>IF(F396="","",F396*G396)</f>
        <v/>
      </c>
      <c r="I396" s="14" t="n"/>
      <c r="J396" s="12" t="str">
        <f>IF($D396="","",IF(IF(I396="",0,I396)&gt;=F396,"Received",IF(IF(I396="",0,I396)&gt;0,"Part received","Open")))</f>
        <v/>
      </c>
      <c r="K396" s="19" t="n"/>
      <c r="L396" s="14" t="n"/>
    </row>
    <row r="397">
      <c r="A397" s="14" t="n"/>
      <c r="B397" s="19" t="n"/>
      <c r="C397" s="14" t="n"/>
      <c r="D397" s="14" t="n"/>
      <c r="E397" s="12" t="str">
        <f>IF($D397="","",IFERROR(INDEX(Items!$B$2:$B$501,MATCH($D397,Items!$A$2:$A$501,0)),"Unknown SKU"))</f>
        <v/>
      </c>
      <c r="F397" s="14" t="n"/>
      <c r="G397" s="16" t="n"/>
      <c r="H397" s="13" t="str">
        <f>IF(F397="","",F397*G397)</f>
        <v/>
      </c>
      <c r="I397" s="14" t="n"/>
      <c r="J397" s="12" t="str">
        <f>IF($D397="","",IF(IF(I397="",0,I397)&gt;=F397,"Received",IF(IF(I397="",0,I397)&gt;0,"Part received","Open")))</f>
        <v/>
      </c>
      <c r="K397" s="19" t="n"/>
      <c r="L397" s="14" t="n"/>
    </row>
    <row r="398">
      <c r="A398" s="14" t="n"/>
      <c r="B398" s="19" t="n"/>
      <c r="C398" s="14" t="n"/>
      <c r="D398" s="14" t="n"/>
      <c r="E398" s="12" t="str">
        <f>IF($D398="","",IFERROR(INDEX(Items!$B$2:$B$501,MATCH($D398,Items!$A$2:$A$501,0)),"Unknown SKU"))</f>
        <v/>
      </c>
      <c r="F398" s="14" t="n"/>
      <c r="G398" s="16" t="n"/>
      <c r="H398" s="13" t="str">
        <f>IF(F398="","",F398*G398)</f>
        <v/>
      </c>
      <c r="I398" s="14" t="n"/>
      <c r="J398" s="12" t="str">
        <f>IF($D398="","",IF(IF(I398="",0,I398)&gt;=F398,"Received",IF(IF(I398="",0,I398)&gt;0,"Part received","Open")))</f>
        <v/>
      </c>
      <c r="K398" s="19" t="n"/>
      <c r="L398" s="14" t="n"/>
    </row>
    <row r="399">
      <c r="A399" s="14" t="n"/>
      <c r="B399" s="19" t="n"/>
      <c r="C399" s="14" t="n"/>
      <c r="D399" s="14" t="n"/>
      <c r="E399" s="12" t="str">
        <f>IF($D399="","",IFERROR(INDEX(Items!$B$2:$B$501,MATCH($D399,Items!$A$2:$A$501,0)),"Unknown SKU"))</f>
        <v/>
      </c>
      <c r="F399" s="14" t="n"/>
      <c r="G399" s="16" t="n"/>
      <c r="H399" s="13" t="str">
        <f>IF(F399="","",F399*G399)</f>
        <v/>
      </c>
      <c r="I399" s="14" t="n"/>
      <c r="J399" s="12" t="str">
        <f>IF($D399="","",IF(IF(I399="",0,I399)&gt;=F399,"Received",IF(IF(I399="",0,I399)&gt;0,"Part received","Open")))</f>
        <v/>
      </c>
      <c r="K399" s="19" t="n"/>
      <c r="L399" s="14" t="n"/>
    </row>
    <row r="400">
      <c r="A400" s="14" t="n"/>
      <c r="B400" s="19" t="n"/>
      <c r="C400" s="14" t="n"/>
      <c r="D400" s="14" t="n"/>
      <c r="E400" s="12" t="str">
        <f>IF($D400="","",IFERROR(INDEX(Items!$B$2:$B$501,MATCH($D400,Items!$A$2:$A$501,0)),"Unknown SKU"))</f>
        <v/>
      </c>
      <c r="F400" s="14" t="n"/>
      <c r="G400" s="16" t="n"/>
      <c r="H400" s="13" t="str">
        <f>IF(F400="","",F400*G400)</f>
        <v/>
      </c>
      <c r="I400" s="14" t="n"/>
      <c r="J400" s="12" t="str">
        <f>IF($D400="","",IF(IF(I400="",0,I400)&gt;=F400,"Received",IF(IF(I400="",0,I400)&gt;0,"Part received","Open")))</f>
        <v/>
      </c>
      <c r="K400" s="19" t="n"/>
      <c r="L400" s="14" t="n"/>
    </row>
    <row r="401">
      <c r="A401" s="14" t="n"/>
      <c r="B401" s="19" t="n"/>
      <c r="C401" s="14" t="n"/>
      <c r="D401" s="14" t="n"/>
      <c r="E401" s="12" t="str">
        <f>IF($D401="","",IFERROR(INDEX(Items!$B$2:$B$501,MATCH($D401,Items!$A$2:$A$501,0)),"Unknown SKU"))</f>
        <v/>
      </c>
      <c r="F401" s="14" t="n"/>
      <c r="G401" s="16" t="n"/>
      <c r="H401" s="13" t="str">
        <f>IF(F401="","",F401*G401)</f>
        <v/>
      </c>
      <c r="I401" s="14" t="n"/>
      <c r="J401" s="12" t="str">
        <f>IF($D401="","",IF(IF(I401="",0,I401)&gt;=F401,"Received",IF(IF(I401="",0,I401)&gt;0,"Part received","Open")))</f>
        <v/>
      </c>
      <c r="K401" s="19" t="n"/>
      <c r="L401" s="14" t="n"/>
    </row>
    <row r="402">
      <c r="A402" s="14" t="n"/>
      <c r="B402" s="19" t="n"/>
      <c r="C402" s="14" t="n"/>
      <c r="D402" s="14" t="n"/>
      <c r="E402" s="12" t="str">
        <f>IF($D402="","",IFERROR(INDEX(Items!$B$2:$B$501,MATCH($D402,Items!$A$2:$A$501,0)),"Unknown SKU"))</f>
        <v/>
      </c>
      <c r="F402" s="14" t="n"/>
      <c r="G402" s="16" t="n"/>
      <c r="H402" s="13" t="str">
        <f>IF(F402="","",F402*G402)</f>
        <v/>
      </c>
      <c r="I402" s="14" t="n"/>
      <c r="J402" s="12" t="str">
        <f>IF($D402="","",IF(IF(I402="",0,I402)&gt;=F402,"Received",IF(IF(I402="",0,I402)&gt;0,"Part received","Open")))</f>
        <v/>
      </c>
      <c r="K402" s="19" t="n"/>
      <c r="L402" s="14" t="n"/>
    </row>
    <row r="403">
      <c r="A403" s="14" t="n"/>
      <c r="B403" s="19" t="n"/>
      <c r="C403" s="14" t="n"/>
      <c r="D403" s="14" t="n"/>
      <c r="E403" s="12" t="str">
        <f>IF($D403="","",IFERROR(INDEX(Items!$B$2:$B$501,MATCH($D403,Items!$A$2:$A$501,0)),"Unknown SKU"))</f>
        <v/>
      </c>
      <c r="F403" s="14" t="n"/>
      <c r="G403" s="16" t="n"/>
      <c r="H403" s="13" t="str">
        <f>IF(F403="","",F403*G403)</f>
        <v/>
      </c>
      <c r="I403" s="14" t="n"/>
      <c r="J403" s="12" t="str">
        <f>IF($D403="","",IF(IF(I403="",0,I403)&gt;=F403,"Received",IF(IF(I403="",0,I403)&gt;0,"Part received","Open")))</f>
        <v/>
      </c>
      <c r="K403" s="19" t="n"/>
      <c r="L403" s="14" t="n"/>
    </row>
    <row r="404">
      <c r="A404" s="14" t="n"/>
      <c r="B404" s="19" t="n"/>
      <c r="C404" s="14" t="n"/>
      <c r="D404" s="14" t="n"/>
      <c r="E404" s="12" t="str">
        <f>IF($D404="","",IFERROR(INDEX(Items!$B$2:$B$501,MATCH($D404,Items!$A$2:$A$501,0)),"Unknown SKU"))</f>
        <v/>
      </c>
      <c r="F404" s="14" t="n"/>
      <c r="G404" s="16" t="n"/>
      <c r="H404" s="13" t="str">
        <f>IF(F404="","",F404*G404)</f>
        <v/>
      </c>
      <c r="I404" s="14" t="n"/>
      <c r="J404" s="12" t="str">
        <f>IF($D404="","",IF(IF(I404="",0,I404)&gt;=F404,"Received",IF(IF(I404="",0,I404)&gt;0,"Part received","Open")))</f>
        <v/>
      </c>
      <c r="K404" s="19" t="n"/>
      <c r="L404" s="14" t="n"/>
    </row>
    <row r="405">
      <c r="A405" s="14" t="n"/>
      <c r="B405" s="19" t="n"/>
      <c r="C405" s="14" t="n"/>
      <c r="D405" s="14" t="n"/>
      <c r="E405" s="12" t="str">
        <f>IF($D405="","",IFERROR(INDEX(Items!$B$2:$B$501,MATCH($D405,Items!$A$2:$A$501,0)),"Unknown SKU"))</f>
        <v/>
      </c>
      <c r="F405" s="14" t="n"/>
      <c r="G405" s="16" t="n"/>
      <c r="H405" s="13" t="str">
        <f>IF(F405="","",F405*G405)</f>
        <v/>
      </c>
      <c r="I405" s="14" t="n"/>
      <c r="J405" s="12" t="str">
        <f>IF($D405="","",IF(IF(I405="",0,I405)&gt;=F405,"Received",IF(IF(I405="",0,I405)&gt;0,"Part received","Open")))</f>
        <v/>
      </c>
      <c r="K405" s="19" t="n"/>
      <c r="L405" s="14" t="n"/>
    </row>
    <row r="406">
      <c r="A406" s="14" t="n"/>
      <c r="B406" s="19" t="n"/>
      <c r="C406" s="14" t="n"/>
      <c r="D406" s="14" t="n"/>
      <c r="E406" s="12" t="str">
        <f>IF($D406="","",IFERROR(INDEX(Items!$B$2:$B$501,MATCH($D406,Items!$A$2:$A$501,0)),"Unknown SKU"))</f>
        <v/>
      </c>
      <c r="F406" s="14" t="n"/>
      <c r="G406" s="16" t="n"/>
      <c r="H406" s="13" t="str">
        <f>IF(F406="","",F406*G406)</f>
        <v/>
      </c>
      <c r="I406" s="14" t="n"/>
      <c r="J406" s="12" t="str">
        <f>IF($D406="","",IF(IF(I406="",0,I406)&gt;=F406,"Received",IF(IF(I406="",0,I406)&gt;0,"Part received","Open")))</f>
        <v/>
      </c>
      <c r="K406" s="19" t="n"/>
      <c r="L406" s="14" t="n"/>
    </row>
    <row r="407">
      <c r="A407" s="14" t="n"/>
      <c r="B407" s="19" t="n"/>
      <c r="C407" s="14" t="n"/>
      <c r="D407" s="14" t="n"/>
      <c r="E407" s="12" t="str">
        <f>IF($D407="","",IFERROR(INDEX(Items!$B$2:$B$501,MATCH($D407,Items!$A$2:$A$501,0)),"Unknown SKU"))</f>
        <v/>
      </c>
      <c r="F407" s="14" t="n"/>
      <c r="G407" s="16" t="n"/>
      <c r="H407" s="13" t="str">
        <f>IF(F407="","",F407*G407)</f>
        <v/>
      </c>
      <c r="I407" s="14" t="n"/>
      <c r="J407" s="12" t="str">
        <f>IF($D407="","",IF(IF(I407="",0,I407)&gt;=F407,"Received",IF(IF(I407="",0,I407)&gt;0,"Part received","Open")))</f>
        <v/>
      </c>
      <c r="K407" s="19" t="n"/>
      <c r="L407" s="14" t="n"/>
    </row>
    <row r="408">
      <c r="A408" s="14" t="n"/>
      <c r="B408" s="19" t="n"/>
      <c r="C408" s="14" t="n"/>
      <c r="D408" s="14" t="n"/>
      <c r="E408" s="12" t="str">
        <f>IF($D408="","",IFERROR(INDEX(Items!$B$2:$B$501,MATCH($D408,Items!$A$2:$A$501,0)),"Unknown SKU"))</f>
        <v/>
      </c>
      <c r="F408" s="14" t="n"/>
      <c r="G408" s="16" t="n"/>
      <c r="H408" s="13" t="str">
        <f>IF(F408="","",F408*G408)</f>
        <v/>
      </c>
      <c r="I408" s="14" t="n"/>
      <c r="J408" s="12" t="str">
        <f>IF($D408="","",IF(IF(I408="",0,I408)&gt;=F408,"Received",IF(IF(I408="",0,I408)&gt;0,"Part received","Open")))</f>
        <v/>
      </c>
      <c r="K408" s="19" t="n"/>
      <c r="L408" s="14" t="n"/>
    </row>
    <row r="409">
      <c r="A409" s="14" t="n"/>
      <c r="B409" s="19" t="n"/>
      <c r="C409" s="14" t="n"/>
      <c r="D409" s="14" t="n"/>
      <c r="E409" s="12" t="str">
        <f>IF($D409="","",IFERROR(INDEX(Items!$B$2:$B$501,MATCH($D409,Items!$A$2:$A$501,0)),"Unknown SKU"))</f>
        <v/>
      </c>
      <c r="F409" s="14" t="n"/>
      <c r="G409" s="16" t="n"/>
      <c r="H409" s="13" t="str">
        <f>IF(F409="","",F409*G409)</f>
        <v/>
      </c>
      <c r="I409" s="14" t="n"/>
      <c r="J409" s="12" t="str">
        <f>IF($D409="","",IF(IF(I409="",0,I409)&gt;=F409,"Received",IF(IF(I409="",0,I409)&gt;0,"Part received","Open")))</f>
        <v/>
      </c>
      <c r="K409" s="19" t="n"/>
      <c r="L409" s="14" t="n"/>
    </row>
    <row r="410">
      <c r="A410" s="14" t="n"/>
      <c r="B410" s="19" t="n"/>
      <c r="C410" s="14" t="n"/>
      <c r="D410" s="14" t="n"/>
      <c r="E410" s="12" t="str">
        <f>IF($D410="","",IFERROR(INDEX(Items!$B$2:$B$501,MATCH($D410,Items!$A$2:$A$501,0)),"Unknown SKU"))</f>
        <v/>
      </c>
      <c r="F410" s="14" t="n"/>
      <c r="G410" s="16" t="n"/>
      <c r="H410" s="13" t="str">
        <f>IF(F410="","",F410*G410)</f>
        <v/>
      </c>
      <c r="I410" s="14" t="n"/>
      <c r="J410" s="12" t="str">
        <f>IF($D410="","",IF(IF(I410="",0,I410)&gt;=F410,"Received",IF(IF(I410="",0,I410)&gt;0,"Part received","Open")))</f>
        <v/>
      </c>
      <c r="K410" s="19" t="n"/>
      <c r="L410" s="14" t="n"/>
    </row>
    <row r="411">
      <c r="A411" s="14" t="n"/>
      <c r="B411" s="19" t="n"/>
      <c r="C411" s="14" t="n"/>
      <c r="D411" s="14" t="n"/>
      <c r="E411" s="12" t="str">
        <f>IF($D411="","",IFERROR(INDEX(Items!$B$2:$B$501,MATCH($D411,Items!$A$2:$A$501,0)),"Unknown SKU"))</f>
        <v/>
      </c>
      <c r="F411" s="14" t="n"/>
      <c r="G411" s="16" t="n"/>
      <c r="H411" s="13" t="str">
        <f>IF(F411="","",F411*G411)</f>
        <v/>
      </c>
      <c r="I411" s="14" t="n"/>
      <c r="J411" s="12" t="str">
        <f>IF($D411="","",IF(IF(I411="",0,I411)&gt;=F411,"Received",IF(IF(I411="",0,I411)&gt;0,"Part received","Open")))</f>
        <v/>
      </c>
      <c r="K411" s="19" t="n"/>
      <c r="L411" s="14" t="n"/>
    </row>
    <row r="412">
      <c r="A412" s="14" t="n"/>
      <c r="B412" s="19" t="n"/>
      <c r="C412" s="14" t="n"/>
      <c r="D412" s="14" t="n"/>
      <c r="E412" s="12" t="str">
        <f>IF($D412="","",IFERROR(INDEX(Items!$B$2:$B$501,MATCH($D412,Items!$A$2:$A$501,0)),"Unknown SKU"))</f>
        <v/>
      </c>
      <c r="F412" s="14" t="n"/>
      <c r="G412" s="16" t="n"/>
      <c r="H412" s="13" t="str">
        <f>IF(F412="","",F412*G412)</f>
        <v/>
      </c>
      <c r="I412" s="14" t="n"/>
      <c r="J412" s="12" t="str">
        <f>IF($D412="","",IF(IF(I412="",0,I412)&gt;=F412,"Received",IF(IF(I412="",0,I412)&gt;0,"Part received","Open")))</f>
        <v/>
      </c>
      <c r="K412" s="19" t="n"/>
      <c r="L412" s="14" t="n"/>
    </row>
    <row r="413">
      <c r="A413" s="14" t="n"/>
      <c r="B413" s="19" t="n"/>
      <c r="C413" s="14" t="n"/>
      <c r="D413" s="14" t="n"/>
      <c r="E413" s="12" t="str">
        <f>IF($D413="","",IFERROR(INDEX(Items!$B$2:$B$501,MATCH($D413,Items!$A$2:$A$501,0)),"Unknown SKU"))</f>
        <v/>
      </c>
      <c r="F413" s="14" t="n"/>
      <c r="G413" s="16" t="n"/>
      <c r="H413" s="13" t="str">
        <f>IF(F413="","",F413*G413)</f>
        <v/>
      </c>
      <c r="I413" s="14" t="n"/>
      <c r="J413" s="12" t="str">
        <f>IF($D413="","",IF(IF(I413="",0,I413)&gt;=F413,"Received",IF(IF(I413="",0,I413)&gt;0,"Part received","Open")))</f>
        <v/>
      </c>
      <c r="K413" s="19" t="n"/>
      <c r="L413" s="14" t="n"/>
    </row>
    <row r="414">
      <c r="A414" s="14" t="n"/>
      <c r="B414" s="19" t="n"/>
      <c r="C414" s="14" t="n"/>
      <c r="D414" s="14" t="n"/>
      <c r="E414" s="12" t="str">
        <f>IF($D414="","",IFERROR(INDEX(Items!$B$2:$B$501,MATCH($D414,Items!$A$2:$A$501,0)),"Unknown SKU"))</f>
        <v/>
      </c>
      <c r="F414" s="14" t="n"/>
      <c r="G414" s="16" t="n"/>
      <c r="H414" s="13" t="str">
        <f>IF(F414="","",F414*G414)</f>
        <v/>
      </c>
      <c r="I414" s="14" t="n"/>
      <c r="J414" s="12" t="str">
        <f>IF($D414="","",IF(IF(I414="",0,I414)&gt;=F414,"Received",IF(IF(I414="",0,I414)&gt;0,"Part received","Open")))</f>
        <v/>
      </c>
      <c r="K414" s="19" t="n"/>
      <c r="L414" s="14" t="n"/>
    </row>
    <row r="415">
      <c r="A415" s="14" t="n"/>
      <c r="B415" s="19" t="n"/>
      <c r="C415" s="14" t="n"/>
      <c r="D415" s="14" t="n"/>
      <c r="E415" s="12" t="str">
        <f>IF($D415="","",IFERROR(INDEX(Items!$B$2:$B$501,MATCH($D415,Items!$A$2:$A$501,0)),"Unknown SKU"))</f>
        <v/>
      </c>
      <c r="F415" s="14" t="n"/>
      <c r="G415" s="16" t="n"/>
      <c r="H415" s="13" t="str">
        <f>IF(F415="","",F415*G415)</f>
        <v/>
      </c>
      <c r="I415" s="14" t="n"/>
      <c r="J415" s="12" t="str">
        <f>IF($D415="","",IF(IF(I415="",0,I415)&gt;=F415,"Received",IF(IF(I415="",0,I415)&gt;0,"Part received","Open")))</f>
        <v/>
      </c>
      <c r="K415" s="19" t="n"/>
      <c r="L415" s="14" t="n"/>
    </row>
    <row r="416">
      <c r="A416" s="14" t="n"/>
      <c r="B416" s="19" t="n"/>
      <c r="C416" s="14" t="n"/>
      <c r="D416" s="14" t="n"/>
      <c r="E416" s="12" t="str">
        <f>IF($D416="","",IFERROR(INDEX(Items!$B$2:$B$501,MATCH($D416,Items!$A$2:$A$501,0)),"Unknown SKU"))</f>
        <v/>
      </c>
      <c r="F416" s="14" t="n"/>
      <c r="G416" s="16" t="n"/>
      <c r="H416" s="13" t="str">
        <f>IF(F416="","",F416*G416)</f>
        <v/>
      </c>
      <c r="I416" s="14" t="n"/>
      <c r="J416" s="12" t="str">
        <f>IF($D416="","",IF(IF(I416="",0,I416)&gt;=F416,"Received",IF(IF(I416="",0,I416)&gt;0,"Part received","Open")))</f>
        <v/>
      </c>
      <c r="K416" s="19" t="n"/>
      <c r="L416" s="14" t="n"/>
    </row>
    <row r="417">
      <c r="A417" s="14" t="n"/>
      <c r="B417" s="19" t="n"/>
      <c r="C417" s="14" t="n"/>
      <c r="D417" s="14" t="n"/>
      <c r="E417" s="12" t="str">
        <f>IF($D417="","",IFERROR(INDEX(Items!$B$2:$B$501,MATCH($D417,Items!$A$2:$A$501,0)),"Unknown SKU"))</f>
        <v/>
      </c>
      <c r="F417" s="14" t="n"/>
      <c r="G417" s="16" t="n"/>
      <c r="H417" s="13" t="str">
        <f>IF(F417="","",F417*G417)</f>
        <v/>
      </c>
      <c r="I417" s="14" t="n"/>
      <c r="J417" s="12" t="str">
        <f>IF($D417="","",IF(IF(I417="",0,I417)&gt;=F417,"Received",IF(IF(I417="",0,I417)&gt;0,"Part received","Open")))</f>
        <v/>
      </c>
      <c r="K417" s="19" t="n"/>
      <c r="L417" s="14" t="n"/>
    </row>
    <row r="418">
      <c r="A418" s="14" t="n"/>
      <c r="B418" s="19" t="n"/>
      <c r="C418" s="14" t="n"/>
      <c r="D418" s="14" t="n"/>
      <c r="E418" s="12" t="str">
        <f>IF($D418="","",IFERROR(INDEX(Items!$B$2:$B$501,MATCH($D418,Items!$A$2:$A$501,0)),"Unknown SKU"))</f>
        <v/>
      </c>
      <c r="F418" s="14" t="n"/>
      <c r="G418" s="16" t="n"/>
      <c r="H418" s="13" t="str">
        <f>IF(F418="","",F418*G418)</f>
        <v/>
      </c>
      <c r="I418" s="14" t="n"/>
      <c r="J418" s="12" t="str">
        <f>IF($D418="","",IF(IF(I418="",0,I418)&gt;=F418,"Received",IF(IF(I418="",0,I418)&gt;0,"Part received","Open")))</f>
        <v/>
      </c>
      <c r="K418" s="19" t="n"/>
      <c r="L418" s="14" t="n"/>
    </row>
    <row r="419">
      <c r="A419" s="14" t="n"/>
      <c r="B419" s="19" t="n"/>
      <c r="C419" s="14" t="n"/>
      <c r="D419" s="14" t="n"/>
      <c r="E419" s="12" t="str">
        <f>IF($D419="","",IFERROR(INDEX(Items!$B$2:$B$501,MATCH($D419,Items!$A$2:$A$501,0)),"Unknown SKU"))</f>
        <v/>
      </c>
      <c r="F419" s="14" t="n"/>
      <c r="G419" s="16" t="n"/>
      <c r="H419" s="13" t="str">
        <f>IF(F419="","",F419*G419)</f>
        <v/>
      </c>
      <c r="I419" s="14" t="n"/>
      <c r="J419" s="12" t="str">
        <f>IF($D419="","",IF(IF(I419="",0,I419)&gt;=F419,"Received",IF(IF(I419="",0,I419)&gt;0,"Part received","Open")))</f>
        <v/>
      </c>
      <c r="K419" s="19" t="n"/>
      <c r="L419" s="14" t="n"/>
    </row>
    <row r="420">
      <c r="A420" s="14" t="n"/>
      <c r="B420" s="19" t="n"/>
      <c r="C420" s="14" t="n"/>
      <c r="D420" s="14" t="n"/>
      <c r="E420" s="12" t="str">
        <f>IF($D420="","",IFERROR(INDEX(Items!$B$2:$B$501,MATCH($D420,Items!$A$2:$A$501,0)),"Unknown SKU"))</f>
        <v/>
      </c>
      <c r="F420" s="14" t="n"/>
      <c r="G420" s="16" t="n"/>
      <c r="H420" s="13" t="str">
        <f>IF(F420="","",F420*G420)</f>
        <v/>
      </c>
      <c r="I420" s="14" t="n"/>
      <c r="J420" s="12" t="str">
        <f>IF($D420="","",IF(IF(I420="",0,I420)&gt;=F420,"Received",IF(IF(I420="",0,I420)&gt;0,"Part received","Open")))</f>
        <v/>
      </c>
      <c r="K420" s="19" t="n"/>
      <c r="L420" s="14" t="n"/>
    </row>
    <row r="421">
      <c r="A421" s="14" t="n"/>
      <c r="B421" s="19" t="n"/>
      <c r="C421" s="14" t="n"/>
      <c r="D421" s="14" t="n"/>
      <c r="E421" s="12" t="str">
        <f>IF($D421="","",IFERROR(INDEX(Items!$B$2:$B$501,MATCH($D421,Items!$A$2:$A$501,0)),"Unknown SKU"))</f>
        <v/>
      </c>
      <c r="F421" s="14" t="n"/>
      <c r="G421" s="16" t="n"/>
      <c r="H421" s="13" t="str">
        <f>IF(F421="","",F421*G421)</f>
        <v/>
      </c>
      <c r="I421" s="14" t="n"/>
      <c r="J421" s="12" t="str">
        <f>IF($D421="","",IF(IF(I421="",0,I421)&gt;=F421,"Received",IF(IF(I421="",0,I421)&gt;0,"Part received","Open")))</f>
        <v/>
      </c>
      <c r="K421" s="19" t="n"/>
      <c r="L421" s="14" t="n"/>
    </row>
    <row r="422">
      <c r="A422" s="14" t="n"/>
      <c r="B422" s="19" t="n"/>
      <c r="C422" s="14" t="n"/>
      <c r="D422" s="14" t="n"/>
      <c r="E422" s="12" t="str">
        <f>IF($D422="","",IFERROR(INDEX(Items!$B$2:$B$501,MATCH($D422,Items!$A$2:$A$501,0)),"Unknown SKU"))</f>
        <v/>
      </c>
      <c r="F422" s="14" t="n"/>
      <c r="G422" s="16" t="n"/>
      <c r="H422" s="13" t="str">
        <f>IF(F422="","",F422*G422)</f>
        <v/>
      </c>
      <c r="I422" s="14" t="n"/>
      <c r="J422" s="12" t="str">
        <f>IF($D422="","",IF(IF(I422="",0,I422)&gt;=F422,"Received",IF(IF(I422="",0,I422)&gt;0,"Part received","Open")))</f>
        <v/>
      </c>
      <c r="K422" s="19" t="n"/>
      <c r="L422" s="14" t="n"/>
    </row>
    <row r="423">
      <c r="A423" s="14" t="n"/>
      <c r="B423" s="19" t="n"/>
      <c r="C423" s="14" t="n"/>
      <c r="D423" s="14" t="n"/>
      <c r="E423" s="12" t="str">
        <f>IF($D423="","",IFERROR(INDEX(Items!$B$2:$B$501,MATCH($D423,Items!$A$2:$A$501,0)),"Unknown SKU"))</f>
        <v/>
      </c>
      <c r="F423" s="14" t="n"/>
      <c r="G423" s="16" t="n"/>
      <c r="H423" s="13" t="str">
        <f>IF(F423="","",F423*G423)</f>
        <v/>
      </c>
      <c r="I423" s="14" t="n"/>
      <c r="J423" s="12" t="str">
        <f>IF($D423="","",IF(IF(I423="",0,I423)&gt;=F423,"Received",IF(IF(I423="",0,I423)&gt;0,"Part received","Open")))</f>
        <v/>
      </c>
      <c r="K423" s="19" t="n"/>
      <c r="L423" s="14" t="n"/>
    </row>
    <row r="424">
      <c r="A424" s="14" t="n"/>
      <c r="B424" s="19" t="n"/>
      <c r="C424" s="14" t="n"/>
      <c r="D424" s="14" t="n"/>
      <c r="E424" s="12" t="str">
        <f>IF($D424="","",IFERROR(INDEX(Items!$B$2:$B$501,MATCH($D424,Items!$A$2:$A$501,0)),"Unknown SKU"))</f>
        <v/>
      </c>
      <c r="F424" s="14" t="n"/>
      <c r="G424" s="16" t="n"/>
      <c r="H424" s="13" t="str">
        <f>IF(F424="","",F424*G424)</f>
        <v/>
      </c>
      <c r="I424" s="14" t="n"/>
      <c r="J424" s="12" t="str">
        <f>IF($D424="","",IF(IF(I424="",0,I424)&gt;=F424,"Received",IF(IF(I424="",0,I424)&gt;0,"Part received","Open")))</f>
        <v/>
      </c>
      <c r="K424" s="19" t="n"/>
      <c r="L424" s="14" t="n"/>
    </row>
    <row r="425">
      <c r="A425" s="14" t="n"/>
      <c r="B425" s="19" t="n"/>
      <c r="C425" s="14" t="n"/>
      <c r="D425" s="14" t="n"/>
      <c r="E425" s="12" t="str">
        <f>IF($D425="","",IFERROR(INDEX(Items!$B$2:$B$501,MATCH($D425,Items!$A$2:$A$501,0)),"Unknown SKU"))</f>
        <v/>
      </c>
      <c r="F425" s="14" t="n"/>
      <c r="G425" s="16" t="n"/>
      <c r="H425" s="13" t="str">
        <f>IF(F425="","",F425*G425)</f>
        <v/>
      </c>
      <c r="I425" s="14" t="n"/>
      <c r="J425" s="12" t="str">
        <f>IF($D425="","",IF(IF(I425="",0,I425)&gt;=F425,"Received",IF(IF(I425="",0,I425)&gt;0,"Part received","Open")))</f>
        <v/>
      </c>
      <c r="K425" s="19" t="n"/>
      <c r="L425" s="14" t="n"/>
    </row>
    <row r="426">
      <c r="A426" s="14" t="n"/>
      <c r="B426" s="19" t="n"/>
      <c r="C426" s="14" t="n"/>
      <c r="D426" s="14" t="n"/>
      <c r="E426" s="12" t="str">
        <f>IF($D426="","",IFERROR(INDEX(Items!$B$2:$B$501,MATCH($D426,Items!$A$2:$A$501,0)),"Unknown SKU"))</f>
        <v/>
      </c>
      <c r="F426" s="14" t="n"/>
      <c r="G426" s="16" t="n"/>
      <c r="H426" s="13" t="str">
        <f>IF(F426="","",F426*G426)</f>
        <v/>
      </c>
      <c r="I426" s="14" t="n"/>
      <c r="J426" s="12" t="str">
        <f>IF($D426="","",IF(IF(I426="",0,I426)&gt;=F426,"Received",IF(IF(I426="",0,I426)&gt;0,"Part received","Open")))</f>
        <v/>
      </c>
      <c r="K426" s="19" t="n"/>
      <c r="L426" s="14" t="n"/>
    </row>
    <row r="427">
      <c r="A427" s="14" t="n"/>
      <c r="B427" s="19" t="n"/>
      <c r="C427" s="14" t="n"/>
      <c r="D427" s="14" t="n"/>
      <c r="E427" s="12" t="str">
        <f>IF($D427="","",IFERROR(INDEX(Items!$B$2:$B$501,MATCH($D427,Items!$A$2:$A$501,0)),"Unknown SKU"))</f>
        <v/>
      </c>
      <c r="F427" s="14" t="n"/>
      <c r="G427" s="16" t="n"/>
      <c r="H427" s="13" t="str">
        <f>IF(F427="","",F427*G427)</f>
        <v/>
      </c>
      <c r="I427" s="14" t="n"/>
      <c r="J427" s="12" t="str">
        <f>IF($D427="","",IF(IF(I427="",0,I427)&gt;=F427,"Received",IF(IF(I427="",0,I427)&gt;0,"Part received","Open")))</f>
        <v/>
      </c>
      <c r="K427" s="19" t="n"/>
      <c r="L427" s="14" t="n"/>
    </row>
    <row r="428">
      <c r="A428" s="14" t="n"/>
      <c r="B428" s="19" t="n"/>
      <c r="C428" s="14" t="n"/>
      <c r="D428" s="14" t="n"/>
      <c r="E428" s="12" t="str">
        <f>IF($D428="","",IFERROR(INDEX(Items!$B$2:$B$501,MATCH($D428,Items!$A$2:$A$501,0)),"Unknown SKU"))</f>
        <v/>
      </c>
      <c r="F428" s="14" t="n"/>
      <c r="G428" s="16" t="n"/>
      <c r="H428" s="13" t="str">
        <f>IF(F428="","",F428*G428)</f>
        <v/>
      </c>
      <c r="I428" s="14" t="n"/>
      <c r="J428" s="12" t="str">
        <f>IF($D428="","",IF(IF(I428="",0,I428)&gt;=F428,"Received",IF(IF(I428="",0,I428)&gt;0,"Part received","Open")))</f>
        <v/>
      </c>
      <c r="K428" s="19" t="n"/>
      <c r="L428" s="14" t="n"/>
    </row>
    <row r="429">
      <c r="A429" s="14" t="n"/>
      <c r="B429" s="19" t="n"/>
      <c r="C429" s="14" t="n"/>
      <c r="D429" s="14" t="n"/>
      <c r="E429" s="12" t="str">
        <f>IF($D429="","",IFERROR(INDEX(Items!$B$2:$B$501,MATCH($D429,Items!$A$2:$A$501,0)),"Unknown SKU"))</f>
        <v/>
      </c>
      <c r="F429" s="14" t="n"/>
      <c r="G429" s="16" t="n"/>
      <c r="H429" s="13" t="str">
        <f>IF(F429="","",F429*G429)</f>
        <v/>
      </c>
      <c r="I429" s="14" t="n"/>
      <c r="J429" s="12" t="str">
        <f>IF($D429="","",IF(IF(I429="",0,I429)&gt;=F429,"Received",IF(IF(I429="",0,I429)&gt;0,"Part received","Open")))</f>
        <v/>
      </c>
      <c r="K429" s="19" t="n"/>
      <c r="L429" s="14" t="n"/>
    </row>
    <row r="430">
      <c r="A430" s="14" t="n"/>
      <c r="B430" s="19" t="n"/>
      <c r="C430" s="14" t="n"/>
      <c r="D430" s="14" t="n"/>
      <c r="E430" s="12" t="str">
        <f>IF($D430="","",IFERROR(INDEX(Items!$B$2:$B$501,MATCH($D430,Items!$A$2:$A$501,0)),"Unknown SKU"))</f>
        <v/>
      </c>
      <c r="F430" s="14" t="n"/>
      <c r="G430" s="16" t="n"/>
      <c r="H430" s="13" t="str">
        <f>IF(F430="","",F430*G430)</f>
        <v/>
      </c>
      <c r="I430" s="14" t="n"/>
      <c r="J430" s="12" t="str">
        <f>IF($D430="","",IF(IF(I430="",0,I430)&gt;=F430,"Received",IF(IF(I430="",0,I430)&gt;0,"Part received","Open")))</f>
        <v/>
      </c>
      <c r="K430" s="19" t="n"/>
      <c r="L430" s="14" t="n"/>
    </row>
    <row r="431">
      <c r="A431" s="14" t="n"/>
      <c r="B431" s="19" t="n"/>
      <c r="C431" s="14" t="n"/>
      <c r="D431" s="14" t="n"/>
      <c r="E431" s="12" t="str">
        <f>IF($D431="","",IFERROR(INDEX(Items!$B$2:$B$501,MATCH($D431,Items!$A$2:$A$501,0)),"Unknown SKU"))</f>
        <v/>
      </c>
      <c r="F431" s="14" t="n"/>
      <c r="G431" s="16" t="n"/>
      <c r="H431" s="13" t="str">
        <f>IF(F431="","",F431*G431)</f>
        <v/>
      </c>
      <c r="I431" s="14" t="n"/>
      <c r="J431" s="12" t="str">
        <f>IF($D431="","",IF(IF(I431="",0,I431)&gt;=F431,"Received",IF(IF(I431="",0,I431)&gt;0,"Part received","Open")))</f>
        <v/>
      </c>
      <c r="K431" s="19" t="n"/>
      <c r="L431" s="14" t="n"/>
    </row>
    <row r="432">
      <c r="A432" s="14" t="n"/>
      <c r="B432" s="19" t="n"/>
      <c r="C432" s="14" t="n"/>
      <c r="D432" s="14" t="n"/>
      <c r="E432" s="12" t="str">
        <f>IF($D432="","",IFERROR(INDEX(Items!$B$2:$B$501,MATCH($D432,Items!$A$2:$A$501,0)),"Unknown SKU"))</f>
        <v/>
      </c>
      <c r="F432" s="14" t="n"/>
      <c r="G432" s="16" t="n"/>
      <c r="H432" s="13" t="str">
        <f>IF(F432="","",F432*G432)</f>
        <v/>
      </c>
      <c r="I432" s="14" t="n"/>
      <c r="J432" s="12" t="str">
        <f>IF($D432="","",IF(IF(I432="",0,I432)&gt;=F432,"Received",IF(IF(I432="",0,I432)&gt;0,"Part received","Open")))</f>
        <v/>
      </c>
      <c r="K432" s="19" t="n"/>
      <c r="L432" s="14" t="n"/>
    </row>
    <row r="433">
      <c r="A433" s="14" t="n"/>
      <c r="B433" s="19" t="n"/>
      <c r="C433" s="14" t="n"/>
      <c r="D433" s="14" t="n"/>
      <c r="E433" s="12" t="str">
        <f>IF($D433="","",IFERROR(INDEX(Items!$B$2:$B$501,MATCH($D433,Items!$A$2:$A$501,0)),"Unknown SKU"))</f>
        <v/>
      </c>
      <c r="F433" s="14" t="n"/>
      <c r="G433" s="16" t="n"/>
      <c r="H433" s="13" t="str">
        <f>IF(F433="","",F433*G433)</f>
        <v/>
      </c>
      <c r="I433" s="14" t="n"/>
      <c r="J433" s="12" t="str">
        <f>IF($D433="","",IF(IF(I433="",0,I433)&gt;=F433,"Received",IF(IF(I433="",0,I433)&gt;0,"Part received","Open")))</f>
        <v/>
      </c>
      <c r="K433" s="19" t="n"/>
      <c r="L433" s="14" t="n"/>
    </row>
    <row r="434">
      <c r="A434" s="14" t="n"/>
      <c r="B434" s="19" t="n"/>
      <c r="C434" s="14" t="n"/>
      <c r="D434" s="14" t="n"/>
      <c r="E434" s="12" t="str">
        <f>IF($D434="","",IFERROR(INDEX(Items!$B$2:$B$501,MATCH($D434,Items!$A$2:$A$501,0)),"Unknown SKU"))</f>
        <v/>
      </c>
      <c r="F434" s="14" t="n"/>
      <c r="G434" s="16" t="n"/>
      <c r="H434" s="13" t="str">
        <f>IF(F434="","",F434*G434)</f>
        <v/>
      </c>
      <c r="I434" s="14" t="n"/>
      <c r="J434" s="12" t="str">
        <f>IF($D434="","",IF(IF(I434="",0,I434)&gt;=F434,"Received",IF(IF(I434="",0,I434)&gt;0,"Part received","Open")))</f>
        <v/>
      </c>
      <c r="K434" s="19" t="n"/>
      <c r="L434" s="14" t="n"/>
    </row>
    <row r="435">
      <c r="A435" s="14" t="n"/>
      <c r="B435" s="19" t="n"/>
      <c r="C435" s="14" t="n"/>
      <c r="D435" s="14" t="n"/>
      <c r="E435" s="12" t="str">
        <f>IF($D435="","",IFERROR(INDEX(Items!$B$2:$B$501,MATCH($D435,Items!$A$2:$A$501,0)),"Unknown SKU"))</f>
        <v/>
      </c>
      <c r="F435" s="14" t="n"/>
      <c r="G435" s="16" t="n"/>
      <c r="H435" s="13" t="str">
        <f>IF(F435="","",F435*G435)</f>
        <v/>
      </c>
      <c r="I435" s="14" t="n"/>
      <c r="J435" s="12" t="str">
        <f>IF($D435="","",IF(IF(I435="",0,I435)&gt;=F435,"Received",IF(IF(I435="",0,I435)&gt;0,"Part received","Open")))</f>
        <v/>
      </c>
      <c r="K435" s="19" t="n"/>
      <c r="L435" s="14" t="n"/>
    </row>
    <row r="436">
      <c r="A436" s="14" t="n"/>
      <c r="B436" s="19" t="n"/>
      <c r="C436" s="14" t="n"/>
      <c r="D436" s="14" t="n"/>
      <c r="E436" s="12" t="str">
        <f>IF($D436="","",IFERROR(INDEX(Items!$B$2:$B$501,MATCH($D436,Items!$A$2:$A$501,0)),"Unknown SKU"))</f>
        <v/>
      </c>
      <c r="F436" s="14" t="n"/>
      <c r="G436" s="16" t="n"/>
      <c r="H436" s="13" t="str">
        <f>IF(F436="","",F436*G436)</f>
        <v/>
      </c>
      <c r="I436" s="14" t="n"/>
      <c r="J436" s="12" t="str">
        <f>IF($D436="","",IF(IF(I436="",0,I436)&gt;=F436,"Received",IF(IF(I436="",0,I436)&gt;0,"Part received","Open")))</f>
        <v/>
      </c>
      <c r="K436" s="19" t="n"/>
      <c r="L436" s="14" t="n"/>
    </row>
    <row r="437">
      <c r="A437" s="14" t="n"/>
      <c r="B437" s="19" t="n"/>
      <c r="C437" s="14" t="n"/>
      <c r="D437" s="14" t="n"/>
      <c r="E437" s="12" t="str">
        <f>IF($D437="","",IFERROR(INDEX(Items!$B$2:$B$501,MATCH($D437,Items!$A$2:$A$501,0)),"Unknown SKU"))</f>
        <v/>
      </c>
      <c r="F437" s="14" t="n"/>
      <c r="G437" s="16" t="n"/>
      <c r="H437" s="13" t="str">
        <f>IF(F437="","",F437*G437)</f>
        <v/>
      </c>
      <c r="I437" s="14" t="n"/>
      <c r="J437" s="12" t="str">
        <f>IF($D437="","",IF(IF(I437="",0,I437)&gt;=F437,"Received",IF(IF(I437="",0,I437)&gt;0,"Part received","Open")))</f>
        <v/>
      </c>
      <c r="K437" s="19" t="n"/>
      <c r="L437" s="14" t="n"/>
    </row>
    <row r="438">
      <c r="A438" s="14" t="n"/>
      <c r="B438" s="19" t="n"/>
      <c r="C438" s="14" t="n"/>
      <c r="D438" s="14" t="n"/>
      <c r="E438" s="12" t="str">
        <f>IF($D438="","",IFERROR(INDEX(Items!$B$2:$B$501,MATCH($D438,Items!$A$2:$A$501,0)),"Unknown SKU"))</f>
        <v/>
      </c>
      <c r="F438" s="14" t="n"/>
      <c r="G438" s="16" t="n"/>
      <c r="H438" s="13" t="str">
        <f>IF(F438="","",F438*G438)</f>
        <v/>
      </c>
      <c r="I438" s="14" t="n"/>
      <c r="J438" s="12" t="str">
        <f>IF($D438="","",IF(IF(I438="",0,I438)&gt;=F438,"Received",IF(IF(I438="",0,I438)&gt;0,"Part received","Open")))</f>
        <v/>
      </c>
      <c r="K438" s="19" t="n"/>
      <c r="L438" s="14" t="n"/>
    </row>
    <row r="439">
      <c r="A439" s="14" t="n"/>
      <c r="B439" s="19" t="n"/>
      <c r="C439" s="14" t="n"/>
      <c r="D439" s="14" t="n"/>
      <c r="E439" s="12" t="str">
        <f>IF($D439="","",IFERROR(INDEX(Items!$B$2:$B$501,MATCH($D439,Items!$A$2:$A$501,0)),"Unknown SKU"))</f>
        <v/>
      </c>
      <c r="F439" s="14" t="n"/>
      <c r="G439" s="16" t="n"/>
      <c r="H439" s="13" t="str">
        <f>IF(F439="","",F439*G439)</f>
        <v/>
      </c>
      <c r="I439" s="14" t="n"/>
      <c r="J439" s="12" t="str">
        <f>IF($D439="","",IF(IF(I439="",0,I439)&gt;=F439,"Received",IF(IF(I439="",0,I439)&gt;0,"Part received","Open")))</f>
        <v/>
      </c>
      <c r="K439" s="19" t="n"/>
      <c r="L439" s="14" t="n"/>
    </row>
    <row r="440">
      <c r="A440" s="14" t="n"/>
      <c r="B440" s="19" t="n"/>
      <c r="C440" s="14" t="n"/>
      <c r="D440" s="14" t="n"/>
      <c r="E440" s="12" t="str">
        <f>IF($D440="","",IFERROR(INDEX(Items!$B$2:$B$501,MATCH($D440,Items!$A$2:$A$501,0)),"Unknown SKU"))</f>
        <v/>
      </c>
      <c r="F440" s="14" t="n"/>
      <c r="G440" s="16" t="n"/>
      <c r="H440" s="13" t="str">
        <f>IF(F440="","",F440*G440)</f>
        <v/>
      </c>
      <c r="I440" s="14" t="n"/>
      <c r="J440" s="12" t="str">
        <f>IF($D440="","",IF(IF(I440="",0,I440)&gt;=F440,"Received",IF(IF(I440="",0,I440)&gt;0,"Part received","Open")))</f>
        <v/>
      </c>
      <c r="K440" s="19" t="n"/>
      <c r="L440" s="14" t="n"/>
    </row>
    <row r="441">
      <c r="A441" s="14" t="n"/>
      <c r="B441" s="19" t="n"/>
      <c r="C441" s="14" t="n"/>
      <c r="D441" s="14" t="n"/>
      <c r="E441" s="12" t="str">
        <f>IF($D441="","",IFERROR(INDEX(Items!$B$2:$B$501,MATCH($D441,Items!$A$2:$A$501,0)),"Unknown SKU"))</f>
        <v/>
      </c>
      <c r="F441" s="14" t="n"/>
      <c r="G441" s="16" t="n"/>
      <c r="H441" s="13" t="str">
        <f>IF(F441="","",F441*G441)</f>
        <v/>
      </c>
      <c r="I441" s="14" t="n"/>
      <c r="J441" s="12" t="str">
        <f>IF($D441="","",IF(IF(I441="",0,I441)&gt;=F441,"Received",IF(IF(I441="",0,I441)&gt;0,"Part received","Open")))</f>
        <v/>
      </c>
      <c r="K441" s="19" t="n"/>
      <c r="L441" s="14" t="n"/>
    </row>
    <row r="442">
      <c r="A442" s="14" t="n"/>
      <c r="B442" s="19" t="n"/>
      <c r="C442" s="14" t="n"/>
      <c r="D442" s="14" t="n"/>
      <c r="E442" s="12" t="str">
        <f>IF($D442="","",IFERROR(INDEX(Items!$B$2:$B$501,MATCH($D442,Items!$A$2:$A$501,0)),"Unknown SKU"))</f>
        <v/>
      </c>
      <c r="F442" s="14" t="n"/>
      <c r="G442" s="16" t="n"/>
      <c r="H442" s="13" t="str">
        <f>IF(F442="","",F442*G442)</f>
        <v/>
      </c>
      <c r="I442" s="14" t="n"/>
      <c r="J442" s="12" t="str">
        <f>IF($D442="","",IF(IF(I442="",0,I442)&gt;=F442,"Received",IF(IF(I442="",0,I442)&gt;0,"Part received","Open")))</f>
        <v/>
      </c>
      <c r="K442" s="19" t="n"/>
      <c r="L442" s="14" t="n"/>
    </row>
    <row r="443">
      <c r="A443" s="14" t="n"/>
      <c r="B443" s="19" t="n"/>
      <c r="C443" s="14" t="n"/>
      <c r="D443" s="14" t="n"/>
      <c r="E443" s="12" t="str">
        <f>IF($D443="","",IFERROR(INDEX(Items!$B$2:$B$501,MATCH($D443,Items!$A$2:$A$501,0)),"Unknown SKU"))</f>
        <v/>
      </c>
      <c r="F443" s="14" t="n"/>
      <c r="G443" s="16" t="n"/>
      <c r="H443" s="13" t="str">
        <f>IF(F443="","",F443*G443)</f>
        <v/>
      </c>
      <c r="I443" s="14" t="n"/>
      <c r="J443" s="12" t="str">
        <f>IF($D443="","",IF(IF(I443="",0,I443)&gt;=F443,"Received",IF(IF(I443="",0,I443)&gt;0,"Part received","Open")))</f>
        <v/>
      </c>
      <c r="K443" s="19" t="n"/>
      <c r="L443" s="14" t="n"/>
    </row>
    <row r="444">
      <c r="A444" s="14" t="n"/>
      <c r="B444" s="19" t="n"/>
      <c r="C444" s="14" t="n"/>
      <c r="D444" s="14" t="n"/>
      <c r="E444" s="12" t="str">
        <f>IF($D444="","",IFERROR(INDEX(Items!$B$2:$B$501,MATCH($D444,Items!$A$2:$A$501,0)),"Unknown SKU"))</f>
        <v/>
      </c>
      <c r="F444" s="14" t="n"/>
      <c r="G444" s="16" t="n"/>
      <c r="H444" s="13" t="str">
        <f>IF(F444="","",F444*G444)</f>
        <v/>
      </c>
      <c r="I444" s="14" t="n"/>
      <c r="J444" s="12" t="str">
        <f>IF($D444="","",IF(IF(I444="",0,I444)&gt;=F444,"Received",IF(IF(I444="",0,I444)&gt;0,"Part received","Open")))</f>
        <v/>
      </c>
      <c r="K444" s="19" t="n"/>
      <c r="L444" s="14" t="n"/>
    </row>
    <row r="445">
      <c r="A445" s="14" t="n"/>
      <c r="B445" s="19" t="n"/>
      <c r="C445" s="14" t="n"/>
      <c r="D445" s="14" t="n"/>
      <c r="E445" s="12" t="str">
        <f>IF($D445="","",IFERROR(INDEX(Items!$B$2:$B$501,MATCH($D445,Items!$A$2:$A$501,0)),"Unknown SKU"))</f>
        <v/>
      </c>
      <c r="F445" s="14" t="n"/>
      <c r="G445" s="16" t="n"/>
      <c r="H445" s="13" t="str">
        <f>IF(F445="","",F445*G445)</f>
        <v/>
      </c>
      <c r="I445" s="14" t="n"/>
      <c r="J445" s="12" t="str">
        <f>IF($D445="","",IF(IF(I445="",0,I445)&gt;=F445,"Received",IF(IF(I445="",0,I445)&gt;0,"Part received","Open")))</f>
        <v/>
      </c>
      <c r="K445" s="19" t="n"/>
      <c r="L445" s="14" t="n"/>
    </row>
    <row r="446">
      <c r="A446" s="14" t="n"/>
      <c r="B446" s="19" t="n"/>
      <c r="C446" s="14" t="n"/>
      <c r="D446" s="14" t="n"/>
      <c r="E446" s="12" t="str">
        <f>IF($D446="","",IFERROR(INDEX(Items!$B$2:$B$501,MATCH($D446,Items!$A$2:$A$501,0)),"Unknown SKU"))</f>
        <v/>
      </c>
      <c r="F446" s="14" t="n"/>
      <c r="G446" s="16" t="n"/>
      <c r="H446" s="13" t="str">
        <f>IF(F446="","",F446*G446)</f>
        <v/>
      </c>
      <c r="I446" s="14" t="n"/>
      <c r="J446" s="12" t="str">
        <f>IF($D446="","",IF(IF(I446="",0,I446)&gt;=F446,"Received",IF(IF(I446="",0,I446)&gt;0,"Part received","Open")))</f>
        <v/>
      </c>
      <c r="K446" s="19" t="n"/>
      <c r="L446" s="14" t="n"/>
    </row>
    <row r="447">
      <c r="A447" s="14" t="n"/>
      <c r="B447" s="19" t="n"/>
      <c r="C447" s="14" t="n"/>
      <c r="D447" s="14" t="n"/>
      <c r="E447" s="12" t="str">
        <f>IF($D447="","",IFERROR(INDEX(Items!$B$2:$B$501,MATCH($D447,Items!$A$2:$A$501,0)),"Unknown SKU"))</f>
        <v/>
      </c>
      <c r="F447" s="14" t="n"/>
      <c r="G447" s="16" t="n"/>
      <c r="H447" s="13" t="str">
        <f>IF(F447="","",F447*G447)</f>
        <v/>
      </c>
      <c r="I447" s="14" t="n"/>
      <c r="J447" s="12" t="str">
        <f>IF($D447="","",IF(IF(I447="",0,I447)&gt;=F447,"Received",IF(IF(I447="",0,I447)&gt;0,"Part received","Open")))</f>
        <v/>
      </c>
      <c r="K447" s="19" t="n"/>
      <c r="L447" s="14" t="n"/>
    </row>
    <row r="448">
      <c r="A448" s="14" t="n"/>
      <c r="B448" s="19" t="n"/>
      <c r="C448" s="14" t="n"/>
      <c r="D448" s="14" t="n"/>
      <c r="E448" s="12" t="str">
        <f>IF($D448="","",IFERROR(INDEX(Items!$B$2:$B$501,MATCH($D448,Items!$A$2:$A$501,0)),"Unknown SKU"))</f>
        <v/>
      </c>
      <c r="F448" s="14" t="n"/>
      <c r="G448" s="16" t="n"/>
      <c r="H448" s="13" t="str">
        <f>IF(F448="","",F448*G448)</f>
        <v/>
      </c>
      <c r="I448" s="14" t="n"/>
      <c r="J448" s="12" t="str">
        <f>IF($D448="","",IF(IF(I448="",0,I448)&gt;=F448,"Received",IF(IF(I448="",0,I448)&gt;0,"Part received","Open")))</f>
        <v/>
      </c>
      <c r="K448" s="19" t="n"/>
      <c r="L448" s="14" t="n"/>
    </row>
    <row r="449">
      <c r="A449" s="14" t="n"/>
      <c r="B449" s="19" t="n"/>
      <c r="C449" s="14" t="n"/>
      <c r="D449" s="14" t="n"/>
      <c r="E449" s="12" t="str">
        <f>IF($D449="","",IFERROR(INDEX(Items!$B$2:$B$501,MATCH($D449,Items!$A$2:$A$501,0)),"Unknown SKU"))</f>
        <v/>
      </c>
      <c r="F449" s="14" t="n"/>
      <c r="G449" s="16" t="n"/>
      <c r="H449" s="13" t="str">
        <f>IF(F449="","",F449*G449)</f>
        <v/>
      </c>
      <c r="I449" s="14" t="n"/>
      <c r="J449" s="12" t="str">
        <f>IF($D449="","",IF(IF(I449="",0,I449)&gt;=F449,"Received",IF(IF(I449="",0,I449)&gt;0,"Part received","Open")))</f>
        <v/>
      </c>
      <c r="K449" s="19" t="n"/>
      <c r="L449" s="14" t="n"/>
    </row>
    <row r="450">
      <c r="A450" s="14" t="n"/>
      <c r="B450" s="19" t="n"/>
      <c r="C450" s="14" t="n"/>
      <c r="D450" s="14" t="n"/>
      <c r="E450" s="12" t="str">
        <f>IF($D450="","",IFERROR(INDEX(Items!$B$2:$B$501,MATCH($D450,Items!$A$2:$A$501,0)),"Unknown SKU"))</f>
        <v/>
      </c>
      <c r="F450" s="14" t="n"/>
      <c r="G450" s="16" t="n"/>
      <c r="H450" s="13" t="str">
        <f>IF(F450="","",F450*G450)</f>
        <v/>
      </c>
      <c r="I450" s="14" t="n"/>
      <c r="J450" s="12" t="str">
        <f>IF($D450="","",IF(IF(I450="",0,I450)&gt;=F450,"Received",IF(IF(I450="",0,I450)&gt;0,"Part received","Open")))</f>
        <v/>
      </c>
      <c r="K450" s="19" t="n"/>
      <c r="L450" s="14" t="n"/>
    </row>
    <row r="451">
      <c r="A451" s="14" t="n"/>
      <c r="B451" s="19" t="n"/>
      <c r="C451" s="14" t="n"/>
      <c r="D451" s="14" t="n"/>
      <c r="E451" s="12" t="str">
        <f>IF($D451="","",IFERROR(INDEX(Items!$B$2:$B$501,MATCH($D451,Items!$A$2:$A$501,0)),"Unknown SKU"))</f>
        <v/>
      </c>
      <c r="F451" s="14" t="n"/>
      <c r="G451" s="16" t="n"/>
      <c r="H451" s="13" t="str">
        <f>IF(F451="","",F451*G451)</f>
        <v/>
      </c>
      <c r="I451" s="14" t="n"/>
      <c r="J451" s="12" t="str">
        <f>IF($D451="","",IF(IF(I451="",0,I451)&gt;=F451,"Received",IF(IF(I451="",0,I451)&gt;0,"Part received","Open")))</f>
        <v/>
      </c>
      <c r="K451" s="19" t="n"/>
      <c r="L451" s="14" t="n"/>
    </row>
    <row r="452">
      <c r="A452" s="14" t="n"/>
      <c r="B452" s="19" t="n"/>
      <c r="C452" s="14" t="n"/>
      <c r="D452" s="14" t="n"/>
      <c r="E452" s="12" t="str">
        <f>IF($D452="","",IFERROR(INDEX(Items!$B$2:$B$501,MATCH($D452,Items!$A$2:$A$501,0)),"Unknown SKU"))</f>
        <v/>
      </c>
      <c r="F452" s="14" t="n"/>
      <c r="G452" s="16" t="n"/>
      <c r="H452" s="13" t="str">
        <f>IF(F452="","",F452*G452)</f>
        <v/>
      </c>
      <c r="I452" s="14" t="n"/>
      <c r="J452" s="12" t="str">
        <f>IF($D452="","",IF(IF(I452="",0,I452)&gt;=F452,"Received",IF(IF(I452="",0,I452)&gt;0,"Part received","Open")))</f>
        <v/>
      </c>
      <c r="K452" s="19" t="n"/>
      <c r="L452" s="14" t="n"/>
    </row>
    <row r="453">
      <c r="A453" s="14" t="n"/>
      <c r="B453" s="19" t="n"/>
      <c r="C453" s="14" t="n"/>
      <c r="D453" s="14" t="n"/>
      <c r="E453" s="12" t="str">
        <f>IF($D453="","",IFERROR(INDEX(Items!$B$2:$B$501,MATCH($D453,Items!$A$2:$A$501,0)),"Unknown SKU"))</f>
        <v/>
      </c>
      <c r="F453" s="14" t="n"/>
      <c r="G453" s="16" t="n"/>
      <c r="H453" s="13" t="str">
        <f>IF(F453="","",F453*G453)</f>
        <v/>
      </c>
      <c r="I453" s="14" t="n"/>
      <c r="J453" s="12" t="str">
        <f>IF($D453="","",IF(IF(I453="",0,I453)&gt;=F453,"Received",IF(IF(I453="",0,I453)&gt;0,"Part received","Open")))</f>
        <v/>
      </c>
      <c r="K453" s="19" t="n"/>
      <c r="L453" s="14" t="n"/>
    </row>
    <row r="454">
      <c r="A454" s="14" t="n"/>
      <c r="B454" s="19" t="n"/>
      <c r="C454" s="14" t="n"/>
      <c r="D454" s="14" t="n"/>
      <c r="E454" s="12" t="str">
        <f>IF($D454="","",IFERROR(INDEX(Items!$B$2:$B$501,MATCH($D454,Items!$A$2:$A$501,0)),"Unknown SKU"))</f>
        <v/>
      </c>
      <c r="F454" s="14" t="n"/>
      <c r="G454" s="16" t="n"/>
      <c r="H454" s="13" t="str">
        <f>IF(F454="","",F454*G454)</f>
        <v/>
      </c>
      <c r="I454" s="14" t="n"/>
      <c r="J454" s="12" t="str">
        <f>IF($D454="","",IF(IF(I454="",0,I454)&gt;=F454,"Received",IF(IF(I454="",0,I454)&gt;0,"Part received","Open")))</f>
        <v/>
      </c>
      <c r="K454" s="19" t="n"/>
      <c r="L454" s="14" t="n"/>
    </row>
    <row r="455">
      <c r="A455" s="14" t="n"/>
      <c r="B455" s="19" t="n"/>
      <c r="C455" s="14" t="n"/>
      <c r="D455" s="14" t="n"/>
      <c r="E455" s="12" t="str">
        <f>IF($D455="","",IFERROR(INDEX(Items!$B$2:$B$501,MATCH($D455,Items!$A$2:$A$501,0)),"Unknown SKU"))</f>
        <v/>
      </c>
      <c r="F455" s="14" t="n"/>
      <c r="G455" s="16" t="n"/>
      <c r="H455" s="13" t="str">
        <f>IF(F455="","",F455*G455)</f>
        <v/>
      </c>
      <c r="I455" s="14" t="n"/>
      <c r="J455" s="12" t="str">
        <f>IF($D455="","",IF(IF(I455="",0,I455)&gt;=F455,"Received",IF(IF(I455="",0,I455)&gt;0,"Part received","Open")))</f>
        <v/>
      </c>
      <c r="K455" s="19" t="n"/>
      <c r="L455" s="14" t="n"/>
    </row>
    <row r="456">
      <c r="A456" s="14" t="n"/>
      <c r="B456" s="19" t="n"/>
      <c r="C456" s="14" t="n"/>
      <c r="D456" s="14" t="n"/>
      <c r="E456" s="12" t="str">
        <f>IF($D456="","",IFERROR(INDEX(Items!$B$2:$B$501,MATCH($D456,Items!$A$2:$A$501,0)),"Unknown SKU"))</f>
        <v/>
      </c>
      <c r="F456" s="14" t="n"/>
      <c r="G456" s="16" t="n"/>
      <c r="H456" s="13" t="str">
        <f>IF(F456="","",F456*G456)</f>
        <v/>
      </c>
      <c r="I456" s="14" t="n"/>
      <c r="J456" s="12" t="str">
        <f>IF($D456="","",IF(IF(I456="",0,I456)&gt;=F456,"Received",IF(IF(I456="",0,I456)&gt;0,"Part received","Open")))</f>
        <v/>
      </c>
      <c r="K456" s="19" t="n"/>
      <c r="L456" s="14" t="n"/>
    </row>
    <row r="457">
      <c r="A457" s="14" t="n"/>
      <c r="B457" s="19" t="n"/>
      <c r="C457" s="14" t="n"/>
      <c r="D457" s="14" t="n"/>
      <c r="E457" s="12" t="str">
        <f>IF($D457="","",IFERROR(INDEX(Items!$B$2:$B$501,MATCH($D457,Items!$A$2:$A$501,0)),"Unknown SKU"))</f>
        <v/>
      </c>
      <c r="F457" s="14" t="n"/>
      <c r="G457" s="16" t="n"/>
      <c r="H457" s="13" t="str">
        <f>IF(F457="","",F457*G457)</f>
        <v/>
      </c>
      <c r="I457" s="14" t="n"/>
      <c r="J457" s="12" t="str">
        <f>IF($D457="","",IF(IF(I457="",0,I457)&gt;=F457,"Received",IF(IF(I457="",0,I457)&gt;0,"Part received","Open")))</f>
        <v/>
      </c>
      <c r="K457" s="19" t="n"/>
      <c r="L457" s="14" t="n"/>
    </row>
    <row r="458">
      <c r="A458" s="14" t="n"/>
      <c r="B458" s="19" t="n"/>
      <c r="C458" s="14" t="n"/>
      <c r="D458" s="14" t="n"/>
      <c r="E458" s="12" t="str">
        <f>IF($D458="","",IFERROR(INDEX(Items!$B$2:$B$501,MATCH($D458,Items!$A$2:$A$501,0)),"Unknown SKU"))</f>
        <v/>
      </c>
      <c r="F458" s="14" t="n"/>
      <c r="G458" s="16" t="n"/>
      <c r="H458" s="13" t="str">
        <f>IF(F458="","",F458*G458)</f>
        <v/>
      </c>
      <c r="I458" s="14" t="n"/>
      <c r="J458" s="12" t="str">
        <f>IF($D458="","",IF(IF(I458="",0,I458)&gt;=F458,"Received",IF(IF(I458="",0,I458)&gt;0,"Part received","Open")))</f>
        <v/>
      </c>
      <c r="K458" s="19" t="n"/>
      <c r="L458" s="14" t="n"/>
    </row>
    <row r="459">
      <c r="A459" s="14" t="n"/>
      <c r="B459" s="19" t="n"/>
      <c r="C459" s="14" t="n"/>
      <c r="D459" s="14" t="n"/>
      <c r="E459" s="12" t="str">
        <f>IF($D459="","",IFERROR(INDEX(Items!$B$2:$B$501,MATCH($D459,Items!$A$2:$A$501,0)),"Unknown SKU"))</f>
        <v/>
      </c>
      <c r="F459" s="14" t="n"/>
      <c r="G459" s="16" t="n"/>
      <c r="H459" s="13" t="str">
        <f>IF(F459="","",F459*G459)</f>
        <v/>
      </c>
      <c r="I459" s="14" t="n"/>
      <c r="J459" s="12" t="str">
        <f>IF($D459="","",IF(IF(I459="",0,I459)&gt;=F459,"Received",IF(IF(I459="",0,I459)&gt;0,"Part received","Open")))</f>
        <v/>
      </c>
      <c r="K459" s="19" t="n"/>
      <c r="L459" s="14" t="n"/>
    </row>
    <row r="460">
      <c r="A460" s="14" t="n"/>
      <c r="B460" s="19" t="n"/>
      <c r="C460" s="14" t="n"/>
      <c r="D460" s="14" t="n"/>
      <c r="E460" s="12" t="str">
        <f>IF($D460="","",IFERROR(INDEX(Items!$B$2:$B$501,MATCH($D460,Items!$A$2:$A$501,0)),"Unknown SKU"))</f>
        <v/>
      </c>
      <c r="F460" s="14" t="n"/>
      <c r="G460" s="16" t="n"/>
      <c r="H460" s="13" t="str">
        <f>IF(F460="","",F460*G460)</f>
        <v/>
      </c>
      <c r="I460" s="14" t="n"/>
      <c r="J460" s="12" t="str">
        <f>IF($D460="","",IF(IF(I460="",0,I460)&gt;=F460,"Received",IF(IF(I460="",0,I460)&gt;0,"Part received","Open")))</f>
        <v/>
      </c>
      <c r="K460" s="19" t="n"/>
      <c r="L460" s="14" t="n"/>
    </row>
    <row r="461">
      <c r="A461" s="14" t="n"/>
      <c r="B461" s="19" t="n"/>
      <c r="C461" s="14" t="n"/>
      <c r="D461" s="14" t="n"/>
      <c r="E461" s="12" t="str">
        <f>IF($D461="","",IFERROR(INDEX(Items!$B$2:$B$501,MATCH($D461,Items!$A$2:$A$501,0)),"Unknown SKU"))</f>
        <v/>
      </c>
      <c r="F461" s="14" t="n"/>
      <c r="G461" s="16" t="n"/>
      <c r="H461" s="13" t="str">
        <f>IF(F461="","",F461*G461)</f>
        <v/>
      </c>
      <c r="I461" s="14" t="n"/>
      <c r="J461" s="12" t="str">
        <f>IF($D461="","",IF(IF(I461="",0,I461)&gt;=F461,"Received",IF(IF(I461="",0,I461)&gt;0,"Part received","Open")))</f>
        <v/>
      </c>
      <c r="K461" s="19" t="n"/>
      <c r="L461" s="14" t="n"/>
    </row>
    <row r="462">
      <c r="A462" s="14" t="n"/>
      <c r="B462" s="19" t="n"/>
      <c r="C462" s="14" t="n"/>
      <c r="D462" s="14" t="n"/>
      <c r="E462" s="12" t="str">
        <f>IF($D462="","",IFERROR(INDEX(Items!$B$2:$B$501,MATCH($D462,Items!$A$2:$A$501,0)),"Unknown SKU"))</f>
        <v/>
      </c>
      <c r="F462" s="14" t="n"/>
      <c r="G462" s="16" t="n"/>
      <c r="H462" s="13" t="str">
        <f>IF(F462="","",F462*G462)</f>
        <v/>
      </c>
      <c r="I462" s="14" t="n"/>
      <c r="J462" s="12" t="str">
        <f>IF($D462="","",IF(IF(I462="",0,I462)&gt;=F462,"Received",IF(IF(I462="",0,I462)&gt;0,"Part received","Open")))</f>
        <v/>
      </c>
      <c r="K462" s="19" t="n"/>
      <c r="L462" s="14" t="n"/>
    </row>
    <row r="463">
      <c r="A463" s="14" t="n"/>
      <c r="B463" s="19" t="n"/>
      <c r="C463" s="14" t="n"/>
      <c r="D463" s="14" t="n"/>
      <c r="E463" s="12" t="str">
        <f>IF($D463="","",IFERROR(INDEX(Items!$B$2:$B$501,MATCH($D463,Items!$A$2:$A$501,0)),"Unknown SKU"))</f>
        <v/>
      </c>
      <c r="F463" s="14" t="n"/>
      <c r="G463" s="16" t="n"/>
      <c r="H463" s="13" t="str">
        <f>IF(F463="","",F463*G463)</f>
        <v/>
      </c>
      <c r="I463" s="14" t="n"/>
      <c r="J463" s="12" t="str">
        <f>IF($D463="","",IF(IF(I463="",0,I463)&gt;=F463,"Received",IF(IF(I463="",0,I463)&gt;0,"Part received","Open")))</f>
        <v/>
      </c>
      <c r="K463" s="19" t="n"/>
      <c r="L463" s="14" t="n"/>
    </row>
    <row r="464">
      <c r="A464" s="14" t="n"/>
      <c r="B464" s="19" t="n"/>
      <c r="C464" s="14" t="n"/>
      <c r="D464" s="14" t="n"/>
      <c r="E464" s="12" t="str">
        <f>IF($D464="","",IFERROR(INDEX(Items!$B$2:$B$501,MATCH($D464,Items!$A$2:$A$501,0)),"Unknown SKU"))</f>
        <v/>
      </c>
      <c r="F464" s="14" t="n"/>
      <c r="G464" s="16" t="n"/>
      <c r="H464" s="13" t="str">
        <f>IF(F464="","",F464*G464)</f>
        <v/>
      </c>
      <c r="I464" s="14" t="n"/>
      <c r="J464" s="12" t="str">
        <f>IF($D464="","",IF(IF(I464="",0,I464)&gt;=F464,"Received",IF(IF(I464="",0,I464)&gt;0,"Part received","Open")))</f>
        <v/>
      </c>
      <c r="K464" s="19" t="n"/>
      <c r="L464" s="14" t="n"/>
    </row>
    <row r="465">
      <c r="A465" s="14" t="n"/>
      <c r="B465" s="19" t="n"/>
      <c r="C465" s="14" t="n"/>
      <c r="D465" s="14" t="n"/>
      <c r="E465" s="12" t="str">
        <f>IF($D465="","",IFERROR(INDEX(Items!$B$2:$B$501,MATCH($D465,Items!$A$2:$A$501,0)),"Unknown SKU"))</f>
        <v/>
      </c>
      <c r="F465" s="14" t="n"/>
      <c r="G465" s="16" t="n"/>
      <c r="H465" s="13" t="str">
        <f>IF(F465="","",F465*G465)</f>
        <v/>
      </c>
      <c r="I465" s="14" t="n"/>
      <c r="J465" s="12" t="str">
        <f>IF($D465="","",IF(IF(I465="",0,I465)&gt;=F465,"Received",IF(IF(I465="",0,I465)&gt;0,"Part received","Open")))</f>
        <v/>
      </c>
      <c r="K465" s="19" t="n"/>
      <c r="L465" s="14" t="n"/>
    </row>
    <row r="466">
      <c r="A466" s="14" t="n"/>
      <c r="B466" s="19" t="n"/>
      <c r="C466" s="14" t="n"/>
      <c r="D466" s="14" t="n"/>
      <c r="E466" s="12" t="str">
        <f>IF($D466="","",IFERROR(INDEX(Items!$B$2:$B$501,MATCH($D466,Items!$A$2:$A$501,0)),"Unknown SKU"))</f>
        <v/>
      </c>
      <c r="F466" s="14" t="n"/>
      <c r="G466" s="16" t="n"/>
      <c r="H466" s="13" t="str">
        <f>IF(F466="","",F466*G466)</f>
        <v/>
      </c>
      <c r="I466" s="14" t="n"/>
      <c r="J466" s="12" t="str">
        <f>IF($D466="","",IF(IF(I466="",0,I466)&gt;=F466,"Received",IF(IF(I466="",0,I466)&gt;0,"Part received","Open")))</f>
        <v/>
      </c>
      <c r="K466" s="19" t="n"/>
      <c r="L466" s="14" t="n"/>
    </row>
    <row r="467">
      <c r="A467" s="14" t="n"/>
      <c r="B467" s="19" t="n"/>
      <c r="C467" s="14" t="n"/>
      <c r="D467" s="14" t="n"/>
      <c r="E467" s="12" t="str">
        <f>IF($D467="","",IFERROR(INDEX(Items!$B$2:$B$501,MATCH($D467,Items!$A$2:$A$501,0)),"Unknown SKU"))</f>
        <v/>
      </c>
      <c r="F467" s="14" t="n"/>
      <c r="G467" s="16" t="n"/>
      <c r="H467" s="13" t="str">
        <f>IF(F467="","",F467*G467)</f>
        <v/>
      </c>
      <c r="I467" s="14" t="n"/>
      <c r="J467" s="12" t="str">
        <f>IF($D467="","",IF(IF(I467="",0,I467)&gt;=F467,"Received",IF(IF(I467="",0,I467)&gt;0,"Part received","Open")))</f>
        <v/>
      </c>
      <c r="K467" s="19" t="n"/>
      <c r="L467" s="14" t="n"/>
    </row>
    <row r="468">
      <c r="A468" s="14" t="n"/>
      <c r="B468" s="19" t="n"/>
      <c r="C468" s="14" t="n"/>
      <c r="D468" s="14" t="n"/>
      <c r="E468" s="12" t="str">
        <f>IF($D468="","",IFERROR(INDEX(Items!$B$2:$B$501,MATCH($D468,Items!$A$2:$A$501,0)),"Unknown SKU"))</f>
        <v/>
      </c>
      <c r="F468" s="14" t="n"/>
      <c r="G468" s="16" t="n"/>
      <c r="H468" s="13" t="str">
        <f>IF(F468="","",F468*G468)</f>
        <v/>
      </c>
      <c r="I468" s="14" t="n"/>
      <c r="J468" s="12" t="str">
        <f>IF($D468="","",IF(IF(I468="",0,I468)&gt;=F468,"Received",IF(IF(I468="",0,I468)&gt;0,"Part received","Open")))</f>
        <v/>
      </c>
      <c r="K468" s="19" t="n"/>
      <c r="L468" s="14" t="n"/>
    </row>
    <row r="469">
      <c r="A469" s="14" t="n"/>
      <c r="B469" s="19" t="n"/>
      <c r="C469" s="14" t="n"/>
      <c r="D469" s="14" t="n"/>
      <c r="E469" s="12" t="str">
        <f>IF($D469="","",IFERROR(INDEX(Items!$B$2:$B$501,MATCH($D469,Items!$A$2:$A$501,0)),"Unknown SKU"))</f>
        <v/>
      </c>
      <c r="F469" s="14" t="n"/>
      <c r="G469" s="16" t="n"/>
      <c r="H469" s="13" t="str">
        <f>IF(F469="","",F469*G469)</f>
        <v/>
      </c>
      <c r="I469" s="14" t="n"/>
      <c r="J469" s="12" t="str">
        <f>IF($D469="","",IF(IF(I469="",0,I469)&gt;=F469,"Received",IF(IF(I469="",0,I469)&gt;0,"Part received","Open")))</f>
        <v/>
      </c>
      <c r="K469" s="19" t="n"/>
      <c r="L469" s="14" t="n"/>
    </row>
    <row r="470">
      <c r="A470" s="14" t="n"/>
      <c r="B470" s="19" t="n"/>
      <c r="C470" s="14" t="n"/>
      <c r="D470" s="14" t="n"/>
      <c r="E470" s="12" t="str">
        <f>IF($D470="","",IFERROR(INDEX(Items!$B$2:$B$501,MATCH($D470,Items!$A$2:$A$501,0)),"Unknown SKU"))</f>
        <v/>
      </c>
      <c r="F470" s="14" t="n"/>
      <c r="G470" s="16" t="n"/>
      <c r="H470" s="13" t="str">
        <f>IF(F470="","",F470*G470)</f>
        <v/>
      </c>
      <c r="I470" s="14" t="n"/>
      <c r="J470" s="12" t="str">
        <f>IF($D470="","",IF(IF(I470="",0,I470)&gt;=F470,"Received",IF(IF(I470="",0,I470)&gt;0,"Part received","Open")))</f>
        <v/>
      </c>
      <c r="K470" s="19" t="n"/>
      <c r="L470" s="14" t="n"/>
    </row>
    <row r="471">
      <c r="A471" s="14" t="n"/>
      <c r="B471" s="19" t="n"/>
      <c r="C471" s="14" t="n"/>
      <c r="D471" s="14" t="n"/>
      <c r="E471" s="12" t="str">
        <f>IF($D471="","",IFERROR(INDEX(Items!$B$2:$B$501,MATCH($D471,Items!$A$2:$A$501,0)),"Unknown SKU"))</f>
        <v/>
      </c>
      <c r="F471" s="14" t="n"/>
      <c r="G471" s="16" t="n"/>
      <c r="H471" s="13" t="str">
        <f>IF(F471="","",F471*G471)</f>
        <v/>
      </c>
      <c r="I471" s="14" t="n"/>
      <c r="J471" s="12" t="str">
        <f>IF($D471="","",IF(IF(I471="",0,I471)&gt;=F471,"Received",IF(IF(I471="",0,I471)&gt;0,"Part received","Open")))</f>
        <v/>
      </c>
      <c r="K471" s="19" t="n"/>
      <c r="L471" s="14" t="n"/>
    </row>
    <row r="472">
      <c r="A472" s="14" t="n"/>
      <c r="B472" s="19" t="n"/>
      <c r="C472" s="14" t="n"/>
      <c r="D472" s="14" t="n"/>
      <c r="E472" s="12" t="str">
        <f>IF($D472="","",IFERROR(INDEX(Items!$B$2:$B$501,MATCH($D472,Items!$A$2:$A$501,0)),"Unknown SKU"))</f>
        <v/>
      </c>
      <c r="F472" s="14" t="n"/>
      <c r="G472" s="16" t="n"/>
      <c r="H472" s="13" t="str">
        <f>IF(F472="","",F472*G472)</f>
        <v/>
      </c>
      <c r="I472" s="14" t="n"/>
      <c r="J472" s="12" t="str">
        <f>IF($D472="","",IF(IF(I472="",0,I472)&gt;=F472,"Received",IF(IF(I472="",0,I472)&gt;0,"Part received","Open")))</f>
        <v/>
      </c>
      <c r="K472" s="19" t="n"/>
      <c r="L472" s="14" t="n"/>
    </row>
    <row r="473">
      <c r="A473" s="14" t="n"/>
      <c r="B473" s="19" t="n"/>
      <c r="C473" s="14" t="n"/>
      <c r="D473" s="14" t="n"/>
      <c r="E473" s="12" t="str">
        <f>IF($D473="","",IFERROR(INDEX(Items!$B$2:$B$501,MATCH($D473,Items!$A$2:$A$501,0)),"Unknown SKU"))</f>
        <v/>
      </c>
      <c r="F473" s="14" t="n"/>
      <c r="G473" s="16" t="n"/>
      <c r="H473" s="13" t="str">
        <f>IF(F473="","",F473*G473)</f>
        <v/>
      </c>
      <c r="I473" s="14" t="n"/>
      <c r="J473" s="12" t="str">
        <f>IF($D473="","",IF(IF(I473="",0,I473)&gt;=F473,"Received",IF(IF(I473="",0,I473)&gt;0,"Part received","Open")))</f>
        <v/>
      </c>
      <c r="K473" s="19" t="n"/>
      <c r="L473" s="14" t="n"/>
    </row>
    <row r="474">
      <c r="A474" s="14" t="n"/>
      <c r="B474" s="19" t="n"/>
      <c r="C474" s="14" t="n"/>
      <c r="D474" s="14" t="n"/>
      <c r="E474" s="12" t="str">
        <f>IF($D474="","",IFERROR(INDEX(Items!$B$2:$B$501,MATCH($D474,Items!$A$2:$A$501,0)),"Unknown SKU"))</f>
        <v/>
      </c>
      <c r="F474" s="14" t="n"/>
      <c r="G474" s="16" t="n"/>
      <c r="H474" s="13" t="str">
        <f>IF(F474="","",F474*G474)</f>
        <v/>
      </c>
      <c r="I474" s="14" t="n"/>
      <c r="J474" s="12" t="str">
        <f>IF($D474="","",IF(IF(I474="",0,I474)&gt;=F474,"Received",IF(IF(I474="",0,I474)&gt;0,"Part received","Open")))</f>
        <v/>
      </c>
      <c r="K474" s="19" t="n"/>
      <c r="L474" s="14" t="n"/>
    </row>
    <row r="475">
      <c r="A475" s="14" t="n"/>
      <c r="B475" s="19" t="n"/>
      <c r="C475" s="14" t="n"/>
      <c r="D475" s="14" t="n"/>
      <c r="E475" s="12" t="str">
        <f>IF($D475="","",IFERROR(INDEX(Items!$B$2:$B$501,MATCH($D475,Items!$A$2:$A$501,0)),"Unknown SKU"))</f>
        <v/>
      </c>
      <c r="F475" s="14" t="n"/>
      <c r="G475" s="16" t="n"/>
      <c r="H475" s="13" t="str">
        <f>IF(F475="","",F475*G475)</f>
        <v/>
      </c>
      <c r="I475" s="14" t="n"/>
      <c r="J475" s="12" t="str">
        <f>IF($D475="","",IF(IF(I475="",0,I475)&gt;=F475,"Received",IF(IF(I475="",0,I475)&gt;0,"Part received","Open")))</f>
        <v/>
      </c>
      <c r="K475" s="19" t="n"/>
      <c r="L475" s="14" t="n"/>
    </row>
    <row r="476">
      <c r="A476" s="14" t="n"/>
      <c r="B476" s="19" t="n"/>
      <c r="C476" s="14" t="n"/>
      <c r="D476" s="14" t="n"/>
      <c r="E476" s="12" t="str">
        <f>IF($D476="","",IFERROR(INDEX(Items!$B$2:$B$501,MATCH($D476,Items!$A$2:$A$501,0)),"Unknown SKU"))</f>
        <v/>
      </c>
      <c r="F476" s="14" t="n"/>
      <c r="G476" s="16" t="n"/>
      <c r="H476" s="13" t="str">
        <f>IF(F476="","",F476*G476)</f>
        <v/>
      </c>
      <c r="I476" s="14" t="n"/>
      <c r="J476" s="12" t="str">
        <f>IF($D476="","",IF(IF(I476="",0,I476)&gt;=F476,"Received",IF(IF(I476="",0,I476)&gt;0,"Part received","Open")))</f>
        <v/>
      </c>
      <c r="K476" s="19" t="n"/>
      <c r="L476" s="14" t="n"/>
    </row>
    <row r="477">
      <c r="A477" s="14" t="n"/>
      <c r="B477" s="19" t="n"/>
      <c r="C477" s="14" t="n"/>
      <c r="D477" s="14" t="n"/>
      <c r="E477" s="12" t="str">
        <f>IF($D477="","",IFERROR(INDEX(Items!$B$2:$B$501,MATCH($D477,Items!$A$2:$A$501,0)),"Unknown SKU"))</f>
        <v/>
      </c>
      <c r="F477" s="14" t="n"/>
      <c r="G477" s="16" t="n"/>
      <c r="H477" s="13" t="str">
        <f>IF(F477="","",F477*G477)</f>
        <v/>
      </c>
      <c r="I477" s="14" t="n"/>
      <c r="J477" s="12" t="str">
        <f>IF($D477="","",IF(IF(I477="",0,I477)&gt;=F477,"Received",IF(IF(I477="",0,I477)&gt;0,"Part received","Open")))</f>
        <v/>
      </c>
      <c r="K477" s="19" t="n"/>
      <c r="L477" s="14" t="n"/>
    </row>
    <row r="478">
      <c r="A478" s="14" t="n"/>
      <c r="B478" s="19" t="n"/>
      <c r="C478" s="14" t="n"/>
      <c r="D478" s="14" t="n"/>
      <c r="E478" s="12" t="str">
        <f>IF($D478="","",IFERROR(INDEX(Items!$B$2:$B$501,MATCH($D478,Items!$A$2:$A$501,0)),"Unknown SKU"))</f>
        <v/>
      </c>
      <c r="F478" s="14" t="n"/>
      <c r="G478" s="16" t="n"/>
      <c r="H478" s="13" t="str">
        <f>IF(F478="","",F478*G478)</f>
        <v/>
      </c>
      <c r="I478" s="14" t="n"/>
      <c r="J478" s="12" t="str">
        <f>IF($D478="","",IF(IF(I478="",0,I478)&gt;=F478,"Received",IF(IF(I478="",0,I478)&gt;0,"Part received","Open")))</f>
        <v/>
      </c>
      <c r="K478" s="19" t="n"/>
      <c r="L478" s="14" t="n"/>
    </row>
    <row r="479">
      <c r="A479" s="14" t="n"/>
      <c r="B479" s="19" t="n"/>
      <c r="C479" s="14" t="n"/>
      <c r="D479" s="14" t="n"/>
      <c r="E479" s="12" t="str">
        <f>IF($D479="","",IFERROR(INDEX(Items!$B$2:$B$501,MATCH($D479,Items!$A$2:$A$501,0)),"Unknown SKU"))</f>
        <v/>
      </c>
      <c r="F479" s="14" t="n"/>
      <c r="G479" s="16" t="n"/>
      <c r="H479" s="13" t="str">
        <f>IF(F479="","",F479*G479)</f>
        <v/>
      </c>
      <c r="I479" s="14" t="n"/>
      <c r="J479" s="12" t="str">
        <f>IF($D479="","",IF(IF(I479="",0,I479)&gt;=F479,"Received",IF(IF(I479="",0,I479)&gt;0,"Part received","Open")))</f>
        <v/>
      </c>
      <c r="K479" s="19" t="n"/>
      <c r="L479" s="14" t="n"/>
    </row>
    <row r="480">
      <c r="A480" s="14" t="n"/>
      <c r="B480" s="19" t="n"/>
      <c r="C480" s="14" t="n"/>
      <c r="D480" s="14" t="n"/>
      <c r="E480" s="12" t="str">
        <f>IF($D480="","",IFERROR(INDEX(Items!$B$2:$B$501,MATCH($D480,Items!$A$2:$A$501,0)),"Unknown SKU"))</f>
        <v/>
      </c>
      <c r="F480" s="14" t="n"/>
      <c r="G480" s="16" t="n"/>
      <c r="H480" s="13" t="str">
        <f>IF(F480="","",F480*G480)</f>
        <v/>
      </c>
      <c r="I480" s="14" t="n"/>
      <c r="J480" s="12" t="str">
        <f>IF($D480="","",IF(IF(I480="",0,I480)&gt;=F480,"Received",IF(IF(I480="",0,I480)&gt;0,"Part received","Open")))</f>
        <v/>
      </c>
      <c r="K480" s="19" t="n"/>
      <c r="L480" s="14" t="n"/>
    </row>
    <row r="481">
      <c r="A481" s="14" t="n"/>
      <c r="B481" s="19" t="n"/>
      <c r="C481" s="14" t="n"/>
      <c r="D481" s="14" t="n"/>
      <c r="E481" s="12" t="str">
        <f>IF($D481="","",IFERROR(INDEX(Items!$B$2:$B$501,MATCH($D481,Items!$A$2:$A$501,0)),"Unknown SKU"))</f>
        <v/>
      </c>
      <c r="F481" s="14" t="n"/>
      <c r="G481" s="16" t="n"/>
      <c r="H481" s="13" t="str">
        <f>IF(F481="","",F481*G481)</f>
        <v/>
      </c>
      <c r="I481" s="14" t="n"/>
      <c r="J481" s="12" t="str">
        <f>IF($D481="","",IF(IF(I481="",0,I481)&gt;=F481,"Received",IF(IF(I481="",0,I481)&gt;0,"Part received","Open")))</f>
        <v/>
      </c>
      <c r="K481" s="19" t="n"/>
      <c r="L481" s="14" t="n"/>
    </row>
    <row r="482">
      <c r="A482" s="14" t="n"/>
      <c r="B482" s="19" t="n"/>
      <c r="C482" s="14" t="n"/>
      <c r="D482" s="14" t="n"/>
      <c r="E482" s="12" t="str">
        <f>IF($D482="","",IFERROR(INDEX(Items!$B$2:$B$501,MATCH($D482,Items!$A$2:$A$501,0)),"Unknown SKU"))</f>
        <v/>
      </c>
      <c r="F482" s="14" t="n"/>
      <c r="G482" s="16" t="n"/>
      <c r="H482" s="13" t="str">
        <f>IF(F482="","",F482*G482)</f>
        <v/>
      </c>
      <c r="I482" s="14" t="n"/>
      <c r="J482" s="12" t="str">
        <f>IF($D482="","",IF(IF(I482="",0,I482)&gt;=F482,"Received",IF(IF(I482="",0,I482)&gt;0,"Part received","Open")))</f>
        <v/>
      </c>
      <c r="K482" s="19" t="n"/>
      <c r="L482" s="14" t="n"/>
    </row>
    <row r="483">
      <c r="A483" s="14" t="n"/>
      <c r="B483" s="19" t="n"/>
      <c r="C483" s="14" t="n"/>
      <c r="D483" s="14" t="n"/>
      <c r="E483" s="12" t="str">
        <f>IF($D483="","",IFERROR(INDEX(Items!$B$2:$B$501,MATCH($D483,Items!$A$2:$A$501,0)),"Unknown SKU"))</f>
        <v/>
      </c>
      <c r="F483" s="14" t="n"/>
      <c r="G483" s="16" t="n"/>
      <c r="H483" s="13" t="str">
        <f>IF(F483="","",F483*G483)</f>
        <v/>
      </c>
      <c r="I483" s="14" t="n"/>
      <c r="J483" s="12" t="str">
        <f>IF($D483="","",IF(IF(I483="",0,I483)&gt;=F483,"Received",IF(IF(I483="",0,I483)&gt;0,"Part received","Open")))</f>
        <v/>
      </c>
      <c r="K483" s="19" t="n"/>
      <c r="L483" s="14" t="n"/>
    </row>
    <row r="484">
      <c r="A484" s="14" t="n"/>
      <c r="B484" s="19" t="n"/>
      <c r="C484" s="14" t="n"/>
      <c r="D484" s="14" t="n"/>
      <c r="E484" s="12" t="str">
        <f>IF($D484="","",IFERROR(INDEX(Items!$B$2:$B$501,MATCH($D484,Items!$A$2:$A$501,0)),"Unknown SKU"))</f>
        <v/>
      </c>
      <c r="F484" s="14" t="n"/>
      <c r="G484" s="16" t="n"/>
      <c r="H484" s="13" t="str">
        <f>IF(F484="","",F484*G484)</f>
        <v/>
      </c>
      <c r="I484" s="14" t="n"/>
      <c r="J484" s="12" t="str">
        <f>IF($D484="","",IF(IF(I484="",0,I484)&gt;=F484,"Received",IF(IF(I484="",0,I484)&gt;0,"Part received","Open")))</f>
        <v/>
      </c>
      <c r="K484" s="19" t="n"/>
      <c r="L484" s="14" t="n"/>
    </row>
    <row r="485">
      <c r="A485" s="14" t="n"/>
      <c r="B485" s="19" t="n"/>
      <c r="C485" s="14" t="n"/>
      <c r="D485" s="14" t="n"/>
      <c r="E485" s="12" t="str">
        <f>IF($D485="","",IFERROR(INDEX(Items!$B$2:$B$501,MATCH($D485,Items!$A$2:$A$501,0)),"Unknown SKU"))</f>
        <v/>
      </c>
      <c r="F485" s="14" t="n"/>
      <c r="G485" s="16" t="n"/>
      <c r="H485" s="13" t="str">
        <f>IF(F485="","",F485*G485)</f>
        <v/>
      </c>
      <c r="I485" s="14" t="n"/>
      <c r="J485" s="12" t="str">
        <f>IF($D485="","",IF(IF(I485="",0,I485)&gt;=F485,"Received",IF(IF(I485="",0,I485)&gt;0,"Part received","Open")))</f>
        <v/>
      </c>
      <c r="K485" s="19" t="n"/>
      <c r="L485" s="14" t="n"/>
    </row>
    <row r="486">
      <c r="A486" s="14" t="n"/>
      <c r="B486" s="19" t="n"/>
      <c r="C486" s="14" t="n"/>
      <c r="D486" s="14" t="n"/>
      <c r="E486" s="12" t="str">
        <f>IF($D486="","",IFERROR(INDEX(Items!$B$2:$B$501,MATCH($D486,Items!$A$2:$A$501,0)),"Unknown SKU"))</f>
        <v/>
      </c>
      <c r="F486" s="14" t="n"/>
      <c r="G486" s="16" t="n"/>
      <c r="H486" s="13" t="str">
        <f>IF(F486="","",F486*G486)</f>
        <v/>
      </c>
      <c r="I486" s="14" t="n"/>
      <c r="J486" s="12" t="str">
        <f>IF($D486="","",IF(IF(I486="",0,I486)&gt;=F486,"Received",IF(IF(I486="",0,I486)&gt;0,"Part received","Open")))</f>
        <v/>
      </c>
      <c r="K486" s="19" t="n"/>
      <c r="L486" s="14" t="n"/>
    </row>
    <row r="487">
      <c r="A487" s="14" t="n"/>
      <c r="B487" s="19" t="n"/>
      <c r="C487" s="14" t="n"/>
      <c r="D487" s="14" t="n"/>
      <c r="E487" s="12" t="str">
        <f>IF($D487="","",IFERROR(INDEX(Items!$B$2:$B$501,MATCH($D487,Items!$A$2:$A$501,0)),"Unknown SKU"))</f>
        <v/>
      </c>
      <c r="F487" s="14" t="n"/>
      <c r="G487" s="16" t="n"/>
      <c r="H487" s="13" t="str">
        <f>IF(F487="","",F487*G487)</f>
        <v/>
      </c>
      <c r="I487" s="14" t="n"/>
      <c r="J487" s="12" t="str">
        <f>IF($D487="","",IF(IF(I487="",0,I487)&gt;=F487,"Received",IF(IF(I487="",0,I487)&gt;0,"Part received","Open")))</f>
        <v/>
      </c>
      <c r="K487" s="19" t="n"/>
      <c r="L487" s="14" t="n"/>
    </row>
    <row r="488">
      <c r="A488" s="14" t="n"/>
      <c r="B488" s="19" t="n"/>
      <c r="C488" s="14" t="n"/>
      <c r="D488" s="14" t="n"/>
      <c r="E488" s="12" t="str">
        <f>IF($D488="","",IFERROR(INDEX(Items!$B$2:$B$501,MATCH($D488,Items!$A$2:$A$501,0)),"Unknown SKU"))</f>
        <v/>
      </c>
      <c r="F488" s="14" t="n"/>
      <c r="G488" s="16" t="n"/>
      <c r="H488" s="13" t="str">
        <f>IF(F488="","",F488*G488)</f>
        <v/>
      </c>
      <c r="I488" s="14" t="n"/>
      <c r="J488" s="12" t="str">
        <f>IF($D488="","",IF(IF(I488="",0,I488)&gt;=F488,"Received",IF(IF(I488="",0,I488)&gt;0,"Part received","Open")))</f>
        <v/>
      </c>
      <c r="K488" s="19" t="n"/>
      <c r="L488" s="14" t="n"/>
    </row>
    <row r="489">
      <c r="A489" s="14" t="n"/>
      <c r="B489" s="19" t="n"/>
      <c r="C489" s="14" t="n"/>
      <c r="D489" s="14" t="n"/>
      <c r="E489" s="12" t="str">
        <f>IF($D489="","",IFERROR(INDEX(Items!$B$2:$B$501,MATCH($D489,Items!$A$2:$A$501,0)),"Unknown SKU"))</f>
        <v/>
      </c>
      <c r="F489" s="14" t="n"/>
      <c r="G489" s="16" t="n"/>
      <c r="H489" s="13" t="str">
        <f>IF(F489="","",F489*G489)</f>
        <v/>
      </c>
      <c r="I489" s="14" t="n"/>
      <c r="J489" s="12" t="str">
        <f>IF($D489="","",IF(IF(I489="",0,I489)&gt;=F489,"Received",IF(IF(I489="",0,I489)&gt;0,"Part received","Open")))</f>
        <v/>
      </c>
      <c r="K489" s="19" t="n"/>
      <c r="L489" s="14" t="n"/>
    </row>
    <row r="490">
      <c r="A490" s="14" t="n"/>
      <c r="B490" s="19" t="n"/>
      <c r="C490" s="14" t="n"/>
      <c r="D490" s="14" t="n"/>
      <c r="E490" s="12" t="str">
        <f>IF($D490="","",IFERROR(INDEX(Items!$B$2:$B$501,MATCH($D490,Items!$A$2:$A$501,0)),"Unknown SKU"))</f>
        <v/>
      </c>
      <c r="F490" s="14" t="n"/>
      <c r="G490" s="16" t="n"/>
      <c r="H490" s="13" t="str">
        <f>IF(F490="","",F490*G490)</f>
        <v/>
      </c>
      <c r="I490" s="14" t="n"/>
      <c r="J490" s="12" t="str">
        <f>IF($D490="","",IF(IF(I490="",0,I490)&gt;=F490,"Received",IF(IF(I490="",0,I490)&gt;0,"Part received","Open")))</f>
        <v/>
      </c>
      <c r="K490" s="19" t="n"/>
      <c r="L490" s="14" t="n"/>
    </row>
    <row r="491">
      <c r="A491" s="14" t="n"/>
      <c r="B491" s="19" t="n"/>
      <c r="C491" s="14" t="n"/>
      <c r="D491" s="14" t="n"/>
      <c r="E491" s="12" t="str">
        <f>IF($D491="","",IFERROR(INDEX(Items!$B$2:$B$501,MATCH($D491,Items!$A$2:$A$501,0)),"Unknown SKU"))</f>
        <v/>
      </c>
      <c r="F491" s="14" t="n"/>
      <c r="G491" s="16" t="n"/>
      <c r="H491" s="13" t="str">
        <f>IF(F491="","",F491*G491)</f>
        <v/>
      </c>
      <c r="I491" s="14" t="n"/>
      <c r="J491" s="12" t="str">
        <f>IF($D491="","",IF(IF(I491="",0,I491)&gt;=F491,"Received",IF(IF(I491="",0,I491)&gt;0,"Part received","Open")))</f>
        <v/>
      </c>
      <c r="K491" s="19" t="n"/>
      <c r="L491" s="14" t="n"/>
    </row>
    <row r="492">
      <c r="A492" s="14" t="n"/>
      <c r="B492" s="19" t="n"/>
      <c r="C492" s="14" t="n"/>
      <c r="D492" s="14" t="n"/>
      <c r="E492" s="12" t="str">
        <f>IF($D492="","",IFERROR(INDEX(Items!$B$2:$B$501,MATCH($D492,Items!$A$2:$A$501,0)),"Unknown SKU"))</f>
        <v/>
      </c>
      <c r="F492" s="14" t="n"/>
      <c r="G492" s="16" t="n"/>
      <c r="H492" s="13" t="str">
        <f>IF(F492="","",F492*G492)</f>
        <v/>
      </c>
      <c r="I492" s="14" t="n"/>
      <c r="J492" s="12" t="str">
        <f>IF($D492="","",IF(IF(I492="",0,I492)&gt;=F492,"Received",IF(IF(I492="",0,I492)&gt;0,"Part received","Open")))</f>
        <v/>
      </c>
      <c r="K492" s="19" t="n"/>
      <c r="L492" s="14" t="n"/>
    </row>
    <row r="493">
      <c r="A493" s="14" t="n"/>
      <c r="B493" s="19" t="n"/>
      <c r="C493" s="14" t="n"/>
      <c r="D493" s="14" t="n"/>
      <c r="E493" s="12" t="str">
        <f>IF($D493="","",IFERROR(INDEX(Items!$B$2:$B$501,MATCH($D493,Items!$A$2:$A$501,0)),"Unknown SKU"))</f>
        <v/>
      </c>
      <c r="F493" s="14" t="n"/>
      <c r="G493" s="16" t="n"/>
      <c r="H493" s="13" t="str">
        <f>IF(F493="","",F493*G493)</f>
        <v/>
      </c>
      <c r="I493" s="14" t="n"/>
      <c r="J493" s="12" t="str">
        <f>IF($D493="","",IF(IF(I493="",0,I493)&gt;=F493,"Received",IF(IF(I493="",0,I493)&gt;0,"Part received","Open")))</f>
        <v/>
      </c>
      <c r="K493" s="19" t="n"/>
      <c r="L493" s="14" t="n"/>
    </row>
    <row r="494">
      <c r="A494" s="14" t="n"/>
      <c r="B494" s="19" t="n"/>
      <c r="C494" s="14" t="n"/>
      <c r="D494" s="14" t="n"/>
      <c r="E494" s="12" t="str">
        <f>IF($D494="","",IFERROR(INDEX(Items!$B$2:$B$501,MATCH($D494,Items!$A$2:$A$501,0)),"Unknown SKU"))</f>
        <v/>
      </c>
      <c r="F494" s="14" t="n"/>
      <c r="G494" s="16" t="n"/>
      <c r="H494" s="13" t="str">
        <f>IF(F494="","",F494*G494)</f>
        <v/>
      </c>
      <c r="I494" s="14" t="n"/>
      <c r="J494" s="12" t="str">
        <f>IF($D494="","",IF(IF(I494="",0,I494)&gt;=F494,"Received",IF(IF(I494="",0,I494)&gt;0,"Part received","Open")))</f>
        <v/>
      </c>
      <c r="K494" s="19" t="n"/>
      <c r="L494" s="14" t="n"/>
    </row>
    <row r="495">
      <c r="A495" s="14" t="n"/>
      <c r="B495" s="19" t="n"/>
      <c r="C495" s="14" t="n"/>
      <c r="D495" s="14" t="n"/>
      <c r="E495" s="12" t="str">
        <f>IF($D495="","",IFERROR(INDEX(Items!$B$2:$B$501,MATCH($D495,Items!$A$2:$A$501,0)),"Unknown SKU"))</f>
        <v/>
      </c>
      <c r="F495" s="14" t="n"/>
      <c r="G495" s="16" t="n"/>
      <c r="H495" s="13" t="str">
        <f>IF(F495="","",F495*G495)</f>
        <v/>
      </c>
      <c r="I495" s="14" t="n"/>
      <c r="J495" s="12" t="str">
        <f>IF($D495="","",IF(IF(I495="",0,I495)&gt;=F495,"Received",IF(IF(I495="",0,I495)&gt;0,"Part received","Open")))</f>
        <v/>
      </c>
      <c r="K495" s="19" t="n"/>
      <c r="L495" s="14" t="n"/>
    </row>
    <row r="496">
      <c r="A496" s="14" t="n"/>
      <c r="B496" s="19" t="n"/>
      <c r="C496" s="14" t="n"/>
      <c r="D496" s="14" t="n"/>
      <c r="E496" s="12" t="str">
        <f>IF($D496="","",IFERROR(INDEX(Items!$B$2:$B$501,MATCH($D496,Items!$A$2:$A$501,0)),"Unknown SKU"))</f>
        <v/>
      </c>
      <c r="F496" s="14" t="n"/>
      <c r="G496" s="16" t="n"/>
      <c r="H496" s="13" t="str">
        <f>IF(F496="","",F496*G496)</f>
        <v/>
      </c>
      <c r="I496" s="14" t="n"/>
      <c r="J496" s="12" t="str">
        <f>IF($D496="","",IF(IF(I496="",0,I496)&gt;=F496,"Received",IF(IF(I496="",0,I496)&gt;0,"Part received","Open")))</f>
        <v/>
      </c>
      <c r="K496" s="19" t="n"/>
      <c r="L496" s="14" t="n"/>
    </row>
    <row r="497">
      <c r="A497" s="14" t="n"/>
      <c r="B497" s="19" t="n"/>
      <c r="C497" s="14" t="n"/>
      <c r="D497" s="14" t="n"/>
      <c r="E497" s="12" t="str">
        <f>IF($D497="","",IFERROR(INDEX(Items!$B$2:$B$501,MATCH($D497,Items!$A$2:$A$501,0)),"Unknown SKU"))</f>
        <v/>
      </c>
      <c r="F497" s="14" t="n"/>
      <c r="G497" s="16" t="n"/>
      <c r="H497" s="13" t="str">
        <f>IF(F497="","",F497*G497)</f>
        <v/>
      </c>
      <c r="I497" s="14" t="n"/>
      <c r="J497" s="12" t="str">
        <f>IF($D497="","",IF(IF(I497="",0,I497)&gt;=F497,"Received",IF(IF(I497="",0,I497)&gt;0,"Part received","Open")))</f>
        <v/>
      </c>
      <c r="K497" s="19" t="n"/>
      <c r="L497" s="14" t="n"/>
    </row>
    <row r="498">
      <c r="A498" s="14" t="n"/>
      <c r="B498" s="19" t="n"/>
      <c r="C498" s="14" t="n"/>
      <c r="D498" s="14" t="n"/>
      <c r="E498" s="12" t="str">
        <f>IF($D498="","",IFERROR(INDEX(Items!$B$2:$B$501,MATCH($D498,Items!$A$2:$A$501,0)),"Unknown SKU"))</f>
        <v/>
      </c>
      <c r="F498" s="14" t="n"/>
      <c r="G498" s="16" t="n"/>
      <c r="H498" s="13" t="str">
        <f>IF(F498="","",F498*G498)</f>
        <v/>
      </c>
      <c r="I498" s="14" t="n"/>
      <c r="J498" s="12" t="str">
        <f>IF($D498="","",IF(IF(I498="",0,I498)&gt;=F498,"Received",IF(IF(I498="",0,I498)&gt;0,"Part received","Open")))</f>
        <v/>
      </c>
      <c r="K498" s="19" t="n"/>
      <c r="L498" s="14" t="n"/>
    </row>
    <row r="499">
      <c r="A499" s="14" t="n"/>
      <c r="B499" s="19" t="n"/>
      <c r="C499" s="14" t="n"/>
      <c r="D499" s="14" t="n"/>
      <c r="E499" s="12" t="str">
        <f>IF($D499="","",IFERROR(INDEX(Items!$B$2:$B$501,MATCH($D499,Items!$A$2:$A$501,0)),"Unknown SKU"))</f>
        <v/>
      </c>
      <c r="F499" s="14" t="n"/>
      <c r="G499" s="16" t="n"/>
      <c r="H499" s="13" t="str">
        <f>IF(F499="","",F499*G499)</f>
        <v/>
      </c>
      <c r="I499" s="14" t="n"/>
      <c r="J499" s="12" t="str">
        <f>IF($D499="","",IF(IF(I499="",0,I499)&gt;=F499,"Received",IF(IF(I499="",0,I499)&gt;0,"Part received","Open")))</f>
        <v/>
      </c>
      <c r="K499" s="19" t="n"/>
      <c r="L499" s="14" t="n"/>
    </row>
    <row r="500">
      <c r="A500" s="14" t="n"/>
      <c r="B500" s="19" t="n"/>
      <c r="C500" s="14" t="n"/>
      <c r="D500" s="14" t="n"/>
      <c r="E500" s="12" t="str">
        <f>IF($D500="","",IFERROR(INDEX(Items!$B$2:$B$501,MATCH($D500,Items!$A$2:$A$501,0)),"Unknown SKU"))</f>
        <v/>
      </c>
      <c r="F500" s="14" t="n"/>
      <c r="G500" s="16" t="n"/>
      <c r="H500" s="13" t="str">
        <f>IF(F500="","",F500*G500)</f>
        <v/>
      </c>
      <c r="I500" s="14" t="n"/>
      <c r="J500" s="12" t="str">
        <f>IF($D500="","",IF(IF(I500="",0,I500)&gt;=F500,"Received",IF(IF(I500="",0,I500)&gt;0,"Part received","Open")))</f>
        <v/>
      </c>
      <c r="K500" s="19" t="n"/>
      <c r="L500" s="14" t="n"/>
    </row>
    <row r="501">
      <c r="A501" s="14" t="n"/>
      <c r="B501" s="19" t="n"/>
      <c r="C501" s="14" t="n"/>
      <c r="D501" s="14" t="n"/>
      <c r="E501" s="12" t="str">
        <f>IF($D501="","",IFERROR(INDEX(Items!$B$2:$B$501,MATCH($D501,Items!$A$2:$A$501,0)),"Unknown SKU"))</f>
        <v/>
      </c>
      <c r="F501" s="14" t="n"/>
      <c r="G501" s="16" t="n"/>
      <c r="H501" s="13" t="str">
        <f>IF(F501="","",F501*G501)</f>
        <v/>
      </c>
      <c r="I501" s="14" t="n"/>
      <c r="J501" s="12" t="str">
        <f>IF($D501="","",IF(IF(I501="",0,I501)&gt;=F501,"Received",IF(IF(I501="",0,I501)&gt;0,"Part received","Open")))</f>
        <v/>
      </c>
      <c r="K501" s="19" t="n"/>
      <c r="L501" s="14" t="n"/>
    </row>
    <row r="502">
      <c r="A502" s="14" t="n"/>
      <c r="B502" s="19" t="n"/>
      <c r="C502" s="14" t="n"/>
      <c r="D502" s="14" t="n"/>
      <c r="E502" s="12" t="str">
        <f>IF($D502="","",IFERROR(INDEX(Items!$B$2:$B$501,MATCH($D502,Items!$A$2:$A$501,0)),"Unknown SKU"))</f>
        <v/>
      </c>
      <c r="F502" s="14" t="n"/>
      <c r="G502" s="16" t="n"/>
      <c r="H502" s="13" t="str">
        <f>IF(F502="","",F502*G502)</f>
        <v/>
      </c>
      <c r="I502" s="14" t="n"/>
      <c r="J502" s="12" t="str">
        <f>IF($D502="","",IF(IF(I502="",0,I502)&gt;=F502,"Received",IF(IF(I502="",0,I502)&gt;0,"Part received","Open")))</f>
        <v/>
      </c>
      <c r="K502" s="19" t="n"/>
      <c r="L502" s="14" t="n"/>
    </row>
    <row r="503">
      <c r="A503" s="14" t="n"/>
      <c r="B503" s="19" t="n"/>
      <c r="C503" s="14" t="n"/>
      <c r="D503" s="14" t="n"/>
      <c r="E503" s="12" t="str">
        <f>IF($D503="","",IFERROR(INDEX(Items!$B$2:$B$501,MATCH($D503,Items!$A$2:$A$501,0)),"Unknown SKU"))</f>
        <v/>
      </c>
      <c r="F503" s="14" t="n"/>
      <c r="G503" s="16" t="n"/>
      <c r="H503" s="13" t="str">
        <f>IF(F503="","",F503*G503)</f>
        <v/>
      </c>
      <c r="I503" s="14" t="n"/>
      <c r="J503" s="12" t="str">
        <f>IF($D503="","",IF(IF(I503="",0,I503)&gt;=F503,"Received",IF(IF(I503="",0,I503)&gt;0,"Part received","Open")))</f>
        <v/>
      </c>
      <c r="K503" s="19" t="n"/>
      <c r="L503" s="14" t="n"/>
    </row>
    <row r="504">
      <c r="A504" s="14" t="n"/>
      <c r="B504" s="19" t="n"/>
      <c r="C504" s="14" t="n"/>
      <c r="D504" s="14" t="n"/>
      <c r="E504" s="12" t="str">
        <f>IF($D504="","",IFERROR(INDEX(Items!$B$2:$B$501,MATCH($D504,Items!$A$2:$A$501,0)),"Unknown SKU"))</f>
        <v/>
      </c>
      <c r="F504" s="14" t="n"/>
      <c r="G504" s="16" t="n"/>
      <c r="H504" s="13" t="str">
        <f>IF(F504="","",F504*G504)</f>
        <v/>
      </c>
      <c r="I504" s="14" t="n"/>
      <c r="J504" s="12" t="str">
        <f>IF($D504="","",IF(IF(I504="",0,I504)&gt;=F504,"Received",IF(IF(I504="",0,I504)&gt;0,"Part received","Open")))</f>
        <v/>
      </c>
      <c r="K504" s="19" t="n"/>
      <c r="L504" s="14" t="n"/>
    </row>
    <row r="505">
      <c r="A505" s="14" t="n"/>
      <c r="B505" s="19" t="n"/>
      <c r="C505" s="14" t="n"/>
      <c r="D505" s="14" t="n"/>
      <c r="E505" s="12" t="str">
        <f>IF($D505="","",IFERROR(INDEX(Items!$B$2:$B$501,MATCH($D505,Items!$A$2:$A$501,0)),"Unknown SKU"))</f>
        <v/>
      </c>
      <c r="F505" s="14" t="n"/>
      <c r="G505" s="16" t="n"/>
      <c r="H505" s="13" t="str">
        <f>IF(F505="","",F505*G505)</f>
        <v/>
      </c>
      <c r="I505" s="14" t="n"/>
      <c r="J505" s="12" t="str">
        <f>IF($D505="","",IF(IF(I505="",0,I505)&gt;=F505,"Received",IF(IF(I505="",0,I505)&gt;0,"Part received","Open")))</f>
        <v/>
      </c>
      <c r="K505" s="19" t="n"/>
      <c r="L505" s="14" t="n"/>
    </row>
    <row r="506">
      <c r="A506" s="14" t="n"/>
      <c r="B506" s="19" t="n"/>
      <c r="C506" s="14" t="n"/>
      <c r="D506" s="14" t="n"/>
      <c r="E506" s="12" t="str">
        <f>IF($D506="","",IFERROR(INDEX(Items!$B$2:$B$501,MATCH($D506,Items!$A$2:$A$501,0)),"Unknown SKU"))</f>
        <v/>
      </c>
      <c r="F506" s="14" t="n"/>
      <c r="G506" s="16" t="n"/>
      <c r="H506" s="13" t="str">
        <f>IF(F506="","",F506*G506)</f>
        <v/>
      </c>
      <c r="I506" s="14" t="n"/>
      <c r="J506" s="12" t="str">
        <f>IF($D506="","",IF(IF(I506="",0,I506)&gt;=F506,"Received",IF(IF(I506="",0,I506)&gt;0,"Part received","Open")))</f>
        <v/>
      </c>
      <c r="K506" s="19" t="n"/>
      <c r="L506" s="14" t="n"/>
    </row>
    <row r="507">
      <c r="A507" s="14" t="n"/>
      <c r="B507" s="19" t="n"/>
      <c r="C507" s="14" t="n"/>
      <c r="D507" s="14" t="n"/>
      <c r="E507" s="12" t="str">
        <f>IF($D507="","",IFERROR(INDEX(Items!$B$2:$B$501,MATCH($D507,Items!$A$2:$A$501,0)),"Unknown SKU"))</f>
        <v/>
      </c>
      <c r="F507" s="14" t="n"/>
      <c r="G507" s="16" t="n"/>
      <c r="H507" s="13" t="str">
        <f>IF(F507="","",F507*G507)</f>
        <v/>
      </c>
      <c r="I507" s="14" t="n"/>
      <c r="J507" s="12" t="str">
        <f>IF($D507="","",IF(IF(I507="",0,I507)&gt;=F507,"Received",IF(IF(I507="",0,I507)&gt;0,"Part received","Open")))</f>
        <v/>
      </c>
      <c r="K507" s="19" t="n"/>
      <c r="L507" s="14" t="n"/>
    </row>
    <row r="508">
      <c r="A508" s="14" t="n"/>
      <c r="B508" s="19" t="n"/>
      <c r="C508" s="14" t="n"/>
      <c r="D508" s="14" t="n"/>
      <c r="E508" s="12" t="str">
        <f>IF($D508="","",IFERROR(INDEX(Items!$B$2:$B$501,MATCH($D508,Items!$A$2:$A$501,0)),"Unknown SKU"))</f>
        <v/>
      </c>
      <c r="F508" s="14" t="n"/>
      <c r="G508" s="16" t="n"/>
      <c r="H508" s="13" t="str">
        <f>IF(F508="","",F508*G508)</f>
        <v/>
      </c>
      <c r="I508" s="14" t="n"/>
      <c r="J508" s="12" t="str">
        <f>IF($D508="","",IF(IF(I508="",0,I508)&gt;=F508,"Received",IF(IF(I508="",0,I508)&gt;0,"Part received","Open")))</f>
        <v/>
      </c>
      <c r="K508" s="19" t="n"/>
      <c r="L508" s="14" t="n"/>
    </row>
    <row r="509">
      <c r="A509" s="14" t="n"/>
      <c r="B509" s="19" t="n"/>
      <c r="C509" s="14" t="n"/>
      <c r="D509" s="14" t="n"/>
      <c r="E509" s="12" t="str">
        <f>IF($D509="","",IFERROR(INDEX(Items!$B$2:$B$501,MATCH($D509,Items!$A$2:$A$501,0)),"Unknown SKU"))</f>
        <v/>
      </c>
      <c r="F509" s="14" t="n"/>
      <c r="G509" s="16" t="n"/>
      <c r="H509" s="13" t="str">
        <f>IF(F509="","",F509*G509)</f>
        <v/>
      </c>
      <c r="I509" s="14" t="n"/>
      <c r="J509" s="12" t="str">
        <f>IF($D509="","",IF(IF(I509="",0,I509)&gt;=F509,"Received",IF(IF(I509="",0,I509)&gt;0,"Part received","Open")))</f>
        <v/>
      </c>
      <c r="K509" s="19" t="n"/>
      <c r="L509" s="14" t="n"/>
    </row>
    <row r="510">
      <c r="A510" s="14" t="n"/>
      <c r="B510" s="19" t="n"/>
      <c r="C510" s="14" t="n"/>
      <c r="D510" s="14" t="n"/>
      <c r="E510" s="12" t="str">
        <f>IF($D510="","",IFERROR(INDEX(Items!$B$2:$B$501,MATCH($D510,Items!$A$2:$A$501,0)),"Unknown SKU"))</f>
        <v/>
      </c>
      <c r="F510" s="14" t="n"/>
      <c r="G510" s="16" t="n"/>
      <c r="H510" s="13" t="str">
        <f>IF(F510="","",F510*G510)</f>
        <v/>
      </c>
      <c r="I510" s="14" t="n"/>
      <c r="J510" s="12" t="str">
        <f>IF($D510="","",IF(IF(I510="",0,I510)&gt;=F510,"Received",IF(IF(I510="",0,I510)&gt;0,"Part received","Open")))</f>
        <v/>
      </c>
      <c r="K510" s="19" t="n"/>
      <c r="L510" s="14" t="n"/>
    </row>
    <row r="511">
      <c r="A511" s="14" t="n"/>
      <c r="B511" s="19" t="n"/>
      <c r="C511" s="14" t="n"/>
      <c r="D511" s="14" t="n"/>
      <c r="E511" s="12" t="str">
        <f>IF($D511="","",IFERROR(INDEX(Items!$B$2:$B$501,MATCH($D511,Items!$A$2:$A$501,0)),"Unknown SKU"))</f>
        <v/>
      </c>
      <c r="F511" s="14" t="n"/>
      <c r="G511" s="16" t="n"/>
      <c r="H511" s="13" t="str">
        <f>IF(F511="","",F511*G511)</f>
        <v/>
      </c>
      <c r="I511" s="14" t="n"/>
      <c r="J511" s="12" t="str">
        <f>IF($D511="","",IF(IF(I511="",0,I511)&gt;=F511,"Received",IF(IF(I511="",0,I511)&gt;0,"Part received","Open")))</f>
        <v/>
      </c>
      <c r="K511" s="19" t="n"/>
      <c r="L511" s="14" t="n"/>
    </row>
    <row r="512">
      <c r="A512" s="14" t="n"/>
      <c r="B512" s="19" t="n"/>
      <c r="C512" s="14" t="n"/>
      <c r="D512" s="14" t="n"/>
      <c r="E512" s="12" t="str">
        <f>IF($D512="","",IFERROR(INDEX(Items!$B$2:$B$501,MATCH($D512,Items!$A$2:$A$501,0)),"Unknown SKU"))</f>
        <v/>
      </c>
      <c r="F512" s="14" t="n"/>
      <c r="G512" s="16" t="n"/>
      <c r="H512" s="13" t="str">
        <f>IF(F512="","",F512*G512)</f>
        <v/>
      </c>
      <c r="I512" s="14" t="n"/>
      <c r="J512" s="12" t="str">
        <f>IF($D512="","",IF(IF(I512="",0,I512)&gt;=F512,"Received",IF(IF(I512="",0,I512)&gt;0,"Part received","Open")))</f>
        <v/>
      </c>
      <c r="K512" s="19" t="n"/>
      <c r="L512" s="14" t="n"/>
    </row>
    <row r="513">
      <c r="A513" s="14" t="n"/>
      <c r="B513" s="19" t="n"/>
      <c r="C513" s="14" t="n"/>
      <c r="D513" s="14" t="n"/>
      <c r="E513" s="12" t="str">
        <f>IF($D513="","",IFERROR(INDEX(Items!$B$2:$B$501,MATCH($D513,Items!$A$2:$A$501,0)),"Unknown SKU"))</f>
        <v/>
      </c>
      <c r="F513" s="14" t="n"/>
      <c r="G513" s="16" t="n"/>
      <c r="H513" s="13" t="str">
        <f>IF(F513="","",F513*G513)</f>
        <v/>
      </c>
      <c r="I513" s="14" t="n"/>
      <c r="J513" s="12" t="str">
        <f>IF($D513="","",IF(IF(I513="",0,I513)&gt;=F513,"Received",IF(IF(I513="",0,I513)&gt;0,"Part received","Open")))</f>
        <v/>
      </c>
      <c r="K513" s="19" t="n"/>
      <c r="L513" s="14" t="n"/>
    </row>
    <row r="514">
      <c r="A514" s="14" t="n"/>
      <c r="B514" s="19" t="n"/>
      <c r="C514" s="14" t="n"/>
      <c r="D514" s="14" t="n"/>
      <c r="E514" s="12" t="str">
        <f>IF($D514="","",IFERROR(INDEX(Items!$B$2:$B$501,MATCH($D514,Items!$A$2:$A$501,0)),"Unknown SKU"))</f>
        <v/>
      </c>
      <c r="F514" s="14" t="n"/>
      <c r="G514" s="16" t="n"/>
      <c r="H514" s="13" t="str">
        <f>IF(F514="","",F514*G514)</f>
        <v/>
      </c>
      <c r="I514" s="14" t="n"/>
      <c r="J514" s="12" t="str">
        <f>IF($D514="","",IF(IF(I514="",0,I514)&gt;=F514,"Received",IF(IF(I514="",0,I514)&gt;0,"Part received","Open")))</f>
        <v/>
      </c>
      <c r="K514" s="19" t="n"/>
      <c r="L514" s="14" t="n"/>
    </row>
    <row r="515">
      <c r="A515" s="14" t="n"/>
      <c r="B515" s="19" t="n"/>
      <c r="C515" s="14" t="n"/>
      <c r="D515" s="14" t="n"/>
      <c r="E515" s="12" t="str">
        <f>IF($D515="","",IFERROR(INDEX(Items!$B$2:$B$501,MATCH($D515,Items!$A$2:$A$501,0)),"Unknown SKU"))</f>
        <v/>
      </c>
      <c r="F515" s="14" t="n"/>
      <c r="G515" s="16" t="n"/>
      <c r="H515" s="13" t="str">
        <f>IF(F515="","",F515*G515)</f>
        <v/>
      </c>
      <c r="I515" s="14" t="n"/>
      <c r="J515" s="12" t="str">
        <f>IF($D515="","",IF(IF(I515="",0,I515)&gt;=F515,"Received",IF(IF(I515="",0,I515)&gt;0,"Part received","Open")))</f>
        <v/>
      </c>
      <c r="K515" s="19" t="n"/>
      <c r="L515" s="14" t="n"/>
    </row>
    <row r="516">
      <c r="A516" s="14" t="n"/>
      <c r="B516" s="19" t="n"/>
      <c r="C516" s="14" t="n"/>
      <c r="D516" s="14" t="n"/>
      <c r="E516" s="12" t="str">
        <f>IF($D516="","",IFERROR(INDEX(Items!$B$2:$B$501,MATCH($D516,Items!$A$2:$A$501,0)),"Unknown SKU"))</f>
        <v/>
      </c>
      <c r="F516" s="14" t="n"/>
      <c r="G516" s="16" t="n"/>
      <c r="H516" s="13" t="str">
        <f>IF(F516="","",F516*G516)</f>
        <v/>
      </c>
      <c r="I516" s="14" t="n"/>
      <c r="J516" s="12" t="str">
        <f>IF($D516="","",IF(IF(I516="",0,I516)&gt;=F516,"Received",IF(IF(I516="",0,I516)&gt;0,"Part received","Open")))</f>
        <v/>
      </c>
      <c r="K516" s="19" t="n"/>
      <c r="L516" s="14" t="n"/>
    </row>
    <row r="517">
      <c r="A517" s="14" t="n"/>
      <c r="B517" s="19" t="n"/>
      <c r="C517" s="14" t="n"/>
      <c r="D517" s="14" t="n"/>
      <c r="E517" s="12" t="str">
        <f>IF($D517="","",IFERROR(INDEX(Items!$B$2:$B$501,MATCH($D517,Items!$A$2:$A$501,0)),"Unknown SKU"))</f>
        <v/>
      </c>
      <c r="F517" s="14" t="n"/>
      <c r="G517" s="16" t="n"/>
      <c r="H517" s="13" t="str">
        <f>IF(F517="","",F517*G517)</f>
        <v/>
      </c>
      <c r="I517" s="14" t="n"/>
      <c r="J517" s="12" t="str">
        <f>IF($D517="","",IF(IF(I517="",0,I517)&gt;=F517,"Received",IF(IF(I517="",0,I517)&gt;0,"Part received","Open")))</f>
        <v/>
      </c>
      <c r="K517" s="19" t="n"/>
      <c r="L517" s="14" t="n"/>
    </row>
    <row r="518">
      <c r="A518" s="14" t="n"/>
      <c r="B518" s="19" t="n"/>
      <c r="C518" s="14" t="n"/>
      <c r="D518" s="14" t="n"/>
      <c r="E518" s="12" t="str">
        <f>IF($D518="","",IFERROR(INDEX(Items!$B$2:$B$501,MATCH($D518,Items!$A$2:$A$501,0)),"Unknown SKU"))</f>
        <v/>
      </c>
      <c r="F518" s="14" t="n"/>
      <c r="G518" s="16" t="n"/>
      <c r="H518" s="13" t="str">
        <f>IF(F518="","",F518*G518)</f>
        <v/>
      </c>
      <c r="I518" s="14" t="n"/>
      <c r="J518" s="12" t="str">
        <f>IF($D518="","",IF(IF(I518="",0,I518)&gt;=F518,"Received",IF(IF(I518="",0,I518)&gt;0,"Part received","Open")))</f>
        <v/>
      </c>
      <c r="K518" s="19" t="n"/>
      <c r="L518" s="14" t="n"/>
    </row>
    <row r="519">
      <c r="A519" s="14" t="n"/>
      <c r="B519" s="19" t="n"/>
      <c r="C519" s="14" t="n"/>
      <c r="D519" s="14" t="n"/>
      <c r="E519" s="12" t="str">
        <f>IF($D519="","",IFERROR(INDEX(Items!$B$2:$B$501,MATCH($D519,Items!$A$2:$A$501,0)),"Unknown SKU"))</f>
        <v/>
      </c>
      <c r="F519" s="14" t="n"/>
      <c r="G519" s="16" t="n"/>
      <c r="H519" s="13" t="str">
        <f>IF(F519="","",F519*G519)</f>
        <v/>
      </c>
      <c r="I519" s="14" t="n"/>
      <c r="J519" s="12" t="str">
        <f>IF($D519="","",IF(IF(I519="",0,I519)&gt;=F519,"Received",IF(IF(I519="",0,I519)&gt;0,"Part received","Open")))</f>
        <v/>
      </c>
      <c r="K519" s="19" t="n"/>
      <c r="L519" s="14" t="n"/>
    </row>
    <row r="520">
      <c r="A520" s="14" t="n"/>
      <c r="B520" s="19" t="n"/>
      <c r="C520" s="14" t="n"/>
      <c r="D520" s="14" t="n"/>
      <c r="E520" s="12" t="str">
        <f>IF($D520="","",IFERROR(INDEX(Items!$B$2:$B$501,MATCH($D520,Items!$A$2:$A$501,0)),"Unknown SKU"))</f>
        <v/>
      </c>
      <c r="F520" s="14" t="n"/>
      <c r="G520" s="16" t="n"/>
      <c r="H520" s="13" t="str">
        <f>IF(F520="","",F520*G520)</f>
        <v/>
      </c>
      <c r="I520" s="14" t="n"/>
      <c r="J520" s="12" t="str">
        <f>IF($D520="","",IF(IF(I520="",0,I520)&gt;=F520,"Received",IF(IF(I520="",0,I520)&gt;0,"Part received","Open")))</f>
        <v/>
      </c>
      <c r="K520" s="19" t="n"/>
      <c r="L520" s="14" t="n"/>
    </row>
    <row r="521">
      <c r="A521" s="14" t="n"/>
      <c r="B521" s="19" t="n"/>
      <c r="C521" s="14" t="n"/>
      <c r="D521" s="14" t="n"/>
      <c r="E521" s="12" t="str">
        <f>IF($D521="","",IFERROR(INDEX(Items!$B$2:$B$501,MATCH($D521,Items!$A$2:$A$501,0)),"Unknown SKU"))</f>
        <v/>
      </c>
      <c r="F521" s="14" t="n"/>
      <c r="G521" s="16" t="n"/>
      <c r="H521" s="13" t="str">
        <f>IF(F521="","",F521*G521)</f>
        <v/>
      </c>
      <c r="I521" s="14" t="n"/>
      <c r="J521" s="12" t="str">
        <f>IF($D521="","",IF(IF(I521="",0,I521)&gt;=F521,"Received",IF(IF(I521="",0,I521)&gt;0,"Part received","Open")))</f>
        <v/>
      </c>
      <c r="K521" s="19" t="n"/>
      <c r="L521" s="14" t="n"/>
    </row>
    <row r="522">
      <c r="A522" s="14" t="n"/>
      <c r="B522" s="19" t="n"/>
      <c r="C522" s="14" t="n"/>
      <c r="D522" s="14" t="n"/>
      <c r="E522" s="12" t="str">
        <f>IF($D522="","",IFERROR(INDEX(Items!$B$2:$B$501,MATCH($D522,Items!$A$2:$A$501,0)),"Unknown SKU"))</f>
        <v/>
      </c>
      <c r="F522" s="14" t="n"/>
      <c r="G522" s="16" t="n"/>
      <c r="H522" s="13" t="str">
        <f>IF(F522="","",F522*G522)</f>
        <v/>
      </c>
      <c r="I522" s="14" t="n"/>
      <c r="J522" s="12" t="str">
        <f>IF($D522="","",IF(IF(I522="",0,I522)&gt;=F522,"Received",IF(IF(I522="",0,I522)&gt;0,"Part received","Open")))</f>
        <v/>
      </c>
      <c r="K522" s="19" t="n"/>
      <c r="L522" s="14" t="n"/>
    </row>
    <row r="523">
      <c r="A523" s="14" t="n"/>
      <c r="B523" s="19" t="n"/>
      <c r="C523" s="14" t="n"/>
      <c r="D523" s="14" t="n"/>
      <c r="E523" s="12" t="str">
        <f>IF($D523="","",IFERROR(INDEX(Items!$B$2:$B$501,MATCH($D523,Items!$A$2:$A$501,0)),"Unknown SKU"))</f>
        <v/>
      </c>
      <c r="F523" s="14" t="n"/>
      <c r="G523" s="16" t="n"/>
      <c r="H523" s="13" t="str">
        <f>IF(F523="","",F523*G523)</f>
        <v/>
      </c>
      <c r="I523" s="14" t="n"/>
      <c r="J523" s="12" t="str">
        <f>IF($D523="","",IF(IF(I523="",0,I523)&gt;=F523,"Received",IF(IF(I523="",0,I523)&gt;0,"Part received","Open")))</f>
        <v/>
      </c>
      <c r="K523" s="19" t="n"/>
      <c r="L523" s="14" t="n"/>
    </row>
    <row r="524">
      <c r="A524" s="14" t="n"/>
      <c r="B524" s="19" t="n"/>
      <c r="C524" s="14" t="n"/>
      <c r="D524" s="14" t="n"/>
      <c r="E524" s="12" t="str">
        <f>IF($D524="","",IFERROR(INDEX(Items!$B$2:$B$501,MATCH($D524,Items!$A$2:$A$501,0)),"Unknown SKU"))</f>
        <v/>
      </c>
      <c r="F524" s="14" t="n"/>
      <c r="G524" s="16" t="n"/>
      <c r="H524" s="13" t="str">
        <f>IF(F524="","",F524*G524)</f>
        <v/>
      </c>
      <c r="I524" s="14" t="n"/>
      <c r="J524" s="12" t="str">
        <f>IF($D524="","",IF(IF(I524="",0,I524)&gt;=F524,"Received",IF(IF(I524="",0,I524)&gt;0,"Part received","Open")))</f>
        <v/>
      </c>
      <c r="K524" s="19" t="n"/>
      <c r="L524" s="14" t="n"/>
    </row>
    <row r="525">
      <c r="A525" s="14" t="n"/>
      <c r="B525" s="19" t="n"/>
      <c r="C525" s="14" t="n"/>
      <c r="D525" s="14" t="n"/>
      <c r="E525" s="12" t="str">
        <f>IF($D525="","",IFERROR(INDEX(Items!$B$2:$B$501,MATCH($D525,Items!$A$2:$A$501,0)),"Unknown SKU"))</f>
        <v/>
      </c>
      <c r="F525" s="14" t="n"/>
      <c r="G525" s="16" t="n"/>
      <c r="H525" s="13" t="str">
        <f>IF(F525="","",F525*G525)</f>
        <v/>
      </c>
      <c r="I525" s="14" t="n"/>
      <c r="J525" s="12" t="str">
        <f>IF($D525="","",IF(IF(I525="",0,I525)&gt;=F525,"Received",IF(IF(I525="",0,I525)&gt;0,"Part received","Open")))</f>
        <v/>
      </c>
      <c r="K525" s="19" t="n"/>
      <c r="L525" s="14" t="n"/>
    </row>
    <row r="526">
      <c r="A526" s="14" t="n"/>
      <c r="B526" s="19" t="n"/>
      <c r="C526" s="14" t="n"/>
      <c r="D526" s="14" t="n"/>
      <c r="E526" s="12" t="str">
        <f>IF($D526="","",IFERROR(INDEX(Items!$B$2:$B$501,MATCH($D526,Items!$A$2:$A$501,0)),"Unknown SKU"))</f>
        <v/>
      </c>
      <c r="F526" s="14" t="n"/>
      <c r="G526" s="16" t="n"/>
      <c r="H526" s="13" t="str">
        <f>IF(F526="","",F526*G526)</f>
        <v/>
      </c>
      <c r="I526" s="14" t="n"/>
      <c r="J526" s="12" t="str">
        <f>IF($D526="","",IF(IF(I526="",0,I526)&gt;=F526,"Received",IF(IF(I526="",0,I526)&gt;0,"Part received","Open")))</f>
        <v/>
      </c>
      <c r="K526" s="19" t="n"/>
      <c r="L526" s="14" t="n"/>
    </row>
    <row r="527">
      <c r="A527" s="14" t="n"/>
      <c r="B527" s="19" t="n"/>
      <c r="C527" s="14" t="n"/>
      <c r="D527" s="14" t="n"/>
      <c r="E527" s="12" t="str">
        <f>IF($D527="","",IFERROR(INDEX(Items!$B$2:$B$501,MATCH($D527,Items!$A$2:$A$501,0)),"Unknown SKU"))</f>
        <v/>
      </c>
      <c r="F527" s="14" t="n"/>
      <c r="G527" s="16" t="n"/>
      <c r="H527" s="13" t="str">
        <f>IF(F527="","",F527*G527)</f>
        <v/>
      </c>
      <c r="I527" s="14" t="n"/>
      <c r="J527" s="12" t="str">
        <f>IF($D527="","",IF(IF(I527="",0,I527)&gt;=F527,"Received",IF(IF(I527="",0,I527)&gt;0,"Part received","Open")))</f>
        <v/>
      </c>
      <c r="K527" s="19" t="n"/>
      <c r="L527" s="14" t="n"/>
    </row>
    <row r="528">
      <c r="A528" s="14" t="n"/>
      <c r="B528" s="19" t="n"/>
      <c r="C528" s="14" t="n"/>
      <c r="D528" s="14" t="n"/>
      <c r="E528" s="12" t="str">
        <f>IF($D528="","",IFERROR(INDEX(Items!$B$2:$B$501,MATCH($D528,Items!$A$2:$A$501,0)),"Unknown SKU"))</f>
        <v/>
      </c>
      <c r="F528" s="14" t="n"/>
      <c r="G528" s="16" t="n"/>
      <c r="H528" s="13" t="str">
        <f>IF(F528="","",F528*G528)</f>
        <v/>
      </c>
      <c r="I528" s="14" t="n"/>
      <c r="J528" s="12" t="str">
        <f>IF($D528="","",IF(IF(I528="",0,I528)&gt;=F528,"Received",IF(IF(I528="",0,I528)&gt;0,"Part received","Open")))</f>
        <v/>
      </c>
      <c r="K528" s="19" t="n"/>
      <c r="L528" s="14" t="n"/>
    </row>
    <row r="529">
      <c r="A529" s="14" t="n"/>
      <c r="B529" s="19" t="n"/>
      <c r="C529" s="14" t="n"/>
      <c r="D529" s="14" t="n"/>
      <c r="E529" s="12" t="str">
        <f>IF($D529="","",IFERROR(INDEX(Items!$B$2:$B$501,MATCH($D529,Items!$A$2:$A$501,0)),"Unknown SKU"))</f>
        <v/>
      </c>
      <c r="F529" s="14" t="n"/>
      <c r="G529" s="16" t="n"/>
      <c r="H529" s="13" t="str">
        <f>IF(F529="","",F529*G529)</f>
        <v/>
      </c>
      <c r="I529" s="14" t="n"/>
      <c r="J529" s="12" t="str">
        <f>IF($D529="","",IF(IF(I529="",0,I529)&gt;=F529,"Received",IF(IF(I529="",0,I529)&gt;0,"Part received","Open")))</f>
        <v/>
      </c>
      <c r="K529" s="19" t="n"/>
      <c r="L529" s="14" t="n"/>
    </row>
    <row r="530">
      <c r="A530" s="14" t="n"/>
      <c r="B530" s="19" t="n"/>
      <c r="C530" s="14" t="n"/>
      <c r="D530" s="14" t="n"/>
      <c r="E530" s="12" t="str">
        <f>IF($D530="","",IFERROR(INDEX(Items!$B$2:$B$501,MATCH($D530,Items!$A$2:$A$501,0)),"Unknown SKU"))</f>
        <v/>
      </c>
      <c r="F530" s="14" t="n"/>
      <c r="G530" s="16" t="n"/>
      <c r="H530" s="13" t="str">
        <f>IF(F530="","",F530*G530)</f>
        <v/>
      </c>
      <c r="I530" s="14" t="n"/>
      <c r="J530" s="12" t="str">
        <f>IF($D530="","",IF(IF(I530="",0,I530)&gt;=F530,"Received",IF(IF(I530="",0,I530)&gt;0,"Part received","Open")))</f>
        <v/>
      </c>
      <c r="K530" s="19" t="n"/>
      <c r="L530" s="14" t="n"/>
    </row>
    <row r="531">
      <c r="A531" s="14" t="n"/>
      <c r="B531" s="19" t="n"/>
      <c r="C531" s="14" t="n"/>
      <c r="D531" s="14" t="n"/>
      <c r="E531" s="12" t="str">
        <f>IF($D531="","",IFERROR(INDEX(Items!$B$2:$B$501,MATCH($D531,Items!$A$2:$A$501,0)),"Unknown SKU"))</f>
        <v/>
      </c>
      <c r="F531" s="14" t="n"/>
      <c r="G531" s="16" t="n"/>
      <c r="H531" s="13" t="str">
        <f>IF(F531="","",F531*G531)</f>
        <v/>
      </c>
      <c r="I531" s="14" t="n"/>
      <c r="J531" s="12" t="str">
        <f>IF($D531="","",IF(IF(I531="",0,I531)&gt;=F531,"Received",IF(IF(I531="",0,I531)&gt;0,"Part received","Open")))</f>
        <v/>
      </c>
      <c r="K531" s="19" t="n"/>
      <c r="L531" s="14" t="n"/>
    </row>
    <row r="532">
      <c r="A532" s="14" t="n"/>
      <c r="B532" s="19" t="n"/>
      <c r="C532" s="14" t="n"/>
      <c r="D532" s="14" t="n"/>
      <c r="E532" s="12" t="str">
        <f>IF($D532="","",IFERROR(INDEX(Items!$B$2:$B$501,MATCH($D532,Items!$A$2:$A$501,0)),"Unknown SKU"))</f>
        <v/>
      </c>
      <c r="F532" s="14" t="n"/>
      <c r="G532" s="16" t="n"/>
      <c r="H532" s="13" t="str">
        <f>IF(F532="","",F532*G532)</f>
        <v/>
      </c>
      <c r="I532" s="14" t="n"/>
      <c r="J532" s="12" t="str">
        <f>IF($D532="","",IF(IF(I532="",0,I532)&gt;=F532,"Received",IF(IF(I532="",0,I532)&gt;0,"Part received","Open")))</f>
        <v/>
      </c>
      <c r="K532" s="19" t="n"/>
      <c r="L532" s="14" t="n"/>
    </row>
    <row r="533">
      <c r="A533" s="14" t="n"/>
      <c r="B533" s="19" t="n"/>
      <c r="C533" s="14" t="n"/>
      <c r="D533" s="14" t="n"/>
      <c r="E533" s="12" t="str">
        <f>IF($D533="","",IFERROR(INDEX(Items!$B$2:$B$501,MATCH($D533,Items!$A$2:$A$501,0)),"Unknown SKU"))</f>
        <v/>
      </c>
      <c r="F533" s="14" t="n"/>
      <c r="G533" s="16" t="n"/>
      <c r="H533" s="13" t="str">
        <f>IF(F533="","",F533*G533)</f>
        <v/>
      </c>
      <c r="I533" s="14" t="n"/>
      <c r="J533" s="12" t="str">
        <f>IF($D533="","",IF(IF(I533="",0,I533)&gt;=F533,"Received",IF(IF(I533="",0,I533)&gt;0,"Part received","Open")))</f>
        <v/>
      </c>
      <c r="K533" s="19" t="n"/>
      <c r="L533" s="14" t="n"/>
    </row>
    <row r="534">
      <c r="A534" s="14" t="n"/>
      <c r="B534" s="19" t="n"/>
      <c r="C534" s="14" t="n"/>
      <c r="D534" s="14" t="n"/>
      <c r="E534" s="12" t="str">
        <f>IF($D534="","",IFERROR(INDEX(Items!$B$2:$B$501,MATCH($D534,Items!$A$2:$A$501,0)),"Unknown SKU"))</f>
        <v/>
      </c>
      <c r="F534" s="14" t="n"/>
      <c r="G534" s="16" t="n"/>
      <c r="H534" s="13" t="str">
        <f>IF(F534="","",F534*G534)</f>
        <v/>
      </c>
      <c r="I534" s="14" t="n"/>
      <c r="J534" s="12" t="str">
        <f>IF($D534="","",IF(IF(I534="",0,I534)&gt;=F534,"Received",IF(IF(I534="",0,I534)&gt;0,"Part received","Open")))</f>
        <v/>
      </c>
      <c r="K534" s="19" t="n"/>
      <c r="L534" s="14" t="n"/>
    </row>
    <row r="535">
      <c r="A535" s="14" t="n"/>
      <c r="B535" s="19" t="n"/>
      <c r="C535" s="14" t="n"/>
      <c r="D535" s="14" t="n"/>
      <c r="E535" s="12" t="str">
        <f>IF($D535="","",IFERROR(INDEX(Items!$B$2:$B$501,MATCH($D535,Items!$A$2:$A$501,0)),"Unknown SKU"))</f>
        <v/>
      </c>
      <c r="F535" s="14" t="n"/>
      <c r="G535" s="16" t="n"/>
      <c r="H535" s="13" t="str">
        <f>IF(F535="","",F535*G535)</f>
        <v/>
      </c>
      <c r="I535" s="14" t="n"/>
      <c r="J535" s="12" t="str">
        <f>IF($D535="","",IF(IF(I535="",0,I535)&gt;=F535,"Received",IF(IF(I535="",0,I535)&gt;0,"Part received","Open")))</f>
        <v/>
      </c>
      <c r="K535" s="19" t="n"/>
      <c r="L535" s="14" t="n"/>
    </row>
    <row r="536">
      <c r="A536" s="14" t="n"/>
      <c r="B536" s="19" t="n"/>
      <c r="C536" s="14" t="n"/>
      <c r="D536" s="14" t="n"/>
      <c r="E536" s="12" t="str">
        <f>IF($D536="","",IFERROR(INDEX(Items!$B$2:$B$501,MATCH($D536,Items!$A$2:$A$501,0)),"Unknown SKU"))</f>
        <v/>
      </c>
      <c r="F536" s="14" t="n"/>
      <c r="G536" s="16" t="n"/>
      <c r="H536" s="13" t="str">
        <f>IF(F536="","",F536*G536)</f>
        <v/>
      </c>
      <c r="I536" s="14" t="n"/>
      <c r="J536" s="12" t="str">
        <f>IF($D536="","",IF(IF(I536="",0,I536)&gt;=F536,"Received",IF(IF(I536="",0,I536)&gt;0,"Part received","Open")))</f>
        <v/>
      </c>
      <c r="K536" s="19" t="n"/>
      <c r="L536" s="14" t="n"/>
    </row>
    <row r="537">
      <c r="A537" s="14" t="n"/>
      <c r="B537" s="19" t="n"/>
      <c r="C537" s="14" t="n"/>
      <c r="D537" s="14" t="n"/>
      <c r="E537" s="12" t="str">
        <f>IF($D537="","",IFERROR(INDEX(Items!$B$2:$B$501,MATCH($D537,Items!$A$2:$A$501,0)),"Unknown SKU"))</f>
        <v/>
      </c>
      <c r="F537" s="14" t="n"/>
      <c r="G537" s="16" t="n"/>
      <c r="H537" s="13" t="str">
        <f>IF(F537="","",F537*G537)</f>
        <v/>
      </c>
      <c r="I537" s="14" t="n"/>
      <c r="J537" s="12" t="str">
        <f>IF($D537="","",IF(IF(I537="",0,I537)&gt;=F537,"Received",IF(IF(I537="",0,I537)&gt;0,"Part received","Open")))</f>
        <v/>
      </c>
      <c r="K537" s="19" t="n"/>
      <c r="L537" s="14" t="n"/>
    </row>
    <row r="538">
      <c r="A538" s="14" t="n"/>
      <c r="B538" s="19" t="n"/>
      <c r="C538" s="14" t="n"/>
      <c r="D538" s="14" t="n"/>
      <c r="E538" s="12" t="str">
        <f>IF($D538="","",IFERROR(INDEX(Items!$B$2:$B$501,MATCH($D538,Items!$A$2:$A$501,0)),"Unknown SKU"))</f>
        <v/>
      </c>
      <c r="F538" s="14" t="n"/>
      <c r="G538" s="16" t="n"/>
      <c r="H538" s="13" t="str">
        <f>IF(F538="","",F538*G538)</f>
        <v/>
      </c>
      <c r="I538" s="14" t="n"/>
      <c r="J538" s="12" t="str">
        <f>IF($D538="","",IF(IF(I538="",0,I538)&gt;=F538,"Received",IF(IF(I538="",0,I538)&gt;0,"Part received","Open")))</f>
        <v/>
      </c>
      <c r="K538" s="19" t="n"/>
      <c r="L538" s="14" t="n"/>
    </row>
    <row r="539">
      <c r="A539" s="14" t="n"/>
      <c r="B539" s="19" t="n"/>
      <c r="C539" s="14" t="n"/>
      <c r="D539" s="14" t="n"/>
      <c r="E539" s="12" t="str">
        <f>IF($D539="","",IFERROR(INDEX(Items!$B$2:$B$501,MATCH($D539,Items!$A$2:$A$501,0)),"Unknown SKU"))</f>
        <v/>
      </c>
      <c r="F539" s="14" t="n"/>
      <c r="G539" s="16" t="n"/>
      <c r="H539" s="13" t="str">
        <f>IF(F539="","",F539*G539)</f>
        <v/>
      </c>
      <c r="I539" s="14" t="n"/>
      <c r="J539" s="12" t="str">
        <f>IF($D539="","",IF(IF(I539="",0,I539)&gt;=F539,"Received",IF(IF(I539="",0,I539)&gt;0,"Part received","Open")))</f>
        <v/>
      </c>
      <c r="K539" s="19" t="n"/>
      <c r="L539" s="14" t="n"/>
    </row>
    <row r="540">
      <c r="A540" s="14" t="n"/>
      <c r="B540" s="19" t="n"/>
      <c r="C540" s="14" t="n"/>
      <c r="D540" s="14" t="n"/>
      <c r="E540" s="12" t="str">
        <f>IF($D540="","",IFERROR(INDEX(Items!$B$2:$B$501,MATCH($D540,Items!$A$2:$A$501,0)),"Unknown SKU"))</f>
        <v/>
      </c>
      <c r="F540" s="14" t="n"/>
      <c r="G540" s="16" t="n"/>
      <c r="H540" s="13" t="str">
        <f>IF(F540="","",F540*G540)</f>
        <v/>
      </c>
      <c r="I540" s="14" t="n"/>
      <c r="J540" s="12" t="str">
        <f>IF($D540="","",IF(IF(I540="",0,I540)&gt;=F540,"Received",IF(IF(I540="",0,I540)&gt;0,"Part received","Open")))</f>
        <v/>
      </c>
      <c r="K540" s="19" t="n"/>
      <c r="L540" s="14" t="n"/>
    </row>
    <row r="541">
      <c r="A541" s="14" t="n"/>
      <c r="B541" s="19" t="n"/>
      <c r="C541" s="14" t="n"/>
      <c r="D541" s="14" t="n"/>
      <c r="E541" s="12" t="str">
        <f>IF($D541="","",IFERROR(INDEX(Items!$B$2:$B$501,MATCH($D541,Items!$A$2:$A$501,0)),"Unknown SKU"))</f>
        <v/>
      </c>
      <c r="F541" s="14" t="n"/>
      <c r="G541" s="16" t="n"/>
      <c r="H541" s="13" t="str">
        <f>IF(F541="","",F541*G541)</f>
        <v/>
      </c>
      <c r="I541" s="14" t="n"/>
      <c r="J541" s="12" t="str">
        <f>IF($D541="","",IF(IF(I541="",0,I541)&gt;=F541,"Received",IF(IF(I541="",0,I541)&gt;0,"Part received","Open")))</f>
        <v/>
      </c>
      <c r="K541" s="19" t="n"/>
      <c r="L541" s="14" t="n"/>
    </row>
    <row r="542">
      <c r="A542" s="14" t="n"/>
      <c r="B542" s="19" t="n"/>
      <c r="C542" s="14" t="n"/>
      <c r="D542" s="14" t="n"/>
      <c r="E542" s="12" t="str">
        <f>IF($D542="","",IFERROR(INDEX(Items!$B$2:$B$501,MATCH($D542,Items!$A$2:$A$501,0)),"Unknown SKU"))</f>
        <v/>
      </c>
      <c r="F542" s="14" t="n"/>
      <c r="G542" s="16" t="n"/>
      <c r="H542" s="13" t="str">
        <f>IF(F542="","",F542*G542)</f>
        <v/>
      </c>
      <c r="I542" s="14" t="n"/>
      <c r="J542" s="12" t="str">
        <f>IF($D542="","",IF(IF(I542="",0,I542)&gt;=F542,"Received",IF(IF(I542="",0,I542)&gt;0,"Part received","Open")))</f>
        <v/>
      </c>
      <c r="K542" s="19" t="n"/>
      <c r="L542" s="14" t="n"/>
    </row>
    <row r="543">
      <c r="A543" s="14" t="n"/>
      <c r="B543" s="19" t="n"/>
      <c r="C543" s="14" t="n"/>
      <c r="D543" s="14" t="n"/>
      <c r="E543" s="12" t="str">
        <f>IF($D543="","",IFERROR(INDEX(Items!$B$2:$B$501,MATCH($D543,Items!$A$2:$A$501,0)),"Unknown SKU"))</f>
        <v/>
      </c>
      <c r="F543" s="14" t="n"/>
      <c r="G543" s="16" t="n"/>
      <c r="H543" s="13" t="str">
        <f>IF(F543="","",F543*G543)</f>
        <v/>
      </c>
      <c r="I543" s="14" t="n"/>
      <c r="J543" s="12" t="str">
        <f>IF($D543="","",IF(IF(I543="",0,I543)&gt;=F543,"Received",IF(IF(I543="",0,I543)&gt;0,"Part received","Open")))</f>
        <v/>
      </c>
      <c r="K543" s="19" t="n"/>
      <c r="L543" s="14" t="n"/>
    </row>
    <row r="544">
      <c r="A544" s="14" t="n"/>
      <c r="B544" s="19" t="n"/>
      <c r="C544" s="14" t="n"/>
      <c r="D544" s="14" t="n"/>
      <c r="E544" s="12" t="str">
        <f>IF($D544="","",IFERROR(INDEX(Items!$B$2:$B$501,MATCH($D544,Items!$A$2:$A$501,0)),"Unknown SKU"))</f>
        <v/>
      </c>
      <c r="F544" s="14" t="n"/>
      <c r="G544" s="16" t="n"/>
      <c r="H544" s="13" t="str">
        <f>IF(F544="","",F544*G544)</f>
        <v/>
      </c>
      <c r="I544" s="14" t="n"/>
      <c r="J544" s="12" t="str">
        <f>IF($D544="","",IF(IF(I544="",0,I544)&gt;=F544,"Received",IF(IF(I544="",0,I544)&gt;0,"Part received","Open")))</f>
        <v/>
      </c>
      <c r="K544" s="19" t="n"/>
      <c r="L544" s="14" t="n"/>
    </row>
    <row r="545">
      <c r="A545" s="14" t="n"/>
      <c r="B545" s="19" t="n"/>
      <c r="C545" s="14" t="n"/>
      <c r="D545" s="14" t="n"/>
      <c r="E545" s="12" t="str">
        <f>IF($D545="","",IFERROR(INDEX(Items!$B$2:$B$501,MATCH($D545,Items!$A$2:$A$501,0)),"Unknown SKU"))</f>
        <v/>
      </c>
      <c r="F545" s="14" t="n"/>
      <c r="G545" s="16" t="n"/>
      <c r="H545" s="13" t="str">
        <f>IF(F545="","",F545*G545)</f>
        <v/>
      </c>
      <c r="I545" s="14" t="n"/>
      <c r="J545" s="12" t="str">
        <f>IF($D545="","",IF(IF(I545="",0,I545)&gt;=F545,"Received",IF(IF(I545="",0,I545)&gt;0,"Part received","Open")))</f>
        <v/>
      </c>
      <c r="K545" s="19" t="n"/>
      <c r="L545" s="14" t="n"/>
    </row>
    <row r="546">
      <c r="A546" s="14" t="n"/>
      <c r="B546" s="19" t="n"/>
      <c r="C546" s="14" t="n"/>
      <c r="D546" s="14" t="n"/>
      <c r="E546" s="12" t="str">
        <f>IF($D546="","",IFERROR(INDEX(Items!$B$2:$B$501,MATCH($D546,Items!$A$2:$A$501,0)),"Unknown SKU"))</f>
        <v/>
      </c>
      <c r="F546" s="14" t="n"/>
      <c r="G546" s="16" t="n"/>
      <c r="H546" s="13" t="str">
        <f>IF(F546="","",F546*G546)</f>
        <v/>
      </c>
      <c r="I546" s="14" t="n"/>
      <c r="J546" s="12" t="str">
        <f>IF($D546="","",IF(IF(I546="",0,I546)&gt;=F546,"Received",IF(IF(I546="",0,I546)&gt;0,"Part received","Open")))</f>
        <v/>
      </c>
      <c r="K546" s="19" t="n"/>
      <c r="L546" s="14" t="n"/>
    </row>
    <row r="547">
      <c r="A547" s="14" t="n"/>
      <c r="B547" s="19" t="n"/>
      <c r="C547" s="14" t="n"/>
      <c r="D547" s="14" t="n"/>
      <c r="E547" s="12" t="str">
        <f>IF($D547="","",IFERROR(INDEX(Items!$B$2:$B$501,MATCH($D547,Items!$A$2:$A$501,0)),"Unknown SKU"))</f>
        <v/>
      </c>
      <c r="F547" s="14" t="n"/>
      <c r="G547" s="16" t="n"/>
      <c r="H547" s="13" t="str">
        <f>IF(F547="","",F547*G547)</f>
        <v/>
      </c>
      <c r="I547" s="14" t="n"/>
      <c r="J547" s="12" t="str">
        <f>IF($D547="","",IF(IF(I547="",0,I547)&gt;=F547,"Received",IF(IF(I547="",0,I547)&gt;0,"Part received","Open")))</f>
        <v/>
      </c>
      <c r="K547" s="19" t="n"/>
      <c r="L547" s="14" t="n"/>
    </row>
    <row r="548">
      <c r="A548" s="14" t="n"/>
      <c r="B548" s="19" t="n"/>
      <c r="C548" s="14" t="n"/>
      <c r="D548" s="14" t="n"/>
      <c r="E548" s="12" t="str">
        <f>IF($D548="","",IFERROR(INDEX(Items!$B$2:$B$501,MATCH($D548,Items!$A$2:$A$501,0)),"Unknown SKU"))</f>
        <v/>
      </c>
      <c r="F548" s="14" t="n"/>
      <c r="G548" s="16" t="n"/>
      <c r="H548" s="13" t="str">
        <f>IF(F548="","",F548*G548)</f>
        <v/>
      </c>
      <c r="I548" s="14" t="n"/>
      <c r="J548" s="12" t="str">
        <f>IF($D548="","",IF(IF(I548="",0,I548)&gt;=F548,"Received",IF(IF(I548="",0,I548)&gt;0,"Part received","Open")))</f>
        <v/>
      </c>
      <c r="K548" s="19" t="n"/>
      <c r="L548" s="14" t="n"/>
    </row>
    <row r="549">
      <c r="A549" s="14" t="n"/>
      <c r="B549" s="19" t="n"/>
      <c r="C549" s="14" t="n"/>
      <c r="D549" s="14" t="n"/>
      <c r="E549" s="12" t="str">
        <f>IF($D549="","",IFERROR(INDEX(Items!$B$2:$B$501,MATCH($D549,Items!$A$2:$A$501,0)),"Unknown SKU"))</f>
        <v/>
      </c>
      <c r="F549" s="14" t="n"/>
      <c r="G549" s="16" t="n"/>
      <c r="H549" s="13" t="str">
        <f>IF(F549="","",F549*G549)</f>
        <v/>
      </c>
      <c r="I549" s="14" t="n"/>
      <c r="J549" s="12" t="str">
        <f>IF($D549="","",IF(IF(I549="",0,I549)&gt;=F549,"Received",IF(IF(I549="",0,I549)&gt;0,"Part received","Open")))</f>
        <v/>
      </c>
      <c r="K549" s="19" t="n"/>
      <c r="L549" s="14" t="n"/>
    </row>
    <row r="550">
      <c r="A550" s="14" t="n"/>
      <c r="B550" s="19" t="n"/>
      <c r="C550" s="14" t="n"/>
      <c r="D550" s="14" t="n"/>
      <c r="E550" s="12" t="str">
        <f>IF($D550="","",IFERROR(INDEX(Items!$B$2:$B$501,MATCH($D550,Items!$A$2:$A$501,0)),"Unknown SKU"))</f>
        <v/>
      </c>
      <c r="F550" s="14" t="n"/>
      <c r="G550" s="16" t="n"/>
      <c r="H550" s="13" t="str">
        <f>IF(F550="","",F550*G550)</f>
        <v/>
      </c>
      <c r="I550" s="14" t="n"/>
      <c r="J550" s="12" t="str">
        <f>IF($D550="","",IF(IF(I550="",0,I550)&gt;=F550,"Received",IF(IF(I550="",0,I550)&gt;0,"Part received","Open")))</f>
        <v/>
      </c>
      <c r="K550" s="19" t="n"/>
      <c r="L550" s="14" t="n"/>
    </row>
    <row r="551">
      <c r="A551" s="14" t="n"/>
      <c r="B551" s="19" t="n"/>
      <c r="C551" s="14" t="n"/>
      <c r="D551" s="14" t="n"/>
      <c r="E551" s="12" t="str">
        <f>IF($D551="","",IFERROR(INDEX(Items!$B$2:$B$501,MATCH($D551,Items!$A$2:$A$501,0)),"Unknown SKU"))</f>
        <v/>
      </c>
      <c r="F551" s="14" t="n"/>
      <c r="G551" s="16" t="n"/>
      <c r="H551" s="13" t="str">
        <f>IF(F551="","",F551*G551)</f>
        <v/>
      </c>
      <c r="I551" s="14" t="n"/>
      <c r="J551" s="12" t="str">
        <f>IF($D551="","",IF(IF(I551="",0,I551)&gt;=F551,"Received",IF(IF(I551="",0,I551)&gt;0,"Part received","Open")))</f>
        <v/>
      </c>
      <c r="K551" s="19" t="n"/>
      <c r="L551" s="14" t="n"/>
    </row>
    <row r="552">
      <c r="A552" s="14" t="n"/>
      <c r="B552" s="19" t="n"/>
      <c r="C552" s="14" t="n"/>
      <c r="D552" s="14" t="n"/>
      <c r="E552" s="12" t="str">
        <f>IF($D552="","",IFERROR(INDEX(Items!$B$2:$B$501,MATCH($D552,Items!$A$2:$A$501,0)),"Unknown SKU"))</f>
        <v/>
      </c>
      <c r="F552" s="14" t="n"/>
      <c r="G552" s="16" t="n"/>
      <c r="H552" s="13" t="str">
        <f>IF(F552="","",F552*G552)</f>
        <v/>
      </c>
      <c r="I552" s="14" t="n"/>
      <c r="J552" s="12" t="str">
        <f>IF($D552="","",IF(IF(I552="",0,I552)&gt;=F552,"Received",IF(IF(I552="",0,I552)&gt;0,"Part received","Open")))</f>
        <v/>
      </c>
      <c r="K552" s="19" t="n"/>
      <c r="L552" s="14" t="n"/>
    </row>
    <row r="553">
      <c r="A553" s="14" t="n"/>
      <c r="B553" s="19" t="n"/>
      <c r="C553" s="14" t="n"/>
      <c r="D553" s="14" t="n"/>
      <c r="E553" s="12" t="str">
        <f>IF($D553="","",IFERROR(INDEX(Items!$B$2:$B$501,MATCH($D553,Items!$A$2:$A$501,0)),"Unknown SKU"))</f>
        <v/>
      </c>
      <c r="F553" s="14" t="n"/>
      <c r="G553" s="16" t="n"/>
      <c r="H553" s="13" t="str">
        <f>IF(F553="","",F553*G553)</f>
        <v/>
      </c>
      <c r="I553" s="14" t="n"/>
      <c r="J553" s="12" t="str">
        <f>IF($D553="","",IF(IF(I553="",0,I553)&gt;=F553,"Received",IF(IF(I553="",0,I553)&gt;0,"Part received","Open")))</f>
        <v/>
      </c>
      <c r="K553" s="19" t="n"/>
      <c r="L553" s="14" t="n"/>
    </row>
    <row r="554">
      <c r="A554" s="14" t="n"/>
      <c r="B554" s="19" t="n"/>
      <c r="C554" s="14" t="n"/>
      <c r="D554" s="14" t="n"/>
      <c r="E554" s="12" t="str">
        <f>IF($D554="","",IFERROR(INDEX(Items!$B$2:$B$501,MATCH($D554,Items!$A$2:$A$501,0)),"Unknown SKU"))</f>
        <v/>
      </c>
      <c r="F554" s="14" t="n"/>
      <c r="G554" s="16" t="n"/>
      <c r="H554" s="13" t="str">
        <f>IF(F554="","",F554*G554)</f>
        <v/>
      </c>
      <c r="I554" s="14" t="n"/>
      <c r="J554" s="12" t="str">
        <f>IF($D554="","",IF(IF(I554="",0,I554)&gt;=F554,"Received",IF(IF(I554="",0,I554)&gt;0,"Part received","Open")))</f>
        <v/>
      </c>
      <c r="K554" s="19" t="n"/>
      <c r="L554" s="14" t="n"/>
    </row>
    <row r="555">
      <c r="A555" s="14" t="n"/>
      <c r="B555" s="19" t="n"/>
      <c r="C555" s="14" t="n"/>
      <c r="D555" s="14" t="n"/>
      <c r="E555" s="12" t="str">
        <f>IF($D555="","",IFERROR(INDEX(Items!$B$2:$B$501,MATCH($D555,Items!$A$2:$A$501,0)),"Unknown SKU"))</f>
        <v/>
      </c>
      <c r="F555" s="14" t="n"/>
      <c r="G555" s="16" t="n"/>
      <c r="H555" s="13" t="str">
        <f>IF(F555="","",F555*G555)</f>
        <v/>
      </c>
      <c r="I555" s="14" t="n"/>
      <c r="J555" s="12" t="str">
        <f>IF($D555="","",IF(IF(I555="",0,I555)&gt;=F555,"Received",IF(IF(I555="",0,I555)&gt;0,"Part received","Open")))</f>
        <v/>
      </c>
      <c r="K555" s="19" t="n"/>
      <c r="L555" s="14" t="n"/>
    </row>
    <row r="556">
      <c r="A556" s="14" t="n"/>
      <c r="B556" s="19" t="n"/>
      <c r="C556" s="14" t="n"/>
      <c r="D556" s="14" t="n"/>
      <c r="E556" s="12" t="str">
        <f>IF($D556="","",IFERROR(INDEX(Items!$B$2:$B$501,MATCH($D556,Items!$A$2:$A$501,0)),"Unknown SKU"))</f>
        <v/>
      </c>
      <c r="F556" s="14" t="n"/>
      <c r="G556" s="16" t="n"/>
      <c r="H556" s="13" t="str">
        <f>IF(F556="","",F556*G556)</f>
        <v/>
      </c>
      <c r="I556" s="14" t="n"/>
      <c r="J556" s="12" t="str">
        <f>IF($D556="","",IF(IF(I556="",0,I556)&gt;=F556,"Received",IF(IF(I556="",0,I556)&gt;0,"Part received","Open")))</f>
        <v/>
      </c>
      <c r="K556" s="19" t="n"/>
      <c r="L556" s="14" t="n"/>
    </row>
    <row r="557">
      <c r="A557" s="14" t="n"/>
      <c r="B557" s="19" t="n"/>
      <c r="C557" s="14" t="n"/>
      <c r="D557" s="14" t="n"/>
      <c r="E557" s="12" t="str">
        <f>IF($D557="","",IFERROR(INDEX(Items!$B$2:$B$501,MATCH($D557,Items!$A$2:$A$501,0)),"Unknown SKU"))</f>
        <v/>
      </c>
      <c r="F557" s="14" t="n"/>
      <c r="G557" s="16" t="n"/>
      <c r="H557" s="13" t="str">
        <f>IF(F557="","",F557*G557)</f>
        <v/>
      </c>
      <c r="I557" s="14" t="n"/>
      <c r="J557" s="12" t="str">
        <f>IF($D557="","",IF(IF(I557="",0,I557)&gt;=F557,"Received",IF(IF(I557="",0,I557)&gt;0,"Part received","Open")))</f>
        <v/>
      </c>
      <c r="K557" s="19" t="n"/>
      <c r="L557" s="14" t="n"/>
    </row>
    <row r="558">
      <c r="A558" s="14" t="n"/>
      <c r="B558" s="19" t="n"/>
      <c r="C558" s="14" t="n"/>
      <c r="D558" s="14" t="n"/>
      <c r="E558" s="12" t="str">
        <f>IF($D558="","",IFERROR(INDEX(Items!$B$2:$B$501,MATCH($D558,Items!$A$2:$A$501,0)),"Unknown SKU"))</f>
        <v/>
      </c>
      <c r="F558" s="14" t="n"/>
      <c r="G558" s="16" t="n"/>
      <c r="H558" s="13" t="str">
        <f>IF(F558="","",F558*G558)</f>
        <v/>
      </c>
      <c r="I558" s="14" t="n"/>
      <c r="J558" s="12" t="str">
        <f>IF($D558="","",IF(IF(I558="",0,I558)&gt;=F558,"Received",IF(IF(I558="",0,I558)&gt;0,"Part received","Open")))</f>
        <v/>
      </c>
      <c r="K558" s="19" t="n"/>
      <c r="L558" s="14" t="n"/>
    </row>
    <row r="559">
      <c r="A559" s="14" t="n"/>
      <c r="B559" s="19" t="n"/>
      <c r="C559" s="14" t="n"/>
      <c r="D559" s="14" t="n"/>
      <c r="E559" s="12" t="str">
        <f>IF($D559="","",IFERROR(INDEX(Items!$B$2:$B$501,MATCH($D559,Items!$A$2:$A$501,0)),"Unknown SKU"))</f>
        <v/>
      </c>
      <c r="F559" s="14" t="n"/>
      <c r="G559" s="16" t="n"/>
      <c r="H559" s="13" t="str">
        <f>IF(F559="","",F559*G559)</f>
        <v/>
      </c>
      <c r="I559" s="14" t="n"/>
      <c r="J559" s="12" t="str">
        <f>IF($D559="","",IF(IF(I559="",0,I559)&gt;=F559,"Received",IF(IF(I559="",0,I559)&gt;0,"Part received","Open")))</f>
        <v/>
      </c>
      <c r="K559" s="19" t="n"/>
      <c r="L559" s="14" t="n"/>
    </row>
    <row r="560">
      <c r="A560" s="14" t="n"/>
      <c r="B560" s="19" t="n"/>
      <c r="C560" s="14" t="n"/>
      <c r="D560" s="14" t="n"/>
      <c r="E560" s="12" t="str">
        <f>IF($D560="","",IFERROR(INDEX(Items!$B$2:$B$501,MATCH($D560,Items!$A$2:$A$501,0)),"Unknown SKU"))</f>
        <v/>
      </c>
      <c r="F560" s="14" t="n"/>
      <c r="G560" s="16" t="n"/>
      <c r="H560" s="13" t="str">
        <f>IF(F560="","",F560*G560)</f>
        <v/>
      </c>
      <c r="I560" s="14" t="n"/>
      <c r="J560" s="12" t="str">
        <f>IF($D560="","",IF(IF(I560="",0,I560)&gt;=F560,"Received",IF(IF(I560="",0,I560)&gt;0,"Part received","Open")))</f>
        <v/>
      </c>
      <c r="K560" s="19" t="n"/>
      <c r="L560" s="14" t="n"/>
    </row>
    <row r="561">
      <c r="A561" s="14" t="n"/>
      <c r="B561" s="19" t="n"/>
      <c r="C561" s="14" t="n"/>
      <c r="D561" s="14" t="n"/>
      <c r="E561" s="12" t="str">
        <f>IF($D561="","",IFERROR(INDEX(Items!$B$2:$B$501,MATCH($D561,Items!$A$2:$A$501,0)),"Unknown SKU"))</f>
        <v/>
      </c>
      <c r="F561" s="14" t="n"/>
      <c r="G561" s="16" t="n"/>
      <c r="H561" s="13" t="str">
        <f>IF(F561="","",F561*G561)</f>
        <v/>
      </c>
      <c r="I561" s="14" t="n"/>
      <c r="J561" s="12" t="str">
        <f>IF($D561="","",IF(IF(I561="",0,I561)&gt;=F561,"Received",IF(IF(I561="",0,I561)&gt;0,"Part received","Open")))</f>
        <v/>
      </c>
      <c r="K561" s="19" t="n"/>
      <c r="L561" s="14" t="n"/>
    </row>
    <row r="562">
      <c r="A562" s="14" t="n"/>
      <c r="B562" s="19" t="n"/>
      <c r="C562" s="14" t="n"/>
      <c r="D562" s="14" t="n"/>
      <c r="E562" s="12" t="str">
        <f>IF($D562="","",IFERROR(INDEX(Items!$B$2:$B$501,MATCH($D562,Items!$A$2:$A$501,0)),"Unknown SKU"))</f>
        <v/>
      </c>
      <c r="F562" s="14" t="n"/>
      <c r="G562" s="16" t="n"/>
      <c r="H562" s="13" t="str">
        <f>IF(F562="","",F562*G562)</f>
        <v/>
      </c>
      <c r="I562" s="14" t="n"/>
      <c r="J562" s="12" t="str">
        <f>IF($D562="","",IF(IF(I562="",0,I562)&gt;=F562,"Received",IF(IF(I562="",0,I562)&gt;0,"Part received","Open")))</f>
        <v/>
      </c>
      <c r="K562" s="19" t="n"/>
      <c r="L562" s="14" t="n"/>
    </row>
    <row r="563">
      <c r="A563" s="14" t="n"/>
      <c r="B563" s="19" t="n"/>
      <c r="C563" s="14" t="n"/>
      <c r="D563" s="14" t="n"/>
      <c r="E563" s="12" t="str">
        <f>IF($D563="","",IFERROR(INDEX(Items!$B$2:$B$501,MATCH($D563,Items!$A$2:$A$501,0)),"Unknown SKU"))</f>
        <v/>
      </c>
      <c r="F563" s="14" t="n"/>
      <c r="G563" s="16" t="n"/>
      <c r="H563" s="13" t="str">
        <f>IF(F563="","",F563*G563)</f>
        <v/>
      </c>
      <c r="I563" s="14" t="n"/>
      <c r="J563" s="12" t="str">
        <f>IF($D563="","",IF(IF(I563="",0,I563)&gt;=F563,"Received",IF(IF(I563="",0,I563)&gt;0,"Part received","Open")))</f>
        <v/>
      </c>
      <c r="K563" s="19" t="n"/>
      <c r="L563" s="14" t="n"/>
    </row>
    <row r="564">
      <c r="A564" s="14" t="n"/>
      <c r="B564" s="19" t="n"/>
      <c r="C564" s="14" t="n"/>
      <c r="D564" s="14" t="n"/>
      <c r="E564" s="12" t="str">
        <f>IF($D564="","",IFERROR(INDEX(Items!$B$2:$B$501,MATCH($D564,Items!$A$2:$A$501,0)),"Unknown SKU"))</f>
        <v/>
      </c>
      <c r="F564" s="14" t="n"/>
      <c r="G564" s="16" t="n"/>
      <c r="H564" s="13" t="str">
        <f>IF(F564="","",F564*G564)</f>
        <v/>
      </c>
      <c r="I564" s="14" t="n"/>
      <c r="J564" s="12" t="str">
        <f>IF($D564="","",IF(IF(I564="",0,I564)&gt;=F564,"Received",IF(IF(I564="",0,I564)&gt;0,"Part received","Open")))</f>
        <v/>
      </c>
      <c r="K564" s="19" t="n"/>
      <c r="L564" s="14" t="n"/>
    </row>
    <row r="565">
      <c r="A565" s="14" t="n"/>
      <c r="B565" s="19" t="n"/>
      <c r="C565" s="14" t="n"/>
      <c r="D565" s="14" t="n"/>
      <c r="E565" s="12" t="str">
        <f>IF($D565="","",IFERROR(INDEX(Items!$B$2:$B$501,MATCH($D565,Items!$A$2:$A$501,0)),"Unknown SKU"))</f>
        <v/>
      </c>
      <c r="F565" s="14" t="n"/>
      <c r="G565" s="16" t="n"/>
      <c r="H565" s="13" t="str">
        <f>IF(F565="","",F565*G565)</f>
        <v/>
      </c>
      <c r="I565" s="14" t="n"/>
      <c r="J565" s="12" t="str">
        <f>IF($D565="","",IF(IF(I565="",0,I565)&gt;=F565,"Received",IF(IF(I565="",0,I565)&gt;0,"Part received","Open")))</f>
        <v/>
      </c>
      <c r="K565" s="19" t="n"/>
      <c r="L565" s="14" t="n"/>
    </row>
    <row r="566">
      <c r="A566" s="14" t="n"/>
      <c r="B566" s="19" t="n"/>
      <c r="C566" s="14" t="n"/>
      <c r="D566" s="14" t="n"/>
      <c r="E566" s="12" t="str">
        <f>IF($D566="","",IFERROR(INDEX(Items!$B$2:$B$501,MATCH($D566,Items!$A$2:$A$501,0)),"Unknown SKU"))</f>
        <v/>
      </c>
      <c r="F566" s="14" t="n"/>
      <c r="G566" s="16" t="n"/>
      <c r="H566" s="13" t="str">
        <f>IF(F566="","",F566*G566)</f>
        <v/>
      </c>
      <c r="I566" s="14" t="n"/>
      <c r="J566" s="12" t="str">
        <f>IF($D566="","",IF(IF(I566="",0,I566)&gt;=F566,"Received",IF(IF(I566="",0,I566)&gt;0,"Part received","Open")))</f>
        <v/>
      </c>
      <c r="K566" s="19" t="n"/>
      <c r="L566" s="14" t="n"/>
    </row>
    <row r="567">
      <c r="A567" s="14" t="n"/>
      <c r="B567" s="19" t="n"/>
      <c r="C567" s="14" t="n"/>
      <c r="D567" s="14" t="n"/>
      <c r="E567" s="12" t="str">
        <f>IF($D567="","",IFERROR(INDEX(Items!$B$2:$B$501,MATCH($D567,Items!$A$2:$A$501,0)),"Unknown SKU"))</f>
        <v/>
      </c>
      <c r="F567" s="14" t="n"/>
      <c r="G567" s="16" t="n"/>
      <c r="H567" s="13" t="str">
        <f>IF(F567="","",F567*G567)</f>
        <v/>
      </c>
      <c r="I567" s="14" t="n"/>
      <c r="J567" s="12" t="str">
        <f>IF($D567="","",IF(IF(I567="",0,I567)&gt;=F567,"Received",IF(IF(I567="",0,I567)&gt;0,"Part received","Open")))</f>
        <v/>
      </c>
      <c r="K567" s="19" t="n"/>
      <c r="L567" s="14" t="n"/>
    </row>
    <row r="568">
      <c r="A568" s="14" t="n"/>
      <c r="B568" s="19" t="n"/>
      <c r="C568" s="14" t="n"/>
      <c r="D568" s="14" t="n"/>
      <c r="E568" s="12" t="str">
        <f>IF($D568="","",IFERROR(INDEX(Items!$B$2:$B$501,MATCH($D568,Items!$A$2:$A$501,0)),"Unknown SKU"))</f>
        <v/>
      </c>
      <c r="F568" s="14" t="n"/>
      <c r="G568" s="16" t="n"/>
      <c r="H568" s="13" t="str">
        <f>IF(F568="","",F568*G568)</f>
        <v/>
      </c>
      <c r="I568" s="14" t="n"/>
      <c r="J568" s="12" t="str">
        <f>IF($D568="","",IF(IF(I568="",0,I568)&gt;=F568,"Received",IF(IF(I568="",0,I568)&gt;0,"Part received","Open")))</f>
        <v/>
      </c>
      <c r="K568" s="19" t="n"/>
      <c r="L568" s="14" t="n"/>
    </row>
    <row r="569">
      <c r="A569" s="14" t="n"/>
      <c r="B569" s="19" t="n"/>
      <c r="C569" s="14" t="n"/>
      <c r="D569" s="14" t="n"/>
      <c r="E569" s="12" t="str">
        <f>IF($D569="","",IFERROR(INDEX(Items!$B$2:$B$501,MATCH($D569,Items!$A$2:$A$501,0)),"Unknown SKU"))</f>
        <v/>
      </c>
      <c r="F569" s="14" t="n"/>
      <c r="G569" s="16" t="n"/>
      <c r="H569" s="13" t="str">
        <f>IF(F569="","",F569*G569)</f>
        <v/>
      </c>
      <c r="I569" s="14" t="n"/>
      <c r="J569" s="12" t="str">
        <f>IF($D569="","",IF(IF(I569="",0,I569)&gt;=F569,"Received",IF(IF(I569="",0,I569)&gt;0,"Part received","Open")))</f>
        <v/>
      </c>
      <c r="K569" s="19" t="n"/>
      <c r="L569" s="14" t="n"/>
    </row>
    <row r="570">
      <c r="A570" s="14" t="n"/>
      <c r="B570" s="19" t="n"/>
      <c r="C570" s="14" t="n"/>
      <c r="D570" s="14" t="n"/>
      <c r="E570" s="12" t="str">
        <f>IF($D570="","",IFERROR(INDEX(Items!$B$2:$B$501,MATCH($D570,Items!$A$2:$A$501,0)),"Unknown SKU"))</f>
        <v/>
      </c>
      <c r="F570" s="14" t="n"/>
      <c r="G570" s="16" t="n"/>
      <c r="H570" s="13" t="str">
        <f>IF(F570="","",F570*G570)</f>
        <v/>
      </c>
      <c r="I570" s="14" t="n"/>
      <c r="J570" s="12" t="str">
        <f>IF($D570="","",IF(IF(I570="",0,I570)&gt;=F570,"Received",IF(IF(I570="",0,I570)&gt;0,"Part received","Open")))</f>
        <v/>
      </c>
      <c r="K570" s="19" t="n"/>
      <c r="L570" s="14" t="n"/>
    </row>
    <row r="571">
      <c r="A571" s="14" t="n"/>
      <c r="B571" s="19" t="n"/>
      <c r="C571" s="14" t="n"/>
      <c r="D571" s="14" t="n"/>
      <c r="E571" s="12" t="str">
        <f>IF($D571="","",IFERROR(INDEX(Items!$B$2:$B$501,MATCH($D571,Items!$A$2:$A$501,0)),"Unknown SKU"))</f>
        <v/>
      </c>
      <c r="F571" s="14" t="n"/>
      <c r="G571" s="16" t="n"/>
      <c r="H571" s="13" t="str">
        <f>IF(F571="","",F571*G571)</f>
        <v/>
      </c>
      <c r="I571" s="14" t="n"/>
      <c r="J571" s="12" t="str">
        <f>IF($D571="","",IF(IF(I571="",0,I571)&gt;=F571,"Received",IF(IF(I571="",0,I571)&gt;0,"Part received","Open")))</f>
        <v/>
      </c>
      <c r="K571" s="19" t="n"/>
      <c r="L571" s="14" t="n"/>
    </row>
    <row r="572">
      <c r="A572" s="14" t="n"/>
      <c r="B572" s="19" t="n"/>
      <c r="C572" s="14" t="n"/>
      <c r="D572" s="14" t="n"/>
      <c r="E572" s="12" t="str">
        <f>IF($D572="","",IFERROR(INDEX(Items!$B$2:$B$501,MATCH($D572,Items!$A$2:$A$501,0)),"Unknown SKU"))</f>
        <v/>
      </c>
      <c r="F572" s="14" t="n"/>
      <c r="G572" s="16" t="n"/>
      <c r="H572" s="13" t="str">
        <f>IF(F572="","",F572*G572)</f>
        <v/>
      </c>
      <c r="I572" s="14" t="n"/>
      <c r="J572" s="12" t="str">
        <f>IF($D572="","",IF(IF(I572="",0,I572)&gt;=F572,"Received",IF(IF(I572="",0,I572)&gt;0,"Part received","Open")))</f>
        <v/>
      </c>
      <c r="K572" s="19" t="n"/>
      <c r="L572" s="14" t="n"/>
    </row>
    <row r="573">
      <c r="A573" s="14" t="n"/>
      <c r="B573" s="19" t="n"/>
      <c r="C573" s="14" t="n"/>
      <c r="D573" s="14" t="n"/>
      <c r="E573" s="12" t="str">
        <f>IF($D573="","",IFERROR(INDEX(Items!$B$2:$B$501,MATCH($D573,Items!$A$2:$A$501,0)),"Unknown SKU"))</f>
        <v/>
      </c>
      <c r="F573" s="14" t="n"/>
      <c r="G573" s="16" t="n"/>
      <c r="H573" s="13" t="str">
        <f>IF(F573="","",F573*G573)</f>
        <v/>
      </c>
      <c r="I573" s="14" t="n"/>
      <c r="J573" s="12" t="str">
        <f>IF($D573="","",IF(IF(I573="",0,I573)&gt;=F573,"Received",IF(IF(I573="",0,I573)&gt;0,"Part received","Open")))</f>
        <v/>
      </c>
      <c r="K573" s="19" t="n"/>
      <c r="L573" s="14" t="n"/>
    </row>
    <row r="574">
      <c r="A574" s="14" t="n"/>
      <c r="B574" s="19" t="n"/>
      <c r="C574" s="14" t="n"/>
      <c r="D574" s="14" t="n"/>
      <c r="E574" s="12" t="str">
        <f>IF($D574="","",IFERROR(INDEX(Items!$B$2:$B$501,MATCH($D574,Items!$A$2:$A$501,0)),"Unknown SKU"))</f>
        <v/>
      </c>
      <c r="F574" s="14" t="n"/>
      <c r="G574" s="16" t="n"/>
      <c r="H574" s="13" t="str">
        <f>IF(F574="","",F574*G574)</f>
        <v/>
      </c>
      <c r="I574" s="14" t="n"/>
      <c r="J574" s="12" t="str">
        <f>IF($D574="","",IF(IF(I574="",0,I574)&gt;=F574,"Received",IF(IF(I574="",0,I574)&gt;0,"Part received","Open")))</f>
        <v/>
      </c>
      <c r="K574" s="19" t="n"/>
      <c r="L574" s="14" t="n"/>
    </row>
    <row r="575">
      <c r="A575" s="14" t="n"/>
      <c r="B575" s="19" t="n"/>
      <c r="C575" s="14" t="n"/>
      <c r="D575" s="14" t="n"/>
      <c r="E575" s="12" t="str">
        <f>IF($D575="","",IFERROR(INDEX(Items!$B$2:$B$501,MATCH($D575,Items!$A$2:$A$501,0)),"Unknown SKU"))</f>
        <v/>
      </c>
      <c r="F575" s="14" t="n"/>
      <c r="G575" s="16" t="n"/>
      <c r="H575" s="13" t="str">
        <f>IF(F575="","",F575*G575)</f>
        <v/>
      </c>
      <c r="I575" s="14" t="n"/>
      <c r="J575" s="12" t="str">
        <f>IF($D575="","",IF(IF(I575="",0,I575)&gt;=F575,"Received",IF(IF(I575="",0,I575)&gt;0,"Part received","Open")))</f>
        <v/>
      </c>
      <c r="K575" s="19" t="n"/>
      <c r="L575" s="14" t="n"/>
    </row>
    <row r="576">
      <c r="A576" s="14" t="n"/>
      <c r="B576" s="19" t="n"/>
      <c r="C576" s="14" t="n"/>
      <c r="D576" s="14" t="n"/>
      <c r="E576" s="12" t="str">
        <f>IF($D576="","",IFERROR(INDEX(Items!$B$2:$B$501,MATCH($D576,Items!$A$2:$A$501,0)),"Unknown SKU"))</f>
        <v/>
      </c>
      <c r="F576" s="14" t="n"/>
      <c r="G576" s="16" t="n"/>
      <c r="H576" s="13" t="str">
        <f>IF(F576="","",F576*G576)</f>
        <v/>
      </c>
      <c r="I576" s="14" t="n"/>
      <c r="J576" s="12" t="str">
        <f>IF($D576="","",IF(IF(I576="",0,I576)&gt;=F576,"Received",IF(IF(I576="",0,I576)&gt;0,"Part received","Open")))</f>
        <v/>
      </c>
      <c r="K576" s="19" t="n"/>
      <c r="L576" s="14" t="n"/>
    </row>
    <row r="577">
      <c r="A577" s="14" t="n"/>
      <c r="B577" s="19" t="n"/>
      <c r="C577" s="14" t="n"/>
      <c r="D577" s="14" t="n"/>
      <c r="E577" s="12" t="str">
        <f>IF($D577="","",IFERROR(INDEX(Items!$B$2:$B$501,MATCH($D577,Items!$A$2:$A$501,0)),"Unknown SKU"))</f>
        <v/>
      </c>
      <c r="F577" s="14" t="n"/>
      <c r="G577" s="16" t="n"/>
      <c r="H577" s="13" t="str">
        <f>IF(F577="","",F577*G577)</f>
        <v/>
      </c>
      <c r="I577" s="14" t="n"/>
      <c r="J577" s="12" t="str">
        <f>IF($D577="","",IF(IF(I577="",0,I577)&gt;=F577,"Received",IF(IF(I577="",0,I577)&gt;0,"Part received","Open")))</f>
        <v/>
      </c>
      <c r="K577" s="19" t="n"/>
      <c r="L577" s="14" t="n"/>
    </row>
    <row r="578">
      <c r="A578" s="14" t="n"/>
      <c r="B578" s="19" t="n"/>
      <c r="C578" s="14" t="n"/>
      <c r="D578" s="14" t="n"/>
      <c r="E578" s="12" t="str">
        <f>IF($D578="","",IFERROR(INDEX(Items!$B$2:$B$501,MATCH($D578,Items!$A$2:$A$501,0)),"Unknown SKU"))</f>
        <v/>
      </c>
      <c r="F578" s="14" t="n"/>
      <c r="G578" s="16" t="n"/>
      <c r="H578" s="13" t="str">
        <f>IF(F578="","",F578*G578)</f>
        <v/>
      </c>
      <c r="I578" s="14" t="n"/>
      <c r="J578" s="12" t="str">
        <f>IF($D578="","",IF(IF(I578="",0,I578)&gt;=F578,"Received",IF(IF(I578="",0,I578)&gt;0,"Part received","Open")))</f>
        <v/>
      </c>
      <c r="K578" s="19" t="n"/>
      <c r="L578" s="14" t="n"/>
    </row>
    <row r="579">
      <c r="A579" s="14" t="n"/>
      <c r="B579" s="19" t="n"/>
      <c r="C579" s="14" t="n"/>
      <c r="D579" s="14" t="n"/>
      <c r="E579" s="12" t="str">
        <f>IF($D579="","",IFERROR(INDEX(Items!$B$2:$B$501,MATCH($D579,Items!$A$2:$A$501,0)),"Unknown SKU"))</f>
        <v/>
      </c>
      <c r="F579" s="14" t="n"/>
      <c r="G579" s="16" t="n"/>
      <c r="H579" s="13" t="str">
        <f>IF(F579="","",F579*G579)</f>
        <v/>
      </c>
      <c r="I579" s="14" t="n"/>
      <c r="J579" s="12" t="str">
        <f>IF($D579="","",IF(IF(I579="",0,I579)&gt;=F579,"Received",IF(IF(I579="",0,I579)&gt;0,"Part received","Open")))</f>
        <v/>
      </c>
      <c r="K579" s="19" t="n"/>
      <c r="L579" s="14" t="n"/>
    </row>
    <row r="580">
      <c r="A580" s="14" t="n"/>
      <c r="B580" s="19" t="n"/>
      <c r="C580" s="14" t="n"/>
      <c r="D580" s="14" t="n"/>
      <c r="E580" s="12" t="str">
        <f>IF($D580="","",IFERROR(INDEX(Items!$B$2:$B$501,MATCH($D580,Items!$A$2:$A$501,0)),"Unknown SKU"))</f>
        <v/>
      </c>
      <c r="F580" s="14" t="n"/>
      <c r="G580" s="16" t="n"/>
      <c r="H580" s="13" t="str">
        <f>IF(F580="","",F580*G580)</f>
        <v/>
      </c>
      <c r="I580" s="14" t="n"/>
      <c r="J580" s="12" t="str">
        <f>IF($D580="","",IF(IF(I580="",0,I580)&gt;=F580,"Received",IF(IF(I580="",0,I580)&gt;0,"Part received","Open")))</f>
        <v/>
      </c>
      <c r="K580" s="19" t="n"/>
      <c r="L580" s="14" t="n"/>
    </row>
    <row r="581">
      <c r="A581" s="14" t="n"/>
      <c r="B581" s="19" t="n"/>
      <c r="C581" s="14" t="n"/>
      <c r="D581" s="14" t="n"/>
      <c r="E581" s="12" t="str">
        <f>IF($D581="","",IFERROR(INDEX(Items!$B$2:$B$501,MATCH($D581,Items!$A$2:$A$501,0)),"Unknown SKU"))</f>
        <v/>
      </c>
      <c r="F581" s="14" t="n"/>
      <c r="G581" s="16" t="n"/>
      <c r="H581" s="13" t="str">
        <f>IF(F581="","",F581*G581)</f>
        <v/>
      </c>
      <c r="I581" s="14" t="n"/>
      <c r="J581" s="12" t="str">
        <f>IF($D581="","",IF(IF(I581="",0,I581)&gt;=F581,"Received",IF(IF(I581="",0,I581)&gt;0,"Part received","Open")))</f>
        <v/>
      </c>
      <c r="K581" s="19" t="n"/>
      <c r="L581" s="14" t="n"/>
    </row>
    <row r="582">
      <c r="A582" s="14" t="n"/>
      <c r="B582" s="19" t="n"/>
      <c r="C582" s="14" t="n"/>
      <c r="D582" s="14" t="n"/>
      <c r="E582" s="12" t="str">
        <f>IF($D582="","",IFERROR(INDEX(Items!$B$2:$B$501,MATCH($D582,Items!$A$2:$A$501,0)),"Unknown SKU"))</f>
        <v/>
      </c>
      <c r="F582" s="14" t="n"/>
      <c r="G582" s="16" t="n"/>
      <c r="H582" s="13" t="str">
        <f>IF(F582="","",F582*G582)</f>
        <v/>
      </c>
      <c r="I582" s="14" t="n"/>
      <c r="J582" s="12" t="str">
        <f>IF($D582="","",IF(IF(I582="",0,I582)&gt;=F582,"Received",IF(IF(I582="",0,I582)&gt;0,"Part received","Open")))</f>
        <v/>
      </c>
      <c r="K582" s="19" t="n"/>
      <c r="L582" s="14" t="n"/>
    </row>
    <row r="583">
      <c r="A583" s="14" t="n"/>
      <c r="B583" s="19" t="n"/>
      <c r="C583" s="14" t="n"/>
      <c r="D583" s="14" t="n"/>
      <c r="E583" s="12" t="str">
        <f>IF($D583="","",IFERROR(INDEX(Items!$B$2:$B$501,MATCH($D583,Items!$A$2:$A$501,0)),"Unknown SKU"))</f>
        <v/>
      </c>
      <c r="F583" s="14" t="n"/>
      <c r="G583" s="16" t="n"/>
      <c r="H583" s="13" t="str">
        <f>IF(F583="","",F583*G583)</f>
        <v/>
      </c>
      <c r="I583" s="14" t="n"/>
      <c r="J583" s="12" t="str">
        <f>IF($D583="","",IF(IF(I583="",0,I583)&gt;=F583,"Received",IF(IF(I583="",0,I583)&gt;0,"Part received","Open")))</f>
        <v/>
      </c>
      <c r="K583" s="19" t="n"/>
      <c r="L583" s="14" t="n"/>
    </row>
    <row r="584">
      <c r="A584" s="14" t="n"/>
      <c r="B584" s="19" t="n"/>
      <c r="C584" s="14" t="n"/>
      <c r="D584" s="14" t="n"/>
      <c r="E584" s="12" t="str">
        <f>IF($D584="","",IFERROR(INDEX(Items!$B$2:$B$501,MATCH($D584,Items!$A$2:$A$501,0)),"Unknown SKU"))</f>
        <v/>
      </c>
      <c r="F584" s="14" t="n"/>
      <c r="G584" s="16" t="n"/>
      <c r="H584" s="13" t="str">
        <f>IF(F584="","",F584*G584)</f>
        <v/>
      </c>
      <c r="I584" s="14" t="n"/>
      <c r="J584" s="12" t="str">
        <f>IF($D584="","",IF(IF(I584="",0,I584)&gt;=F584,"Received",IF(IF(I584="",0,I584)&gt;0,"Part received","Open")))</f>
        <v/>
      </c>
      <c r="K584" s="19" t="n"/>
      <c r="L584" s="14" t="n"/>
    </row>
    <row r="585">
      <c r="A585" s="14" t="n"/>
      <c r="B585" s="19" t="n"/>
      <c r="C585" s="14" t="n"/>
      <c r="D585" s="14" t="n"/>
      <c r="E585" s="12" t="str">
        <f>IF($D585="","",IFERROR(INDEX(Items!$B$2:$B$501,MATCH($D585,Items!$A$2:$A$501,0)),"Unknown SKU"))</f>
        <v/>
      </c>
      <c r="F585" s="14" t="n"/>
      <c r="G585" s="16" t="n"/>
      <c r="H585" s="13" t="str">
        <f>IF(F585="","",F585*G585)</f>
        <v/>
      </c>
      <c r="I585" s="14" t="n"/>
      <c r="J585" s="12" t="str">
        <f>IF($D585="","",IF(IF(I585="",0,I585)&gt;=F585,"Received",IF(IF(I585="",0,I585)&gt;0,"Part received","Open")))</f>
        <v/>
      </c>
      <c r="K585" s="19" t="n"/>
      <c r="L585" s="14" t="n"/>
    </row>
    <row r="586">
      <c r="A586" s="14" t="n"/>
      <c r="B586" s="19" t="n"/>
      <c r="C586" s="14" t="n"/>
      <c r="D586" s="14" t="n"/>
      <c r="E586" s="12" t="str">
        <f>IF($D586="","",IFERROR(INDEX(Items!$B$2:$B$501,MATCH($D586,Items!$A$2:$A$501,0)),"Unknown SKU"))</f>
        <v/>
      </c>
      <c r="F586" s="14" t="n"/>
      <c r="G586" s="16" t="n"/>
      <c r="H586" s="13" t="str">
        <f>IF(F586="","",F586*G586)</f>
        <v/>
      </c>
      <c r="I586" s="14" t="n"/>
      <c r="J586" s="12" t="str">
        <f>IF($D586="","",IF(IF(I586="",0,I586)&gt;=F586,"Received",IF(IF(I586="",0,I586)&gt;0,"Part received","Open")))</f>
        <v/>
      </c>
      <c r="K586" s="19" t="n"/>
      <c r="L586" s="14" t="n"/>
    </row>
    <row r="587">
      <c r="A587" s="14" t="n"/>
      <c r="B587" s="19" t="n"/>
      <c r="C587" s="14" t="n"/>
      <c r="D587" s="14" t="n"/>
      <c r="E587" s="12" t="str">
        <f>IF($D587="","",IFERROR(INDEX(Items!$B$2:$B$501,MATCH($D587,Items!$A$2:$A$501,0)),"Unknown SKU"))</f>
        <v/>
      </c>
      <c r="F587" s="14" t="n"/>
      <c r="G587" s="16" t="n"/>
      <c r="H587" s="13" t="str">
        <f>IF(F587="","",F587*G587)</f>
        <v/>
      </c>
      <c r="I587" s="14" t="n"/>
      <c r="J587" s="12" t="str">
        <f>IF($D587="","",IF(IF(I587="",0,I587)&gt;=F587,"Received",IF(IF(I587="",0,I587)&gt;0,"Part received","Open")))</f>
        <v/>
      </c>
      <c r="K587" s="19" t="n"/>
      <c r="L587" s="14" t="n"/>
    </row>
    <row r="588">
      <c r="A588" s="14" t="n"/>
      <c r="B588" s="19" t="n"/>
      <c r="C588" s="14" t="n"/>
      <c r="D588" s="14" t="n"/>
      <c r="E588" s="12" t="str">
        <f>IF($D588="","",IFERROR(INDEX(Items!$B$2:$B$501,MATCH($D588,Items!$A$2:$A$501,0)),"Unknown SKU"))</f>
        <v/>
      </c>
      <c r="F588" s="14" t="n"/>
      <c r="G588" s="16" t="n"/>
      <c r="H588" s="13" t="str">
        <f>IF(F588="","",F588*G588)</f>
        <v/>
      </c>
      <c r="I588" s="14" t="n"/>
      <c r="J588" s="12" t="str">
        <f>IF($D588="","",IF(IF(I588="",0,I588)&gt;=F588,"Received",IF(IF(I588="",0,I588)&gt;0,"Part received","Open")))</f>
        <v/>
      </c>
      <c r="K588" s="19" t="n"/>
      <c r="L588" s="14" t="n"/>
    </row>
    <row r="589">
      <c r="A589" s="14" t="n"/>
      <c r="B589" s="19" t="n"/>
      <c r="C589" s="14" t="n"/>
      <c r="D589" s="14" t="n"/>
      <c r="E589" s="12" t="str">
        <f>IF($D589="","",IFERROR(INDEX(Items!$B$2:$B$501,MATCH($D589,Items!$A$2:$A$501,0)),"Unknown SKU"))</f>
        <v/>
      </c>
      <c r="F589" s="14" t="n"/>
      <c r="G589" s="16" t="n"/>
      <c r="H589" s="13" t="str">
        <f>IF(F589="","",F589*G589)</f>
        <v/>
      </c>
      <c r="I589" s="14" t="n"/>
      <c r="J589" s="12" t="str">
        <f>IF($D589="","",IF(IF(I589="",0,I589)&gt;=F589,"Received",IF(IF(I589="",0,I589)&gt;0,"Part received","Open")))</f>
        <v/>
      </c>
      <c r="K589" s="19" t="n"/>
      <c r="L589" s="14" t="n"/>
    </row>
    <row r="590">
      <c r="A590" s="14" t="n"/>
      <c r="B590" s="19" t="n"/>
      <c r="C590" s="14" t="n"/>
      <c r="D590" s="14" t="n"/>
      <c r="E590" s="12" t="str">
        <f>IF($D590="","",IFERROR(INDEX(Items!$B$2:$B$501,MATCH($D590,Items!$A$2:$A$501,0)),"Unknown SKU"))</f>
        <v/>
      </c>
      <c r="F590" s="14" t="n"/>
      <c r="G590" s="16" t="n"/>
      <c r="H590" s="13" t="str">
        <f>IF(F590="","",F590*G590)</f>
        <v/>
      </c>
      <c r="I590" s="14" t="n"/>
      <c r="J590" s="12" t="str">
        <f>IF($D590="","",IF(IF(I590="",0,I590)&gt;=F590,"Received",IF(IF(I590="",0,I590)&gt;0,"Part received","Open")))</f>
        <v/>
      </c>
      <c r="K590" s="19" t="n"/>
      <c r="L590" s="14" t="n"/>
    </row>
    <row r="591">
      <c r="A591" s="14" t="n"/>
      <c r="B591" s="19" t="n"/>
      <c r="C591" s="14" t="n"/>
      <c r="D591" s="14" t="n"/>
      <c r="E591" s="12" t="str">
        <f>IF($D591="","",IFERROR(INDEX(Items!$B$2:$B$501,MATCH($D591,Items!$A$2:$A$501,0)),"Unknown SKU"))</f>
        <v/>
      </c>
      <c r="F591" s="14" t="n"/>
      <c r="G591" s="16" t="n"/>
      <c r="H591" s="13" t="str">
        <f>IF(F591="","",F591*G591)</f>
        <v/>
      </c>
      <c r="I591" s="14" t="n"/>
      <c r="J591" s="12" t="str">
        <f>IF($D591="","",IF(IF(I591="",0,I591)&gt;=F591,"Received",IF(IF(I591="",0,I591)&gt;0,"Part received","Open")))</f>
        <v/>
      </c>
      <c r="K591" s="19" t="n"/>
      <c r="L591" s="14" t="n"/>
    </row>
    <row r="592">
      <c r="A592" s="14" t="n"/>
      <c r="B592" s="19" t="n"/>
      <c r="C592" s="14" t="n"/>
      <c r="D592" s="14" t="n"/>
      <c r="E592" s="12" t="str">
        <f>IF($D592="","",IFERROR(INDEX(Items!$B$2:$B$501,MATCH($D592,Items!$A$2:$A$501,0)),"Unknown SKU"))</f>
        <v/>
      </c>
      <c r="F592" s="14" t="n"/>
      <c r="G592" s="16" t="n"/>
      <c r="H592" s="13" t="str">
        <f>IF(F592="","",F592*G592)</f>
        <v/>
      </c>
      <c r="I592" s="14" t="n"/>
      <c r="J592" s="12" t="str">
        <f>IF($D592="","",IF(IF(I592="",0,I592)&gt;=F592,"Received",IF(IF(I592="",0,I592)&gt;0,"Part received","Open")))</f>
        <v/>
      </c>
      <c r="K592" s="19" t="n"/>
      <c r="L592" s="14" t="n"/>
    </row>
    <row r="593">
      <c r="A593" s="14" t="n"/>
      <c r="B593" s="19" t="n"/>
      <c r="C593" s="14" t="n"/>
      <c r="D593" s="14" t="n"/>
      <c r="E593" s="12" t="str">
        <f>IF($D593="","",IFERROR(INDEX(Items!$B$2:$B$501,MATCH($D593,Items!$A$2:$A$501,0)),"Unknown SKU"))</f>
        <v/>
      </c>
      <c r="F593" s="14" t="n"/>
      <c r="G593" s="16" t="n"/>
      <c r="H593" s="13" t="str">
        <f>IF(F593="","",F593*G593)</f>
        <v/>
      </c>
      <c r="I593" s="14" t="n"/>
      <c r="J593" s="12" t="str">
        <f>IF($D593="","",IF(IF(I593="",0,I593)&gt;=F593,"Received",IF(IF(I593="",0,I593)&gt;0,"Part received","Open")))</f>
        <v/>
      </c>
      <c r="K593" s="19" t="n"/>
      <c r="L593" s="14" t="n"/>
    </row>
    <row r="594">
      <c r="A594" s="14" t="n"/>
      <c r="B594" s="19" t="n"/>
      <c r="C594" s="14" t="n"/>
      <c r="D594" s="14" t="n"/>
      <c r="E594" s="12" t="str">
        <f>IF($D594="","",IFERROR(INDEX(Items!$B$2:$B$501,MATCH($D594,Items!$A$2:$A$501,0)),"Unknown SKU"))</f>
        <v/>
      </c>
      <c r="F594" s="14" t="n"/>
      <c r="G594" s="16" t="n"/>
      <c r="H594" s="13" t="str">
        <f>IF(F594="","",F594*G594)</f>
        <v/>
      </c>
      <c r="I594" s="14" t="n"/>
      <c r="J594" s="12" t="str">
        <f>IF($D594="","",IF(IF(I594="",0,I594)&gt;=F594,"Received",IF(IF(I594="",0,I594)&gt;0,"Part received","Open")))</f>
        <v/>
      </c>
      <c r="K594" s="19" t="n"/>
      <c r="L594" s="14" t="n"/>
    </row>
    <row r="595">
      <c r="A595" s="14" t="n"/>
      <c r="B595" s="19" t="n"/>
      <c r="C595" s="14" t="n"/>
      <c r="D595" s="14" t="n"/>
      <c r="E595" s="12" t="str">
        <f>IF($D595="","",IFERROR(INDEX(Items!$B$2:$B$501,MATCH($D595,Items!$A$2:$A$501,0)),"Unknown SKU"))</f>
        <v/>
      </c>
      <c r="F595" s="14" t="n"/>
      <c r="G595" s="16" t="n"/>
      <c r="H595" s="13" t="str">
        <f>IF(F595="","",F595*G595)</f>
        <v/>
      </c>
      <c r="I595" s="14" t="n"/>
      <c r="J595" s="12" t="str">
        <f>IF($D595="","",IF(IF(I595="",0,I595)&gt;=F595,"Received",IF(IF(I595="",0,I595)&gt;0,"Part received","Open")))</f>
        <v/>
      </c>
      <c r="K595" s="19" t="n"/>
      <c r="L595" s="14" t="n"/>
    </row>
    <row r="596">
      <c r="A596" s="14" t="n"/>
      <c r="B596" s="19" t="n"/>
      <c r="C596" s="14" t="n"/>
      <c r="D596" s="14" t="n"/>
      <c r="E596" s="12" t="str">
        <f>IF($D596="","",IFERROR(INDEX(Items!$B$2:$B$501,MATCH($D596,Items!$A$2:$A$501,0)),"Unknown SKU"))</f>
        <v/>
      </c>
      <c r="F596" s="14" t="n"/>
      <c r="G596" s="16" t="n"/>
      <c r="H596" s="13" t="str">
        <f>IF(F596="","",F596*G596)</f>
        <v/>
      </c>
      <c r="I596" s="14" t="n"/>
      <c r="J596" s="12" t="str">
        <f>IF($D596="","",IF(IF(I596="",0,I596)&gt;=F596,"Received",IF(IF(I596="",0,I596)&gt;0,"Part received","Open")))</f>
        <v/>
      </c>
      <c r="K596" s="19" t="n"/>
      <c r="L596" s="14" t="n"/>
    </row>
    <row r="597">
      <c r="A597" s="14" t="n"/>
      <c r="B597" s="19" t="n"/>
      <c r="C597" s="14" t="n"/>
      <c r="D597" s="14" t="n"/>
      <c r="E597" s="12" t="str">
        <f>IF($D597="","",IFERROR(INDEX(Items!$B$2:$B$501,MATCH($D597,Items!$A$2:$A$501,0)),"Unknown SKU"))</f>
        <v/>
      </c>
      <c r="F597" s="14" t="n"/>
      <c r="G597" s="16" t="n"/>
      <c r="H597" s="13" t="str">
        <f>IF(F597="","",F597*G597)</f>
        <v/>
      </c>
      <c r="I597" s="14" t="n"/>
      <c r="J597" s="12" t="str">
        <f>IF($D597="","",IF(IF(I597="",0,I597)&gt;=F597,"Received",IF(IF(I597="",0,I597)&gt;0,"Part received","Open")))</f>
        <v/>
      </c>
      <c r="K597" s="19" t="n"/>
      <c r="L597" s="14" t="n"/>
    </row>
    <row r="598">
      <c r="A598" s="14" t="n"/>
      <c r="B598" s="19" t="n"/>
      <c r="C598" s="14" t="n"/>
      <c r="D598" s="14" t="n"/>
      <c r="E598" s="12" t="str">
        <f>IF($D598="","",IFERROR(INDEX(Items!$B$2:$B$501,MATCH($D598,Items!$A$2:$A$501,0)),"Unknown SKU"))</f>
        <v/>
      </c>
      <c r="F598" s="14" t="n"/>
      <c r="G598" s="16" t="n"/>
      <c r="H598" s="13" t="str">
        <f>IF(F598="","",F598*G598)</f>
        <v/>
      </c>
      <c r="I598" s="14" t="n"/>
      <c r="J598" s="12" t="str">
        <f>IF($D598="","",IF(IF(I598="",0,I598)&gt;=F598,"Received",IF(IF(I598="",0,I598)&gt;0,"Part received","Open")))</f>
        <v/>
      </c>
      <c r="K598" s="19" t="n"/>
      <c r="L598" s="14" t="n"/>
    </row>
    <row r="599">
      <c r="A599" s="14" t="n"/>
      <c r="B599" s="19" t="n"/>
      <c r="C599" s="14" t="n"/>
      <c r="D599" s="14" t="n"/>
      <c r="E599" s="12" t="str">
        <f>IF($D599="","",IFERROR(INDEX(Items!$B$2:$B$501,MATCH($D599,Items!$A$2:$A$501,0)),"Unknown SKU"))</f>
        <v/>
      </c>
      <c r="F599" s="14" t="n"/>
      <c r="G599" s="16" t="n"/>
      <c r="H599" s="13" t="str">
        <f>IF(F599="","",F599*G599)</f>
        <v/>
      </c>
      <c r="I599" s="14" t="n"/>
      <c r="J599" s="12" t="str">
        <f>IF($D599="","",IF(IF(I599="",0,I599)&gt;=F599,"Received",IF(IF(I599="",0,I599)&gt;0,"Part received","Open")))</f>
        <v/>
      </c>
      <c r="K599" s="19" t="n"/>
      <c r="L599" s="14" t="n"/>
    </row>
    <row r="600">
      <c r="A600" s="14" t="n"/>
      <c r="B600" s="19" t="n"/>
      <c r="C600" s="14" t="n"/>
      <c r="D600" s="14" t="n"/>
      <c r="E600" s="12" t="str">
        <f>IF($D600="","",IFERROR(INDEX(Items!$B$2:$B$501,MATCH($D600,Items!$A$2:$A$501,0)),"Unknown SKU"))</f>
        <v/>
      </c>
      <c r="F600" s="14" t="n"/>
      <c r="G600" s="16" t="n"/>
      <c r="H600" s="13" t="str">
        <f>IF(F600="","",F600*G600)</f>
        <v/>
      </c>
      <c r="I600" s="14" t="n"/>
      <c r="J600" s="12" t="str">
        <f>IF($D600="","",IF(IF(I600="",0,I600)&gt;=F600,"Received",IF(IF(I600="",0,I600)&gt;0,"Part received","Open")))</f>
        <v/>
      </c>
      <c r="K600" s="19" t="n"/>
      <c r="L600" s="14" t="n"/>
    </row>
    <row r="601">
      <c r="A601" s="14" t="n"/>
      <c r="B601" s="19" t="n"/>
      <c r="C601" s="14" t="n"/>
      <c r="D601" s="14" t="n"/>
      <c r="E601" s="12" t="str">
        <f>IF($D601="","",IFERROR(INDEX(Items!$B$2:$B$501,MATCH($D601,Items!$A$2:$A$501,0)),"Unknown SKU"))</f>
        <v/>
      </c>
      <c r="F601" s="14" t="n"/>
      <c r="G601" s="16" t="n"/>
      <c r="H601" s="13" t="str">
        <f>IF(F601="","",F601*G601)</f>
        <v/>
      </c>
      <c r="I601" s="14" t="n"/>
      <c r="J601" s="12" t="str">
        <f>IF($D601="","",IF(IF(I601="",0,I601)&gt;=F601,"Received",IF(IF(I601="",0,I601)&gt;0,"Part received","Open")))</f>
        <v/>
      </c>
      <c r="K601" s="19" t="n"/>
      <c r="L601" s="14" t="n"/>
    </row>
    <row r="602">
      <c r="A602" s="14" t="n"/>
      <c r="B602" s="19" t="n"/>
      <c r="C602" s="14" t="n"/>
      <c r="D602" s="14" t="n"/>
      <c r="E602" s="12" t="str">
        <f>IF($D602="","",IFERROR(INDEX(Items!$B$2:$B$501,MATCH($D602,Items!$A$2:$A$501,0)),"Unknown SKU"))</f>
        <v/>
      </c>
      <c r="F602" s="14" t="n"/>
      <c r="G602" s="16" t="n"/>
      <c r="H602" s="13" t="str">
        <f>IF(F602="","",F602*G602)</f>
        <v/>
      </c>
      <c r="I602" s="14" t="n"/>
      <c r="J602" s="12" t="str">
        <f>IF($D602="","",IF(IF(I602="",0,I602)&gt;=F602,"Received",IF(IF(I602="",0,I602)&gt;0,"Part received","Open")))</f>
        <v/>
      </c>
      <c r="K602" s="19" t="n"/>
      <c r="L602" s="14" t="n"/>
    </row>
    <row r="603">
      <c r="A603" s="14" t="n"/>
      <c r="B603" s="19" t="n"/>
      <c r="C603" s="14" t="n"/>
      <c r="D603" s="14" t="n"/>
      <c r="E603" s="12" t="str">
        <f>IF($D603="","",IFERROR(INDEX(Items!$B$2:$B$501,MATCH($D603,Items!$A$2:$A$501,0)),"Unknown SKU"))</f>
        <v/>
      </c>
      <c r="F603" s="14" t="n"/>
      <c r="G603" s="16" t="n"/>
      <c r="H603" s="13" t="str">
        <f>IF(F603="","",F603*G603)</f>
        <v/>
      </c>
      <c r="I603" s="14" t="n"/>
      <c r="J603" s="12" t="str">
        <f>IF($D603="","",IF(IF(I603="",0,I603)&gt;=F603,"Received",IF(IF(I603="",0,I603)&gt;0,"Part received","Open")))</f>
        <v/>
      </c>
      <c r="K603" s="19" t="n"/>
      <c r="L603" s="14" t="n"/>
    </row>
    <row r="604">
      <c r="A604" s="14" t="n"/>
      <c r="B604" s="19" t="n"/>
      <c r="C604" s="14" t="n"/>
      <c r="D604" s="14" t="n"/>
      <c r="E604" s="12" t="str">
        <f>IF($D604="","",IFERROR(INDEX(Items!$B$2:$B$501,MATCH($D604,Items!$A$2:$A$501,0)),"Unknown SKU"))</f>
        <v/>
      </c>
      <c r="F604" s="14" t="n"/>
      <c r="G604" s="16" t="n"/>
      <c r="H604" s="13" t="str">
        <f>IF(F604="","",F604*G604)</f>
        <v/>
      </c>
      <c r="I604" s="14" t="n"/>
      <c r="J604" s="12" t="str">
        <f>IF($D604="","",IF(IF(I604="",0,I604)&gt;=F604,"Received",IF(IF(I604="",0,I604)&gt;0,"Part received","Open")))</f>
        <v/>
      </c>
      <c r="K604" s="19" t="n"/>
      <c r="L604" s="14" t="n"/>
    </row>
    <row r="605">
      <c r="A605" s="14" t="n"/>
      <c r="B605" s="19" t="n"/>
      <c r="C605" s="14" t="n"/>
      <c r="D605" s="14" t="n"/>
      <c r="E605" s="12" t="str">
        <f>IF($D605="","",IFERROR(INDEX(Items!$B$2:$B$501,MATCH($D605,Items!$A$2:$A$501,0)),"Unknown SKU"))</f>
        <v/>
      </c>
      <c r="F605" s="14" t="n"/>
      <c r="G605" s="16" t="n"/>
      <c r="H605" s="13" t="str">
        <f>IF(F605="","",F605*G605)</f>
        <v/>
      </c>
      <c r="I605" s="14" t="n"/>
      <c r="J605" s="12" t="str">
        <f>IF($D605="","",IF(IF(I605="",0,I605)&gt;=F605,"Received",IF(IF(I605="",0,I605)&gt;0,"Part received","Open")))</f>
        <v/>
      </c>
      <c r="K605" s="19" t="n"/>
      <c r="L605" s="14" t="n"/>
    </row>
    <row r="606">
      <c r="A606" s="14" t="n"/>
      <c r="B606" s="19" t="n"/>
      <c r="C606" s="14" t="n"/>
      <c r="D606" s="14" t="n"/>
      <c r="E606" s="12" t="str">
        <f>IF($D606="","",IFERROR(INDEX(Items!$B$2:$B$501,MATCH($D606,Items!$A$2:$A$501,0)),"Unknown SKU"))</f>
        <v/>
      </c>
      <c r="F606" s="14" t="n"/>
      <c r="G606" s="16" t="n"/>
      <c r="H606" s="13" t="str">
        <f>IF(F606="","",F606*G606)</f>
        <v/>
      </c>
      <c r="I606" s="14" t="n"/>
      <c r="J606" s="12" t="str">
        <f>IF($D606="","",IF(IF(I606="",0,I606)&gt;=F606,"Received",IF(IF(I606="",0,I606)&gt;0,"Part received","Open")))</f>
        <v/>
      </c>
      <c r="K606" s="19" t="n"/>
      <c r="L606" s="14" t="n"/>
    </row>
    <row r="607">
      <c r="A607" s="14" t="n"/>
      <c r="B607" s="19" t="n"/>
      <c r="C607" s="14" t="n"/>
      <c r="D607" s="14" t="n"/>
      <c r="E607" s="12" t="str">
        <f>IF($D607="","",IFERROR(INDEX(Items!$B$2:$B$501,MATCH($D607,Items!$A$2:$A$501,0)),"Unknown SKU"))</f>
        <v/>
      </c>
      <c r="F607" s="14" t="n"/>
      <c r="G607" s="16" t="n"/>
      <c r="H607" s="13" t="str">
        <f>IF(F607="","",F607*G607)</f>
        <v/>
      </c>
      <c r="I607" s="14" t="n"/>
      <c r="J607" s="12" t="str">
        <f>IF($D607="","",IF(IF(I607="",0,I607)&gt;=F607,"Received",IF(IF(I607="",0,I607)&gt;0,"Part received","Open")))</f>
        <v/>
      </c>
      <c r="K607" s="19" t="n"/>
      <c r="L607" s="14" t="n"/>
    </row>
    <row r="608">
      <c r="A608" s="14" t="n"/>
      <c r="B608" s="19" t="n"/>
      <c r="C608" s="14" t="n"/>
      <c r="D608" s="14" t="n"/>
      <c r="E608" s="12" t="str">
        <f>IF($D608="","",IFERROR(INDEX(Items!$B$2:$B$501,MATCH($D608,Items!$A$2:$A$501,0)),"Unknown SKU"))</f>
        <v/>
      </c>
      <c r="F608" s="14" t="n"/>
      <c r="G608" s="16" t="n"/>
      <c r="H608" s="13" t="str">
        <f>IF(F608="","",F608*G608)</f>
        <v/>
      </c>
      <c r="I608" s="14" t="n"/>
      <c r="J608" s="12" t="str">
        <f>IF($D608="","",IF(IF(I608="",0,I608)&gt;=F608,"Received",IF(IF(I608="",0,I608)&gt;0,"Part received","Open")))</f>
        <v/>
      </c>
      <c r="K608" s="19" t="n"/>
      <c r="L608" s="14" t="n"/>
    </row>
    <row r="609">
      <c r="A609" s="14" t="n"/>
      <c r="B609" s="19" t="n"/>
      <c r="C609" s="14" t="n"/>
      <c r="D609" s="14" t="n"/>
      <c r="E609" s="12" t="str">
        <f>IF($D609="","",IFERROR(INDEX(Items!$B$2:$B$501,MATCH($D609,Items!$A$2:$A$501,0)),"Unknown SKU"))</f>
        <v/>
      </c>
      <c r="F609" s="14" t="n"/>
      <c r="G609" s="16" t="n"/>
      <c r="H609" s="13" t="str">
        <f>IF(F609="","",F609*G609)</f>
        <v/>
      </c>
      <c r="I609" s="14" t="n"/>
      <c r="J609" s="12" t="str">
        <f>IF($D609="","",IF(IF(I609="",0,I609)&gt;=F609,"Received",IF(IF(I609="",0,I609)&gt;0,"Part received","Open")))</f>
        <v/>
      </c>
      <c r="K609" s="19" t="n"/>
      <c r="L609" s="14" t="n"/>
    </row>
    <row r="610">
      <c r="A610" s="14" t="n"/>
      <c r="B610" s="19" t="n"/>
      <c r="C610" s="14" t="n"/>
      <c r="D610" s="14" t="n"/>
      <c r="E610" s="12" t="str">
        <f>IF($D610="","",IFERROR(INDEX(Items!$B$2:$B$501,MATCH($D610,Items!$A$2:$A$501,0)),"Unknown SKU"))</f>
        <v/>
      </c>
      <c r="F610" s="14" t="n"/>
      <c r="G610" s="16" t="n"/>
      <c r="H610" s="13" t="str">
        <f>IF(F610="","",F610*G610)</f>
        <v/>
      </c>
      <c r="I610" s="14" t="n"/>
      <c r="J610" s="12" t="str">
        <f>IF($D610="","",IF(IF(I610="",0,I610)&gt;=F610,"Received",IF(IF(I610="",0,I610)&gt;0,"Part received","Open")))</f>
        <v/>
      </c>
      <c r="K610" s="19" t="n"/>
      <c r="L610" s="14" t="n"/>
    </row>
    <row r="611">
      <c r="A611" s="14" t="n"/>
      <c r="B611" s="19" t="n"/>
      <c r="C611" s="14" t="n"/>
      <c r="D611" s="14" t="n"/>
      <c r="E611" s="12" t="str">
        <f>IF($D611="","",IFERROR(INDEX(Items!$B$2:$B$501,MATCH($D611,Items!$A$2:$A$501,0)),"Unknown SKU"))</f>
        <v/>
      </c>
      <c r="F611" s="14" t="n"/>
      <c r="G611" s="16" t="n"/>
      <c r="H611" s="13" t="str">
        <f>IF(F611="","",F611*G611)</f>
        <v/>
      </c>
      <c r="I611" s="14" t="n"/>
      <c r="J611" s="12" t="str">
        <f>IF($D611="","",IF(IF(I611="",0,I611)&gt;=F611,"Received",IF(IF(I611="",0,I611)&gt;0,"Part received","Open")))</f>
        <v/>
      </c>
      <c r="K611" s="19" t="n"/>
      <c r="L611" s="14" t="n"/>
    </row>
    <row r="612">
      <c r="A612" s="14" t="n"/>
      <c r="B612" s="19" t="n"/>
      <c r="C612" s="14" t="n"/>
      <c r="D612" s="14" t="n"/>
      <c r="E612" s="12" t="str">
        <f>IF($D612="","",IFERROR(INDEX(Items!$B$2:$B$501,MATCH($D612,Items!$A$2:$A$501,0)),"Unknown SKU"))</f>
        <v/>
      </c>
      <c r="F612" s="14" t="n"/>
      <c r="G612" s="16" t="n"/>
      <c r="H612" s="13" t="str">
        <f>IF(F612="","",F612*G612)</f>
        <v/>
      </c>
      <c r="I612" s="14" t="n"/>
      <c r="J612" s="12" t="str">
        <f>IF($D612="","",IF(IF(I612="",0,I612)&gt;=F612,"Received",IF(IF(I612="",0,I612)&gt;0,"Part received","Open")))</f>
        <v/>
      </c>
      <c r="K612" s="19" t="n"/>
      <c r="L612" s="14" t="n"/>
    </row>
    <row r="613">
      <c r="A613" s="14" t="n"/>
      <c r="B613" s="19" t="n"/>
      <c r="C613" s="14" t="n"/>
      <c r="D613" s="14" t="n"/>
      <c r="E613" s="12" t="str">
        <f>IF($D613="","",IFERROR(INDEX(Items!$B$2:$B$501,MATCH($D613,Items!$A$2:$A$501,0)),"Unknown SKU"))</f>
        <v/>
      </c>
      <c r="F613" s="14" t="n"/>
      <c r="G613" s="16" t="n"/>
      <c r="H613" s="13" t="str">
        <f>IF(F613="","",F613*G613)</f>
        <v/>
      </c>
      <c r="I613" s="14" t="n"/>
      <c r="J613" s="12" t="str">
        <f>IF($D613="","",IF(IF(I613="",0,I613)&gt;=F613,"Received",IF(IF(I613="",0,I613)&gt;0,"Part received","Open")))</f>
        <v/>
      </c>
      <c r="K613" s="19" t="n"/>
      <c r="L613" s="14" t="n"/>
    </row>
    <row r="614">
      <c r="A614" s="14" t="n"/>
      <c r="B614" s="19" t="n"/>
      <c r="C614" s="14" t="n"/>
      <c r="D614" s="14" t="n"/>
      <c r="E614" s="12" t="str">
        <f>IF($D614="","",IFERROR(INDEX(Items!$B$2:$B$501,MATCH($D614,Items!$A$2:$A$501,0)),"Unknown SKU"))</f>
        <v/>
      </c>
      <c r="F614" s="14" t="n"/>
      <c r="G614" s="16" t="n"/>
      <c r="H614" s="13" t="str">
        <f>IF(F614="","",F614*G614)</f>
        <v/>
      </c>
      <c r="I614" s="14" t="n"/>
      <c r="J614" s="12" t="str">
        <f>IF($D614="","",IF(IF(I614="",0,I614)&gt;=F614,"Received",IF(IF(I614="",0,I614)&gt;0,"Part received","Open")))</f>
        <v/>
      </c>
      <c r="K614" s="19" t="n"/>
      <c r="L614" s="14" t="n"/>
    </row>
    <row r="615">
      <c r="A615" s="14" t="n"/>
      <c r="B615" s="19" t="n"/>
      <c r="C615" s="14" t="n"/>
      <c r="D615" s="14" t="n"/>
      <c r="E615" s="12" t="str">
        <f>IF($D615="","",IFERROR(INDEX(Items!$B$2:$B$501,MATCH($D615,Items!$A$2:$A$501,0)),"Unknown SKU"))</f>
        <v/>
      </c>
      <c r="F615" s="14" t="n"/>
      <c r="G615" s="16" t="n"/>
      <c r="H615" s="13" t="str">
        <f>IF(F615="","",F615*G615)</f>
        <v/>
      </c>
      <c r="I615" s="14" t="n"/>
      <c r="J615" s="12" t="str">
        <f>IF($D615="","",IF(IF(I615="",0,I615)&gt;=F615,"Received",IF(IF(I615="",0,I615)&gt;0,"Part received","Open")))</f>
        <v/>
      </c>
      <c r="K615" s="19" t="n"/>
      <c r="L615" s="14" t="n"/>
    </row>
    <row r="616">
      <c r="A616" s="14" t="n"/>
      <c r="B616" s="19" t="n"/>
      <c r="C616" s="14" t="n"/>
      <c r="D616" s="14" t="n"/>
      <c r="E616" s="12" t="str">
        <f>IF($D616="","",IFERROR(INDEX(Items!$B$2:$B$501,MATCH($D616,Items!$A$2:$A$501,0)),"Unknown SKU"))</f>
        <v/>
      </c>
      <c r="F616" s="14" t="n"/>
      <c r="G616" s="16" t="n"/>
      <c r="H616" s="13" t="str">
        <f>IF(F616="","",F616*G616)</f>
        <v/>
      </c>
      <c r="I616" s="14" t="n"/>
      <c r="J616" s="12" t="str">
        <f>IF($D616="","",IF(IF(I616="",0,I616)&gt;=F616,"Received",IF(IF(I616="",0,I616)&gt;0,"Part received","Open")))</f>
        <v/>
      </c>
      <c r="K616" s="19" t="n"/>
      <c r="L616" s="14" t="n"/>
    </row>
    <row r="617">
      <c r="A617" s="14" t="n"/>
      <c r="B617" s="19" t="n"/>
      <c r="C617" s="14" t="n"/>
      <c r="D617" s="14" t="n"/>
      <c r="E617" s="12" t="str">
        <f>IF($D617="","",IFERROR(INDEX(Items!$B$2:$B$501,MATCH($D617,Items!$A$2:$A$501,0)),"Unknown SKU"))</f>
        <v/>
      </c>
      <c r="F617" s="14" t="n"/>
      <c r="G617" s="16" t="n"/>
      <c r="H617" s="13" t="str">
        <f>IF(F617="","",F617*G617)</f>
        <v/>
      </c>
      <c r="I617" s="14" t="n"/>
      <c r="J617" s="12" t="str">
        <f>IF($D617="","",IF(IF(I617="",0,I617)&gt;=F617,"Received",IF(IF(I617="",0,I617)&gt;0,"Part received","Open")))</f>
        <v/>
      </c>
      <c r="K617" s="19" t="n"/>
      <c r="L617" s="14" t="n"/>
    </row>
    <row r="618">
      <c r="A618" s="14" t="n"/>
      <c r="B618" s="19" t="n"/>
      <c r="C618" s="14" t="n"/>
      <c r="D618" s="14" t="n"/>
      <c r="E618" s="12" t="str">
        <f>IF($D618="","",IFERROR(INDEX(Items!$B$2:$B$501,MATCH($D618,Items!$A$2:$A$501,0)),"Unknown SKU"))</f>
        <v/>
      </c>
      <c r="F618" s="14" t="n"/>
      <c r="G618" s="16" t="n"/>
      <c r="H618" s="13" t="str">
        <f>IF(F618="","",F618*G618)</f>
        <v/>
      </c>
      <c r="I618" s="14" t="n"/>
      <c r="J618" s="12" t="str">
        <f>IF($D618="","",IF(IF(I618="",0,I618)&gt;=F618,"Received",IF(IF(I618="",0,I618)&gt;0,"Part received","Open")))</f>
        <v/>
      </c>
      <c r="K618" s="19" t="n"/>
      <c r="L618" s="14" t="n"/>
    </row>
    <row r="619">
      <c r="A619" s="14" t="n"/>
      <c r="B619" s="19" t="n"/>
      <c r="C619" s="14" t="n"/>
      <c r="D619" s="14" t="n"/>
      <c r="E619" s="12" t="str">
        <f>IF($D619="","",IFERROR(INDEX(Items!$B$2:$B$501,MATCH($D619,Items!$A$2:$A$501,0)),"Unknown SKU"))</f>
        <v/>
      </c>
      <c r="F619" s="14" t="n"/>
      <c r="G619" s="16" t="n"/>
      <c r="H619" s="13" t="str">
        <f>IF(F619="","",F619*G619)</f>
        <v/>
      </c>
      <c r="I619" s="14" t="n"/>
      <c r="J619" s="12" t="str">
        <f>IF($D619="","",IF(IF(I619="",0,I619)&gt;=F619,"Received",IF(IF(I619="",0,I619)&gt;0,"Part received","Open")))</f>
        <v/>
      </c>
      <c r="K619" s="19" t="n"/>
      <c r="L619" s="14" t="n"/>
    </row>
    <row r="620">
      <c r="A620" s="14" t="n"/>
      <c r="B620" s="19" t="n"/>
      <c r="C620" s="14" t="n"/>
      <c r="D620" s="14" t="n"/>
      <c r="E620" s="12" t="str">
        <f>IF($D620="","",IFERROR(INDEX(Items!$B$2:$B$501,MATCH($D620,Items!$A$2:$A$501,0)),"Unknown SKU"))</f>
        <v/>
      </c>
      <c r="F620" s="14" t="n"/>
      <c r="G620" s="16" t="n"/>
      <c r="H620" s="13" t="str">
        <f>IF(F620="","",F620*G620)</f>
        <v/>
      </c>
      <c r="I620" s="14" t="n"/>
      <c r="J620" s="12" t="str">
        <f>IF($D620="","",IF(IF(I620="",0,I620)&gt;=F620,"Received",IF(IF(I620="",0,I620)&gt;0,"Part received","Open")))</f>
        <v/>
      </c>
      <c r="K620" s="19" t="n"/>
      <c r="L620" s="14" t="n"/>
    </row>
    <row r="621">
      <c r="A621" s="14" t="n"/>
      <c r="B621" s="19" t="n"/>
      <c r="C621" s="14" t="n"/>
      <c r="D621" s="14" t="n"/>
      <c r="E621" s="12" t="str">
        <f>IF($D621="","",IFERROR(INDEX(Items!$B$2:$B$501,MATCH($D621,Items!$A$2:$A$501,0)),"Unknown SKU"))</f>
        <v/>
      </c>
      <c r="F621" s="14" t="n"/>
      <c r="G621" s="16" t="n"/>
      <c r="H621" s="13" t="str">
        <f>IF(F621="","",F621*G621)</f>
        <v/>
      </c>
      <c r="I621" s="14" t="n"/>
      <c r="J621" s="12" t="str">
        <f>IF($D621="","",IF(IF(I621="",0,I621)&gt;=F621,"Received",IF(IF(I621="",0,I621)&gt;0,"Part received","Open")))</f>
        <v/>
      </c>
      <c r="K621" s="19" t="n"/>
      <c r="L621" s="14" t="n"/>
    </row>
    <row r="622">
      <c r="A622" s="14" t="n"/>
      <c r="B622" s="19" t="n"/>
      <c r="C622" s="14" t="n"/>
      <c r="D622" s="14" t="n"/>
      <c r="E622" s="12" t="str">
        <f>IF($D622="","",IFERROR(INDEX(Items!$B$2:$B$501,MATCH($D622,Items!$A$2:$A$501,0)),"Unknown SKU"))</f>
        <v/>
      </c>
      <c r="F622" s="14" t="n"/>
      <c r="G622" s="16" t="n"/>
      <c r="H622" s="13" t="str">
        <f>IF(F622="","",F622*G622)</f>
        <v/>
      </c>
      <c r="I622" s="14" t="n"/>
      <c r="J622" s="12" t="str">
        <f>IF($D622="","",IF(IF(I622="",0,I622)&gt;=F622,"Received",IF(IF(I622="",0,I622)&gt;0,"Part received","Open")))</f>
        <v/>
      </c>
      <c r="K622" s="19" t="n"/>
      <c r="L622" s="14" t="n"/>
    </row>
    <row r="623">
      <c r="A623" s="14" t="n"/>
      <c r="B623" s="19" t="n"/>
      <c r="C623" s="14" t="n"/>
      <c r="D623" s="14" t="n"/>
      <c r="E623" s="12" t="str">
        <f>IF($D623="","",IFERROR(INDEX(Items!$B$2:$B$501,MATCH($D623,Items!$A$2:$A$501,0)),"Unknown SKU"))</f>
        <v/>
      </c>
      <c r="F623" s="14" t="n"/>
      <c r="G623" s="16" t="n"/>
      <c r="H623" s="13" t="str">
        <f>IF(F623="","",F623*G623)</f>
        <v/>
      </c>
      <c r="I623" s="14" t="n"/>
      <c r="J623" s="12" t="str">
        <f>IF($D623="","",IF(IF(I623="",0,I623)&gt;=F623,"Received",IF(IF(I623="",0,I623)&gt;0,"Part received","Open")))</f>
        <v/>
      </c>
      <c r="K623" s="19" t="n"/>
      <c r="L623" s="14" t="n"/>
    </row>
    <row r="624">
      <c r="A624" s="14" t="n"/>
      <c r="B624" s="19" t="n"/>
      <c r="C624" s="14" t="n"/>
      <c r="D624" s="14" t="n"/>
      <c r="E624" s="12" t="str">
        <f>IF($D624="","",IFERROR(INDEX(Items!$B$2:$B$501,MATCH($D624,Items!$A$2:$A$501,0)),"Unknown SKU"))</f>
        <v/>
      </c>
      <c r="F624" s="14" t="n"/>
      <c r="G624" s="16" t="n"/>
      <c r="H624" s="13" t="str">
        <f>IF(F624="","",F624*G624)</f>
        <v/>
      </c>
      <c r="I624" s="14" t="n"/>
      <c r="J624" s="12" t="str">
        <f>IF($D624="","",IF(IF(I624="",0,I624)&gt;=F624,"Received",IF(IF(I624="",0,I624)&gt;0,"Part received","Open")))</f>
        <v/>
      </c>
      <c r="K624" s="19" t="n"/>
      <c r="L624" s="14" t="n"/>
    </row>
    <row r="625">
      <c r="A625" s="14" t="n"/>
      <c r="B625" s="19" t="n"/>
      <c r="C625" s="14" t="n"/>
      <c r="D625" s="14" t="n"/>
      <c r="E625" s="12" t="str">
        <f>IF($D625="","",IFERROR(INDEX(Items!$B$2:$B$501,MATCH($D625,Items!$A$2:$A$501,0)),"Unknown SKU"))</f>
        <v/>
      </c>
      <c r="F625" s="14" t="n"/>
      <c r="G625" s="16" t="n"/>
      <c r="H625" s="13" t="str">
        <f>IF(F625="","",F625*G625)</f>
        <v/>
      </c>
      <c r="I625" s="14" t="n"/>
      <c r="J625" s="12" t="str">
        <f>IF($D625="","",IF(IF(I625="",0,I625)&gt;=F625,"Received",IF(IF(I625="",0,I625)&gt;0,"Part received","Open")))</f>
        <v/>
      </c>
      <c r="K625" s="19" t="n"/>
      <c r="L625" s="14" t="n"/>
    </row>
    <row r="626">
      <c r="A626" s="14" t="n"/>
      <c r="B626" s="19" t="n"/>
      <c r="C626" s="14" t="n"/>
      <c r="D626" s="14" t="n"/>
      <c r="E626" s="12" t="str">
        <f>IF($D626="","",IFERROR(INDEX(Items!$B$2:$B$501,MATCH($D626,Items!$A$2:$A$501,0)),"Unknown SKU"))</f>
        <v/>
      </c>
      <c r="F626" s="14" t="n"/>
      <c r="G626" s="16" t="n"/>
      <c r="H626" s="13" t="str">
        <f>IF(F626="","",F626*G626)</f>
        <v/>
      </c>
      <c r="I626" s="14" t="n"/>
      <c r="J626" s="12" t="str">
        <f>IF($D626="","",IF(IF(I626="",0,I626)&gt;=F626,"Received",IF(IF(I626="",0,I626)&gt;0,"Part received","Open")))</f>
        <v/>
      </c>
      <c r="K626" s="19" t="n"/>
      <c r="L626" s="14" t="n"/>
    </row>
    <row r="627">
      <c r="A627" s="14" t="n"/>
      <c r="B627" s="19" t="n"/>
      <c r="C627" s="14" t="n"/>
      <c r="D627" s="14" t="n"/>
      <c r="E627" s="12" t="str">
        <f>IF($D627="","",IFERROR(INDEX(Items!$B$2:$B$501,MATCH($D627,Items!$A$2:$A$501,0)),"Unknown SKU"))</f>
        <v/>
      </c>
      <c r="F627" s="14" t="n"/>
      <c r="G627" s="16" t="n"/>
      <c r="H627" s="13" t="str">
        <f>IF(F627="","",F627*G627)</f>
        <v/>
      </c>
      <c r="I627" s="14" t="n"/>
      <c r="J627" s="12" t="str">
        <f>IF($D627="","",IF(IF(I627="",0,I627)&gt;=F627,"Received",IF(IF(I627="",0,I627)&gt;0,"Part received","Open")))</f>
        <v/>
      </c>
      <c r="K627" s="19" t="n"/>
      <c r="L627" s="14" t="n"/>
    </row>
    <row r="628">
      <c r="A628" s="14" t="n"/>
      <c r="B628" s="19" t="n"/>
      <c r="C628" s="14" t="n"/>
      <c r="D628" s="14" t="n"/>
      <c r="E628" s="12" t="str">
        <f>IF($D628="","",IFERROR(INDEX(Items!$B$2:$B$501,MATCH($D628,Items!$A$2:$A$501,0)),"Unknown SKU"))</f>
        <v/>
      </c>
      <c r="F628" s="14" t="n"/>
      <c r="G628" s="16" t="n"/>
      <c r="H628" s="13" t="str">
        <f>IF(F628="","",F628*G628)</f>
        <v/>
      </c>
      <c r="I628" s="14" t="n"/>
      <c r="J628" s="12" t="str">
        <f>IF($D628="","",IF(IF(I628="",0,I628)&gt;=F628,"Received",IF(IF(I628="",0,I628)&gt;0,"Part received","Open")))</f>
        <v/>
      </c>
      <c r="K628" s="19" t="n"/>
      <c r="L628" s="14" t="n"/>
    </row>
    <row r="629">
      <c r="A629" s="14" t="n"/>
      <c r="B629" s="19" t="n"/>
      <c r="C629" s="14" t="n"/>
      <c r="D629" s="14" t="n"/>
      <c r="E629" s="12" t="str">
        <f>IF($D629="","",IFERROR(INDEX(Items!$B$2:$B$501,MATCH($D629,Items!$A$2:$A$501,0)),"Unknown SKU"))</f>
        <v/>
      </c>
      <c r="F629" s="14" t="n"/>
      <c r="G629" s="16" t="n"/>
      <c r="H629" s="13" t="str">
        <f>IF(F629="","",F629*G629)</f>
        <v/>
      </c>
      <c r="I629" s="14" t="n"/>
      <c r="J629" s="12" t="str">
        <f>IF($D629="","",IF(IF(I629="",0,I629)&gt;=F629,"Received",IF(IF(I629="",0,I629)&gt;0,"Part received","Open")))</f>
        <v/>
      </c>
      <c r="K629" s="19" t="n"/>
      <c r="L629" s="14" t="n"/>
    </row>
    <row r="630">
      <c r="A630" s="14" t="n"/>
      <c r="B630" s="19" t="n"/>
      <c r="C630" s="14" t="n"/>
      <c r="D630" s="14" t="n"/>
      <c r="E630" s="12" t="str">
        <f>IF($D630="","",IFERROR(INDEX(Items!$B$2:$B$501,MATCH($D630,Items!$A$2:$A$501,0)),"Unknown SKU"))</f>
        <v/>
      </c>
      <c r="F630" s="14" t="n"/>
      <c r="G630" s="16" t="n"/>
      <c r="H630" s="13" t="str">
        <f>IF(F630="","",F630*G630)</f>
        <v/>
      </c>
      <c r="I630" s="14" t="n"/>
      <c r="J630" s="12" t="str">
        <f>IF($D630="","",IF(IF(I630="",0,I630)&gt;=F630,"Received",IF(IF(I630="",0,I630)&gt;0,"Part received","Open")))</f>
        <v/>
      </c>
      <c r="K630" s="19" t="n"/>
      <c r="L630" s="14" t="n"/>
    </row>
    <row r="631">
      <c r="A631" s="14" t="n"/>
      <c r="B631" s="19" t="n"/>
      <c r="C631" s="14" t="n"/>
      <c r="D631" s="14" t="n"/>
      <c r="E631" s="12" t="str">
        <f>IF($D631="","",IFERROR(INDEX(Items!$B$2:$B$501,MATCH($D631,Items!$A$2:$A$501,0)),"Unknown SKU"))</f>
        <v/>
      </c>
      <c r="F631" s="14" t="n"/>
      <c r="G631" s="16" t="n"/>
      <c r="H631" s="13" t="str">
        <f>IF(F631="","",F631*G631)</f>
        <v/>
      </c>
      <c r="I631" s="14" t="n"/>
      <c r="J631" s="12" t="str">
        <f>IF($D631="","",IF(IF(I631="",0,I631)&gt;=F631,"Received",IF(IF(I631="",0,I631)&gt;0,"Part received","Open")))</f>
        <v/>
      </c>
      <c r="K631" s="19" t="n"/>
      <c r="L631" s="14" t="n"/>
    </row>
    <row r="632">
      <c r="A632" s="14" t="n"/>
      <c r="B632" s="19" t="n"/>
      <c r="C632" s="14" t="n"/>
      <c r="D632" s="14" t="n"/>
      <c r="E632" s="12" t="str">
        <f>IF($D632="","",IFERROR(INDEX(Items!$B$2:$B$501,MATCH($D632,Items!$A$2:$A$501,0)),"Unknown SKU"))</f>
        <v/>
      </c>
      <c r="F632" s="14" t="n"/>
      <c r="G632" s="16" t="n"/>
      <c r="H632" s="13" t="str">
        <f>IF(F632="","",F632*G632)</f>
        <v/>
      </c>
      <c r="I632" s="14" t="n"/>
      <c r="J632" s="12" t="str">
        <f>IF($D632="","",IF(IF(I632="",0,I632)&gt;=F632,"Received",IF(IF(I632="",0,I632)&gt;0,"Part received","Open")))</f>
        <v/>
      </c>
      <c r="K632" s="19" t="n"/>
      <c r="L632" s="14" t="n"/>
    </row>
    <row r="633">
      <c r="A633" s="14" t="n"/>
      <c r="B633" s="19" t="n"/>
      <c r="C633" s="14" t="n"/>
      <c r="D633" s="14" t="n"/>
      <c r="E633" s="12" t="str">
        <f>IF($D633="","",IFERROR(INDEX(Items!$B$2:$B$501,MATCH($D633,Items!$A$2:$A$501,0)),"Unknown SKU"))</f>
        <v/>
      </c>
      <c r="F633" s="14" t="n"/>
      <c r="G633" s="16" t="n"/>
      <c r="H633" s="13" t="str">
        <f>IF(F633="","",F633*G633)</f>
        <v/>
      </c>
      <c r="I633" s="14" t="n"/>
      <c r="J633" s="12" t="str">
        <f>IF($D633="","",IF(IF(I633="",0,I633)&gt;=F633,"Received",IF(IF(I633="",0,I633)&gt;0,"Part received","Open")))</f>
        <v/>
      </c>
      <c r="K633" s="19" t="n"/>
      <c r="L633" s="14" t="n"/>
    </row>
    <row r="634">
      <c r="A634" s="14" t="n"/>
      <c r="B634" s="19" t="n"/>
      <c r="C634" s="14" t="n"/>
      <c r="D634" s="14" t="n"/>
      <c r="E634" s="12" t="str">
        <f>IF($D634="","",IFERROR(INDEX(Items!$B$2:$B$501,MATCH($D634,Items!$A$2:$A$501,0)),"Unknown SKU"))</f>
        <v/>
      </c>
      <c r="F634" s="14" t="n"/>
      <c r="G634" s="16" t="n"/>
      <c r="H634" s="13" t="str">
        <f>IF(F634="","",F634*G634)</f>
        <v/>
      </c>
      <c r="I634" s="14" t="n"/>
      <c r="J634" s="12" t="str">
        <f>IF($D634="","",IF(IF(I634="",0,I634)&gt;=F634,"Received",IF(IF(I634="",0,I634)&gt;0,"Part received","Open")))</f>
        <v/>
      </c>
      <c r="K634" s="19" t="n"/>
      <c r="L634" s="14" t="n"/>
    </row>
    <row r="635">
      <c r="A635" s="14" t="n"/>
      <c r="B635" s="19" t="n"/>
      <c r="C635" s="14" t="n"/>
      <c r="D635" s="14" t="n"/>
      <c r="E635" s="12" t="str">
        <f>IF($D635="","",IFERROR(INDEX(Items!$B$2:$B$501,MATCH($D635,Items!$A$2:$A$501,0)),"Unknown SKU"))</f>
        <v/>
      </c>
      <c r="F635" s="14" t="n"/>
      <c r="G635" s="16" t="n"/>
      <c r="H635" s="13" t="str">
        <f>IF(F635="","",F635*G635)</f>
        <v/>
      </c>
      <c r="I635" s="14" t="n"/>
      <c r="J635" s="12" t="str">
        <f>IF($D635="","",IF(IF(I635="",0,I635)&gt;=F635,"Received",IF(IF(I635="",0,I635)&gt;0,"Part received","Open")))</f>
        <v/>
      </c>
      <c r="K635" s="19" t="n"/>
      <c r="L635" s="14" t="n"/>
    </row>
    <row r="636">
      <c r="A636" s="14" t="n"/>
      <c r="B636" s="19" t="n"/>
      <c r="C636" s="14" t="n"/>
      <c r="D636" s="14" t="n"/>
      <c r="E636" s="12" t="str">
        <f>IF($D636="","",IFERROR(INDEX(Items!$B$2:$B$501,MATCH($D636,Items!$A$2:$A$501,0)),"Unknown SKU"))</f>
        <v/>
      </c>
      <c r="F636" s="14" t="n"/>
      <c r="G636" s="16" t="n"/>
      <c r="H636" s="13" t="str">
        <f>IF(F636="","",F636*G636)</f>
        <v/>
      </c>
      <c r="I636" s="14" t="n"/>
      <c r="J636" s="12" t="str">
        <f>IF($D636="","",IF(IF(I636="",0,I636)&gt;=F636,"Received",IF(IF(I636="",0,I636)&gt;0,"Part received","Open")))</f>
        <v/>
      </c>
      <c r="K636" s="19" t="n"/>
      <c r="L636" s="14" t="n"/>
    </row>
    <row r="637">
      <c r="A637" s="14" t="n"/>
      <c r="B637" s="19" t="n"/>
      <c r="C637" s="14" t="n"/>
      <c r="D637" s="14" t="n"/>
      <c r="E637" s="12" t="str">
        <f>IF($D637="","",IFERROR(INDEX(Items!$B$2:$B$501,MATCH($D637,Items!$A$2:$A$501,0)),"Unknown SKU"))</f>
        <v/>
      </c>
      <c r="F637" s="14" t="n"/>
      <c r="G637" s="16" t="n"/>
      <c r="H637" s="13" t="str">
        <f>IF(F637="","",F637*G637)</f>
        <v/>
      </c>
      <c r="I637" s="14" t="n"/>
      <c r="J637" s="12" t="str">
        <f>IF($D637="","",IF(IF(I637="",0,I637)&gt;=F637,"Received",IF(IF(I637="",0,I637)&gt;0,"Part received","Open")))</f>
        <v/>
      </c>
      <c r="K637" s="19" t="n"/>
      <c r="L637" s="14" t="n"/>
    </row>
    <row r="638">
      <c r="A638" s="14" t="n"/>
      <c r="B638" s="19" t="n"/>
      <c r="C638" s="14" t="n"/>
      <c r="D638" s="14" t="n"/>
      <c r="E638" s="12" t="str">
        <f>IF($D638="","",IFERROR(INDEX(Items!$B$2:$B$501,MATCH($D638,Items!$A$2:$A$501,0)),"Unknown SKU"))</f>
        <v/>
      </c>
      <c r="F638" s="14" t="n"/>
      <c r="G638" s="16" t="n"/>
      <c r="H638" s="13" t="str">
        <f>IF(F638="","",F638*G638)</f>
        <v/>
      </c>
      <c r="I638" s="14" t="n"/>
      <c r="J638" s="12" t="str">
        <f>IF($D638="","",IF(IF(I638="",0,I638)&gt;=F638,"Received",IF(IF(I638="",0,I638)&gt;0,"Part received","Open")))</f>
        <v/>
      </c>
      <c r="K638" s="19" t="n"/>
      <c r="L638" s="14" t="n"/>
    </row>
    <row r="639">
      <c r="A639" s="14" t="n"/>
      <c r="B639" s="19" t="n"/>
      <c r="C639" s="14" t="n"/>
      <c r="D639" s="14" t="n"/>
      <c r="E639" s="12" t="str">
        <f>IF($D639="","",IFERROR(INDEX(Items!$B$2:$B$501,MATCH($D639,Items!$A$2:$A$501,0)),"Unknown SKU"))</f>
        <v/>
      </c>
      <c r="F639" s="14" t="n"/>
      <c r="G639" s="16" t="n"/>
      <c r="H639" s="13" t="str">
        <f>IF(F639="","",F639*G639)</f>
        <v/>
      </c>
      <c r="I639" s="14" t="n"/>
      <c r="J639" s="12" t="str">
        <f>IF($D639="","",IF(IF(I639="",0,I639)&gt;=F639,"Received",IF(IF(I639="",0,I639)&gt;0,"Part received","Open")))</f>
        <v/>
      </c>
      <c r="K639" s="19" t="n"/>
      <c r="L639" s="14" t="n"/>
    </row>
    <row r="640">
      <c r="A640" s="14" t="n"/>
      <c r="B640" s="19" t="n"/>
      <c r="C640" s="14" t="n"/>
      <c r="D640" s="14" t="n"/>
      <c r="E640" s="12" t="str">
        <f>IF($D640="","",IFERROR(INDEX(Items!$B$2:$B$501,MATCH($D640,Items!$A$2:$A$501,0)),"Unknown SKU"))</f>
        <v/>
      </c>
      <c r="F640" s="14" t="n"/>
      <c r="G640" s="16" t="n"/>
      <c r="H640" s="13" t="str">
        <f>IF(F640="","",F640*G640)</f>
        <v/>
      </c>
      <c r="I640" s="14" t="n"/>
      <c r="J640" s="12" t="str">
        <f>IF($D640="","",IF(IF(I640="",0,I640)&gt;=F640,"Received",IF(IF(I640="",0,I640)&gt;0,"Part received","Open")))</f>
        <v/>
      </c>
      <c r="K640" s="19" t="n"/>
      <c r="L640" s="14" t="n"/>
    </row>
    <row r="641">
      <c r="A641" s="14" t="n"/>
      <c r="B641" s="19" t="n"/>
      <c r="C641" s="14" t="n"/>
      <c r="D641" s="14" t="n"/>
      <c r="E641" s="12" t="str">
        <f>IF($D641="","",IFERROR(INDEX(Items!$B$2:$B$501,MATCH($D641,Items!$A$2:$A$501,0)),"Unknown SKU"))</f>
        <v/>
      </c>
      <c r="F641" s="14" t="n"/>
      <c r="G641" s="16" t="n"/>
      <c r="H641" s="13" t="str">
        <f>IF(F641="","",F641*G641)</f>
        <v/>
      </c>
      <c r="I641" s="14" t="n"/>
      <c r="J641" s="12" t="str">
        <f>IF($D641="","",IF(IF(I641="",0,I641)&gt;=F641,"Received",IF(IF(I641="",0,I641)&gt;0,"Part received","Open")))</f>
        <v/>
      </c>
      <c r="K641" s="19" t="n"/>
      <c r="L641" s="14" t="n"/>
    </row>
    <row r="642">
      <c r="A642" s="14" t="n"/>
      <c r="B642" s="19" t="n"/>
      <c r="C642" s="14" t="n"/>
      <c r="D642" s="14" t="n"/>
      <c r="E642" s="12" t="str">
        <f>IF($D642="","",IFERROR(INDEX(Items!$B$2:$B$501,MATCH($D642,Items!$A$2:$A$501,0)),"Unknown SKU"))</f>
        <v/>
      </c>
      <c r="F642" s="14" t="n"/>
      <c r="G642" s="16" t="n"/>
      <c r="H642" s="13" t="str">
        <f>IF(F642="","",F642*G642)</f>
        <v/>
      </c>
      <c r="I642" s="14" t="n"/>
      <c r="J642" s="12" t="str">
        <f>IF($D642="","",IF(IF(I642="",0,I642)&gt;=F642,"Received",IF(IF(I642="",0,I642)&gt;0,"Part received","Open")))</f>
        <v/>
      </c>
      <c r="K642" s="19" t="n"/>
      <c r="L642" s="14" t="n"/>
    </row>
    <row r="643">
      <c r="A643" s="14" t="n"/>
      <c r="B643" s="19" t="n"/>
      <c r="C643" s="14" t="n"/>
      <c r="D643" s="14" t="n"/>
      <c r="E643" s="12" t="str">
        <f>IF($D643="","",IFERROR(INDEX(Items!$B$2:$B$501,MATCH($D643,Items!$A$2:$A$501,0)),"Unknown SKU"))</f>
        <v/>
      </c>
      <c r="F643" s="14" t="n"/>
      <c r="G643" s="16" t="n"/>
      <c r="H643" s="13" t="str">
        <f>IF(F643="","",F643*G643)</f>
        <v/>
      </c>
      <c r="I643" s="14" t="n"/>
      <c r="J643" s="12" t="str">
        <f>IF($D643="","",IF(IF(I643="",0,I643)&gt;=F643,"Received",IF(IF(I643="",0,I643)&gt;0,"Part received","Open")))</f>
        <v/>
      </c>
      <c r="K643" s="19" t="n"/>
      <c r="L643" s="14" t="n"/>
    </row>
    <row r="644">
      <c r="A644" s="14" t="n"/>
      <c r="B644" s="19" t="n"/>
      <c r="C644" s="14" t="n"/>
      <c r="D644" s="14" t="n"/>
      <c r="E644" s="12" t="str">
        <f>IF($D644="","",IFERROR(INDEX(Items!$B$2:$B$501,MATCH($D644,Items!$A$2:$A$501,0)),"Unknown SKU"))</f>
        <v/>
      </c>
      <c r="F644" s="14" t="n"/>
      <c r="G644" s="16" t="n"/>
      <c r="H644" s="13" t="str">
        <f>IF(F644="","",F644*G644)</f>
        <v/>
      </c>
      <c r="I644" s="14" t="n"/>
      <c r="J644" s="12" t="str">
        <f>IF($D644="","",IF(IF(I644="",0,I644)&gt;=F644,"Received",IF(IF(I644="",0,I644)&gt;0,"Part received","Open")))</f>
        <v/>
      </c>
      <c r="K644" s="19" t="n"/>
      <c r="L644" s="14" t="n"/>
    </row>
    <row r="645">
      <c r="A645" s="14" t="n"/>
      <c r="B645" s="19" t="n"/>
      <c r="C645" s="14" t="n"/>
      <c r="D645" s="14" t="n"/>
      <c r="E645" s="12" t="str">
        <f>IF($D645="","",IFERROR(INDEX(Items!$B$2:$B$501,MATCH($D645,Items!$A$2:$A$501,0)),"Unknown SKU"))</f>
        <v/>
      </c>
      <c r="F645" s="14" t="n"/>
      <c r="G645" s="16" t="n"/>
      <c r="H645" s="13" t="str">
        <f>IF(F645="","",F645*G645)</f>
        <v/>
      </c>
      <c r="I645" s="14" t="n"/>
      <c r="J645" s="12" t="str">
        <f>IF($D645="","",IF(IF(I645="",0,I645)&gt;=F645,"Received",IF(IF(I645="",0,I645)&gt;0,"Part received","Open")))</f>
        <v/>
      </c>
      <c r="K645" s="19" t="n"/>
      <c r="L645" s="14" t="n"/>
    </row>
    <row r="646">
      <c r="A646" s="14" t="n"/>
      <c r="B646" s="19" t="n"/>
      <c r="C646" s="14" t="n"/>
      <c r="D646" s="14" t="n"/>
      <c r="E646" s="12" t="str">
        <f>IF($D646="","",IFERROR(INDEX(Items!$B$2:$B$501,MATCH($D646,Items!$A$2:$A$501,0)),"Unknown SKU"))</f>
        <v/>
      </c>
      <c r="F646" s="14" t="n"/>
      <c r="G646" s="16" t="n"/>
      <c r="H646" s="13" t="str">
        <f>IF(F646="","",F646*G646)</f>
        <v/>
      </c>
      <c r="I646" s="14" t="n"/>
      <c r="J646" s="12" t="str">
        <f>IF($D646="","",IF(IF(I646="",0,I646)&gt;=F646,"Received",IF(IF(I646="",0,I646)&gt;0,"Part received","Open")))</f>
        <v/>
      </c>
      <c r="K646" s="19" t="n"/>
      <c r="L646" s="14" t="n"/>
    </row>
    <row r="647">
      <c r="A647" s="14" t="n"/>
      <c r="B647" s="19" t="n"/>
      <c r="C647" s="14" t="n"/>
      <c r="D647" s="14" t="n"/>
      <c r="E647" s="12" t="str">
        <f>IF($D647="","",IFERROR(INDEX(Items!$B$2:$B$501,MATCH($D647,Items!$A$2:$A$501,0)),"Unknown SKU"))</f>
        <v/>
      </c>
      <c r="F647" s="14" t="n"/>
      <c r="G647" s="16" t="n"/>
      <c r="H647" s="13" t="str">
        <f>IF(F647="","",F647*G647)</f>
        <v/>
      </c>
      <c r="I647" s="14" t="n"/>
      <c r="J647" s="12" t="str">
        <f>IF($D647="","",IF(IF(I647="",0,I647)&gt;=F647,"Received",IF(IF(I647="",0,I647)&gt;0,"Part received","Open")))</f>
        <v/>
      </c>
      <c r="K647" s="19" t="n"/>
      <c r="L647" s="14" t="n"/>
    </row>
    <row r="648">
      <c r="A648" s="14" t="n"/>
      <c r="B648" s="19" t="n"/>
      <c r="C648" s="14" t="n"/>
      <c r="D648" s="14" t="n"/>
      <c r="E648" s="12" t="str">
        <f>IF($D648="","",IFERROR(INDEX(Items!$B$2:$B$501,MATCH($D648,Items!$A$2:$A$501,0)),"Unknown SKU"))</f>
        <v/>
      </c>
      <c r="F648" s="14" t="n"/>
      <c r="G648" s="16" t="n"/>
      <c r="H648" s="13" t="str">
        <f>IF(F648="","",F648*G648)</f>
        <v/>
      </c>
      <c r="I648" s="14" t="n"/>
      <c r="J648" s="12" t="str">
        <f>IF($D648="","",IF(IF(I648="",0,I648)&gt;=F648,"Received",IF(IF(I648="",0,I648)&gt;0,"Part received","Open")))</f>
        <v/>
      </c>
      <c r="K648" s="19" t="n"/>
      <c r="L648" s="14" t="n"/>
    </row>
    <row r="649">
      <c r="A649" s="14" t="n"/>
      <c r="B649" s="19" t="n"/>
      <c r="C649" s="14" t="n"/>
      <c r="D649" s="14" t="n"/>
      <c r="E649" s="12" t="str">
        <f>IF($D649="","",IFERROR(INDEX(Items!$B$2:$B$501,MATCH($D649,Items!$A$2:$A$501,0)),"Unknown SKU"))</f>
        <v/>
      </c>
      <c r="F649" s="14" t="n"/>
      <c r="G649" s="16" t="n"/>
      <c r="H649" s="13" t="str">
        <f>IF(F649="","",F649*G649)</f>
        <v/>
      </c>
      <c r="I649" s="14" t="n"/>
      <c r="J649" s="12" t="str">
        <f>IF($D649="","",IF(IF(I649="",0,I649)&gt;=F649,"Received",IF(IF(I649="",0,I649)&gt;0,"Part received","Open")))</f>
        <v/>
      </c>
      <c r="K649" s="19" t="n"/>
      <c r="L649" s="14" t="n"/>
    </row>
    <row r="650">
      <c r="A650" s="14" t="n"/>
      <c r="B650" s="19" t="n"/>
      <c r="C650" s="14" t="n"/>
      <c r="D650" s="14" t="n"/>
      <c r="E650" s="12" t="str">
        <f>IF($D650="","",IFERROR(INDEX(Items!$B$2:$B$501,MATCH($D650,Items!$A$2:$A$501,0)),"Unknown SKU"))</f>
        <v/>
      </c>
      <c r="F650" s="14" t="n"/>
      <c r="G650" s="16" t="n"/>
      <c r="H650" s="13" t="str">
        <f>IF(F650="","",F650*G650)</f>
        <v/>
      </c>
      <c r="I650" s="14" t="n"/>
      <c r="J650" s="12" t="str">
        <f>IF($D650="","",IF(IF(I650="",0,I650)&gt;=F650,"Received",IF(IF(I650="",0,I650)&gt;0,"Part received","Open")))</f>
        <v/>
      </c>
      <c r="K650" s="19" t="n"/>
      <c r="L650" s="14" t="n"/>
    </row>
    <row r="651">
      <c r="A651" s="14" t="n"/>
      <c r="B651" s="19" t="n"/>
      <c r="C651" s="14" t="n"/>
      <c r="D651" s="14" t="n"/>
      <c r="E651" s="12" t="str">
        <f>IF($D651="","",IFERROR(INDEX(Items!$B$2:$B$501,MATCH($D651,Items!$A$2:$A$501,0)),"Unknown SKU"))</f>
        <v/>
      </c>
      <c r="F651" s="14" t="n"/>
      <c r="G651" s="16" t="n"/>
      <c r="H651" s="13" t="str">
        <f>IF(F651="","",F651*G651)</f>
        <v/>
      </c>
      <c r="I651" s="14" t="n"/>
      <c r="J651" s="12" t="str">
        <f>IF($D651="","",IF(IF(I651="",0,I651)&gt;=F651,"Received",IF(IF(I651="",0,I651)&gt;0,"Part received","Open")))</f>
        <v/>
      </c>
      <c r="K651" s="19" t="n"/>
      <c r="L651" s="14" t="n"/>
    </row>
    <row r="652">
      <c r="A652" s="14" t="n"/>
      <c r="B652" s="19" t="n"/>
      <c r="C652" s="14" t="n"/>
      <c r="D652" s="14" t="n"/>
      <c r="E652" s="12" t="str">
        <f>IF($D652="","",IFERROR(INDEX(Items!$B$2:$B$501,MATCH($D652,Items!$A$2:$A$501,0)),"Unknown SKU"))</f>
        <v/>
      </c>
      <c r="F652" s="14" t="n"/>
      <c r="G652" s="16" t="n"/>
      <c r="H652" s="13" t="str">
        <f>IF(F652="","",F652*G652)</f>
        <v/>
      </c>
      <c r="I652" s="14" t="n"/>
      <c r="J652" s="12" t="str">
        <f>IF($D652="","",IF(IF(I652="",0,I652)&gt;=F652,"Received",IF(IF(I652="",0,I652)&gt;0,"Part received","Open")))</f>
        <v/>
      </c>
      <c r="K652" s="19" t="n"/>
      <c r="L652" s="14" t="n"/>
    </row>
    <row r="653">
      <c r="A653" s="14" t="n"/>
      <c r="B653" s="19" t="n"/>
      <c r="C653" s="14" t="n"/>
      <c r="D653" s="14" t="n"/>
      <c r="E653" s="12" t="str">
        <f>IF($D653="","",IFERROR(INDEX(Items!$B$2:$B$501,MATCH($D653,Items!$A$2:$A$501,0)),"Unknown SKU"))</f>
        <v/>
      </c>
      <c r="F653" s="14" t="n"/>
      <c r="G653" s="16" t="n"/>
      <c r="H653" s="13" t="str">
        <f>IF(F653="","",F653*G653)</f>
        <v/>
      </c>
      <c r="I653" s="14" t="n"/>
      <c r="J653" s="12" t="str">
        <f>IF($D653="","",IF(IF(I653="",0,I653)&gt;=F653,"Received",IF(IF(I653="",0,I653)&gt;0,"Part received","Open")))</f>
        <v/>
      </c>
      <c r="K653" s="19" t="n"/>
      <c r="L653" s="14" t="n"/>
    </row>
    <row r="654">
      <c r="A654" s="14" t="n"/>
      <c r="B654" s="19" t="n"/>
      <c r="C654" s="14" t="n"/>
      <c r="D654" s="14" t="n"/>
      <c r="E654" s="12" t="str">
        <f>IF($D654="","",IFERROR(INDEX(Items!$B$2:$B$501,MATCH($D654,Items!$A$2:$A$501,0)),"Unknown SKU"))</f>
        <v/>
      </c>
      <c r="F654" s="14" t="n"/>
      <c r="G654" s="16" t="n"/>
      <c r="H654" s="13" t="str">
        <f>IF(F654="","",F654*G654)</f>
        <v/>
      </c>
      <c r="I654" s="14" t="n"/>
      <c r="J654" s="12" t="str">
        <f>IF($D654="","",IF(IF(I654="",0,I654)&gt;=F654,"Received",IF(IF(I654="",0,I654)&gt;0,"Part received","Open")))</f>
        <v/>
      </c>
      <c r="K654" s="19" t="n"/>
      <c r="L654" s="14" t="n"/>
    </row>
    <row r="655">
      <c r="A655" s="14" t="n"/>
      <c r="B655" s="19" t="n"/>
      <c r="C655" s="14" t="n"/>
      <c r="D655" s="14" t="n"/>
      <c r="E655" s="12" t="str">
        <f>IF($D655="","",IFERROR(INDEX(Items!$B$2:$B$501,MATCH($D655,Items!$A$2:$A$501,0)),"Unknown SKU"))</f>
        <v/>
      </c>
      <c r="F655" s="14" t="n"/>
      <c r="G655" s="16" t="n"/>
      <c r="H655" s="13" t="str">
        <f>IF(F655="","",F655*G655)</f>
        <v/>
      </c>
      <c r="I655" s="14" t="n"/>
      <c r="J655" s="12" t="str">
        <f>IF($D655="","",IF(IF(I655="",0,I655)&gt;=F655,"Received",IF(IF(I655="",0,I655)&gt;0,"Part received","Open")))</f>
        <v/>
      </c>
      <c r="K655" s="19" t="n"/>
      <c r="L655" s="14" t="n"/>
    </row>
    <row r="656">
      <c r="A656" s="14" t="n"/>
      <c r="B656" s="19" t="n"/>
      <c r="C656" s="14" t="n"/>
      <c r="D656" s="14" t="n"/>
      <c r="E656" s="12" t="str">
        <f>IF($D656="","",IFERROR(INDEX(Items!$B$2:$B$501,MATCH($D656,Items!$A$2:$A$501,0)),"Unknown SKU"))</f>
        <v/>
      </c>
      <c r="F656" s="14" t="n"/>
      <c r="G656" s="16" t="n"/>
      <c r="H656" s="13" t="str">
        <f>IF(F656="","",F656*G656)</f>
        <v/>
      </c>
      <c r="I656" s="14" t="n"/>
      <c r="J656" s="12" t="str">
        <f>IF($D656="","",IF(IF(I656="",0,I656)&gt;=F656,"Received",IF(IF(I656="",0,I656)&gt;0,"Part received","Open")))</f>
        <v/>
      </c>
      <c r="K656" s="19" t="n"/>
      <c r="L656" s="14" t="n"/>
    </row>
    <row r="657">
      <c r="A657" s="14" t="n"/>
      <c r="B657" s="19" t="n"/>
      <c r="C657" s="14" t="n"/>
      <c r="D657" s="14" t="n"/>
      <c r="E657" s="12" t="str">
        <f>IF($D657="","",IFERROR(INDEX(Items!$B$2:$B$501,MATCH($D657,Items!$A$2:$A$501,0)),"Unknown SKU"))</f>
        <v/>
      </c>
      <c r="F657" s="14" t="n"/>
      <c r="G657" s="16" t="n"/>
      <c r="H657" s="13" t="str">
        <f>IF(F657="","",F657*G657)</f>
        <v/>
      </c>
      <c r="I657" s="14" t="n"/>
      <c r="J657" s="12" t="str">
        <f>IF($D657="","",IF(IF(I657="",0,I657)&gt;=F657,"Received",IF(IF(I657="",0,I657)&gt;0,"Part received","Open")))</f>
        <v/>
      </c>
      <c r="K657" s="19" t="n"/>
      <c r="L657" s="14" t="n"/>
    </row>
    <row r="658">
      <c r="A658" s="14" t="n"/>
      <c r="B658" s="19" t="n"/>
      <c r="C658" s="14" t="n"/>
      <c r="D658" s="14" t="n"/>
      <c r="E658" s="12" t="str">
        <f>IF($D658="","",IFERROR(INDEX(Items!$B$2:$B$501,MATCH($D658,Items!$A$2:$A$501,0)),"Unknown SKU"))</f>
        <v/>
      </c>
      <c r="F658" s="14" t="n"/>
      <c r="G658" s="16" t="n"/>
      <c r="H658" s="13" t="str">
        <f>IF(F658="","",F658*G658)</f>
        <v/>
      </c>
      <c r="I658" s="14" t="n"/>
      <c r="J658" s="12" t="str">
        <f>IF($D658="","",IF(IF(I658="",0,I658)&gt;=F658,"Received",IF(IF(I658="",0,I658)&gt;0,"Part received","Open")))</f>
        <v/>
      </c>
      <c r="K658" s="19" t="n"/>
      <c r="L658" s="14" t="n"/>
    </row>
    <row r="659">
      <c r="A659" s="14" t="n"/>
      <c r="B659" s="19" t="n"/>
      <c r="C659" s="14" t="n"/>
      <c r="D659" s="14" t="n"/>
      <c r="E659" s="12" t="str">
        <f>IF($D659="","",IFERROR(INDEX(Items!$B$2:$B$501,MATCH($D659,Items!$A$2:$A$501,0)),"Unknown SKU"))</f>
        <v/>
      </c>
      <c r="F659" s="14" t="n"/>
      <c r="G659" s="16" t="n"/>
      <c r="H659" s="13" t="str">
        <f>IF(F659="","",F659*G659)</f>
        <v/>
      </c>
      <c r="I659" s="14" t="n"/>
      <c r="J659" s="12" t="str">
        <f>IF($D659="","",IF(IF(I659="",0,I659)&gt;=F659,"Received",IF(IF(I659="",0,I659)&gt;0,"Part received","Open")))</f>
        <v/>
      </c>
      <c r="K659" s="19" t="n"/>
      <c r="L659" s="14" t="n"/>
    </row>
    <row r="660">
      <c r="A660" s="14" t="n"/>
      <c r="B660" s="19" t="n"/>
      <c r="C660" s="14" t="n"/>
      <c r="D660" s="14" t="n"/>
      <c r="E660" s="12" t="str">
        <f>IF($D660="","",IFERROR(INDEX(Items!$B$2:$B$501,MATCH($D660,Items!$A$2:$A$501,0)),"Unknown SKU"))</f>
        <v/>
      </c>
      <c r="F660" s="14" t="n"/>
      <c r="G660" s="16" t="n"/>
      <c r="H660" s="13" t="str">
        <f>IF(F660="","",F660*G660)</f>
        <v/>
      </c>
      <c r="I660" s="14" t="n"/>
      <c r="J660" s="12" t="str">
        <f>IF($D660="","",IF(IF(I660="",0,I660)&gt;=F660,"Received",IF(IF(I660="",0,I660)&gt;0,"Part received","Open")))</f>
        <v/>
      </c>
      <c r="K660" s="19" t="n"/>
      <c r="L660" s="14" t="n"/>
    </row>
    <row r="661">
      <c r="A661" s="14" t="n"/>
      <c r="B661" s="19" t="n"/>
      <c r="C661" s="14" t="n"/>
      <c r="D661" s="14" t="n"/>
      <c r="E661" s="12" t="str">
        <f>IF($D661="","",IFERROR(INDEX(Items!$B$2:$B$501,MATCH($D661,Items!$A$2:$A$501,0)),"Unknown SKU"))</f>
        <v/>
      </c>
      <c r="F661" s="14" t="n"/>
      <c r="G661" s="16" t="n"/>
      <c r="H661" s="13" t="str">
        <f>IF(F661="","",F661*G661)</f>
        <v/>
      </c>
      <c r="I661" s="14" t="n"/>
      <c r="J661" s="12" t="str">
        <f>IF($D661="","",IF(IF(I661="",0,I661)&gt;=F661,"Received",IF(IF(I661="",0,I661)&gt;0,"Part received","Open")))</f>
        <v/>
      </c>
      <c r="K661" s="19" t="n"/>
      <c r="L661" s="14" t="n"/>
    </row>
    <row r="662">
      <c r="A662" s="14" t="n"/>
      <c r="B662" s="19" t="n"/>
      <c r="C662" s="14" t="n"/>
      <c r="D662" s="14" t="n"/>
      <c r="E662" s="12" t="str">
        <f>IF($D662="","",IFERROR(INDEX(Items!$B$2:$B$501,MATCH($D662,Items!$A$2:$A$501,0)),"Unknown SKU"))</f>
        <v/>
      </c>
      <c r="F662" s="14" t="n"/>
      <c r="G662" s="16" t="n"/>
      <c r="H662" s="13" t="str">
        <f>IF(F662="","",F662*G662)</f>
        <v/>
      </c>
      <c r="I662" s="14" t="n"/>
      <c r="J662" s="12" t="str">
        <f>IF($D662="","",IF(IF(I662="",0,I662)&gt;=F662,"Received",IF(IF(I662="",0,I662)&gt;0,"Part received","Open")))</f>
        <v/>
      </c>
      <c r="K662" s="19" t="n"/>
      <c r="L662" s="14" t="n"/>
    </row>
    <row r="663">
      <c r="A663" s="14" t="n"/>
      <c r="B663" s="19" t="n"/>
      <c r="C663" s="14" t="n"/>
      <c r="D663" s="14" t="n"/>
      <c r="E663" s="12" t="str">
        <f>IF($D663="","",IFERROR(INDEX(Items!$B$2:$B$501,MATCH($D663,Items!$A$2:$A$501,0)),"Unknown SKU"))</f>
        <v/>
      </c>
      <c r="F663" s="14" t="n"/>
      <c r="G663" s="16" t="n"/>
      <c r="H663" s="13" t="str">
        <f>IF(F663="","",F663*G663)</f>
        <v/>
      </c>
      <c r="I663" s="14" t="n"/>
      <c r="J663" s="12" t="str">
        <f>IF($D663="","",IF(IF(I663="",0,I663)&gt;=F663,"Received",IF(IF(I663="",0,I663)&gt;0,"Part received","Open")))</f>
        <v/>
      </c>
      <c r="K663" s="19" t="n"/>
      <c r="L663" s="14" t="n"/>
    </row>
    <row r="664">
      <c r="A664" s="14" t="n"/>
      <c r="B664" s="19" t="n"/>
      <c r="C664" s="14" t="n"/>
      <c r="D664" s="14" t="n"/>
      <c r="E664" s="12" t="str">
        <f>IF($D664="","",IFERROR(INDEX(Items!$B$2:$B$501,MATCH($D664,Items!$A$2:$A$501,0)),"Unknown SKU"))</f>
        <v/>
      </c>
      <c r="F664" s="14" t="n"/>
      <c r="G664" s="16" t="n"/>
      <c r="H664" s="13" t="str">
        <f>IF(F664="","",F664*G664)</f>
        <v/>
      </c>
      <c r="I664" s="14" t="n"/>
      <c r="J664" s="12" t="str">
        <f>IF($D664="","",IF(IF(I664="",0,I664)&gt;=F664,"Received",IF(IF(I664="",0,I664)&gt;0,"Part received","Open")))</f>
        <v/>
      </c>
      <c r="K664" s="19" t="n"/>
      <c r="L664" s="14" t="n"/>
    </row>
    <row r="665">
      <c r="A665" s="14" t="n"/>
      <c r="B665" s="19" t="n"/>
      <c r="C665" s="14" t="n"/>
      <c r="D665" s="14" t="n"/>
      <c r="E665" s="12" t="str">
        <f>IF($D665="","",IFERROR(INDEX(Items!$B$2:$B$501,MATCH($D665,Items!$A$2:$A$501,0)),"Unknown SKU"))</f>
        <v/>
      </c>
      <c r="F665" s="14" t="n"/>
      <c r="G665" s="16" t="n"/>
      <c r="H665" s="13" t="str">
        <f>IF(F665="","",F665*G665)</f>
        <v/>
      </c>
      <c r="I665" s="14" t="n"/>
      <c r="J665" s="12" t="str">
        <f>IF($D665="","",IF(IF(I665="",0,I665)&gt;=F665,"Received",IF(IF(I665="",0,I665)&gt;0,"Part received","Open")))</f>
        <v/>
      </c>
      <c r="K665" s="19" t="n"/>
      <c r="L665" s="14" t="n"/>
    </row>
    <row r="666">
      <c r="A666" s="14" t="n"/>
      <c r="B666" s="19" t="n"/>
      <c r="C666" s="14" t="n"/>
      <c r="D666" s="14" t="n"/>
      <c r="E666" s="12" t="str">
        <f>IF($D666="","",IFERROR(INDEX(Items!$B$2:$B$501,MATCH($D666,Items!$A$2:$A$501,0)),"Unknown SKU"))</f>
        <v/>
      </c>
      <c r="F666" s="14" t="n"/>
      <c r="G666" s="16" t="n"/>
      <c r="H666" s="13" t="str">
        <f>IF(F666="","",F666*G666)</f>
        <v/>
      </c>
      <c r="I666" s="14" t="n"/>
      <c r="J666" s="12" t="str">
        <f>IF($D666="","",IF(IF(I666="",0,I666)&gt;=F666,"Received",IF(IF(I666="",0,I666)&gt;0,"Part received","Open")))</f>
        <v/>
      </c>
      <c r="K666" s="19" t="n"/>
      <c r="L666" s="14" t="n"/>
    </row>
    <row r="667">
      <c r="A667" s="14" t="n"/>
      <c r="B667" s="19" t="n"/>
      <c r="C667" s="14" t="n"/>
      <c r="D667" s="14" t="n"/>
      <c r="E667" s="12" t="str">
        <f>IF($D667="","",IFERROR(INDEX(Items!$B$2:$B$501,MATCH($D667,Items!$A$2:$A$501,0)),"Unknown SKU"))</f>
        <v/>
      </c>
      <c r="F667" s="14" t="n"/>
      <c r="G667" s="16" t="n"/>
      <c r="H667" s="13" t="str">
        <f>IF(F667="","",F667*G667)</f>
        <v/>
      </c>
      <c r="I667" s="14" t="n"/>
      <c r="J667" s="12" t="str">
        <f>IF($D667="","",IF(IF(I667="",0,I667)&gt;=F667,"Received",IF(IF(I667="",0,I667)&gt;0,"Part received","Open")))</f>
        <v/>
      </c>
      <c r="K667" s="19" t="n"/>
      <c r="L667" s="14" t="n"/>
    </row>
    <row r="668">
      <c r="A668" s="14" t="n"/>
      <c r="B668" s="19" t="n"/>
      <c r="C668" s="14" t="n"/>
      <c r="D668" s="14" t="n"/>
      <c r="E668" s="12" t="str">
        <f>IF($D668="","",IFERROR(INDEX(Items!$B$2:$B$501,MATCH($D668,Items!$A$2:$A$501,0)),"Unknown SKU"))</f>
        <v/>
      </c>
      <c r="F668" s="14" t="n"/>
      <c r="G668" s="16" t="n"/>
      <c r="H668" s="13" t="str">
        <f>IF(F668="","",F668*G668)</f>
        <v/>
      </c>
      <c r="I668" s="14" t="n"/>
      <c r="J668" s="12" t="str">
        <f>IF($D668="","",IF(IF(I668="",0,I668)&gt;=F668,"Received",IF(IF(I668="",0,I668)&gt;0,"Part received","Open")))</f>
        <v/>
      </c>
      <c r="K668" s="19" t="n"/>
      <c r="L668" s="14" t="n"/>
    </row>
    <row r="669">
      <c r="A669" s="14" t="n"/>
      <c r="B669" s="19" t="n"/>
      <c r="C669" s="14" t="n"/>
      <c r="D669" s="14" t="n"/>
      <c r="E669" s="12" t="str">
        <f>IF($D669="","",IFERROR(INDEX(Items!$B$2:$B$501,MATCH($D669,Items!$A$2:$A$501,0)),"Unknown SKU"))</f>
        <v/>
      </c>
      <c r="F669" s="14" t="n"/>
      <c r="G669" s="16" t="n"/>
      <c r="H669" s="13" t="str">
        <f>IF(F669="","",F669*G669)</f>
        <v/>
      </c>
      <c r="I669" s="14" t="n"/>
      <c r="J669" s="12" t="str">
        <f>IF($D669="","",IF(IF(I669="",0,I669)&gt;=F669,"Received",IF(IF(I669="",0,I669)&gt;0,"Part received","Open")))</f>
        <v/>
      </c>
      <c r="K669" s="19" t="n"/>
      <c r="L669" s="14" t="n"/>
    </row>
    <row r="670">
      <c r="A670" s="14" t="n"/>
      <c r="B670" s="19" t="n"/>
      <c r="C670" s="14" t="n"/>
      <c r="D670" s="14" t="n"/>
      <c r="E670" s="12" t="str">
        <f>IF($D670="","",IFERROR(INDEX(Items!$B$2:$B$501,MATCH($D670,Items!$A$2:$A$501,0)),"Unknown SKU"))</f>
        <v/>
      </c>
      <c r="F670" s="14" t="n"/>
      <c r="G670" s="16" t="n"/>
      <c r="H670" s="13" t="str">
        <f>IF(F670="","",F670*G670)</f>
        <v/>
      </c>
      <c r="I670" s="14" t="n"/>
      <c r="J670" s="12" t="str">
        <f>IF($D670="","",IF(IF(I670="",0,I670)&gt;=F670,"Received",IF(IF(I670="",0,I670)&gt;0,"Part received","Open")))</f>
        <v/>
      </c>
      <c r="K670" s="19" t="n"/>
      <c r="L670" s="14" t="n"/>
    </row>
    <row r="671">
      <c r="A671" s="14" t="n"/>
      <c r="B671" s="19" t="n"/>
      <c r="C671" s="14" t="n"/>
      <c r="D671" s="14" t="n"/>
      <c r="E671" s="12" t="str">
        <f>IF($D671="","",IFERROR(INDEX(Items!$B$2:$B$501,MATCH($D671,Items!$A$2:$A$501,0)),"Unknown SKU"))</f>
        <v/>
      </c>
      <c r="F671" s="14" t="n"/>
      <c r="G671" s="16" t="n"/>
      <c r="H671" s="13" t="str">
        <f>IF(F671="","",F671*G671)</f>
        <v/>
      </c>
      <c r="I671" s="14" t="n"/>
      <c r="J671" s="12" t="str">
        <f>IF($D671="","",IF(IF(I671="",0,I671)&gt;=F671,"Received",IF(IF(I671="",0,I671)&gt;0,"Part received","Open")))</f>
        <v/>
      </c>
      <c r="K671" s="19" t="n"/>
      <c r="L671" s="14" t="n"/>
    </row>
    <row r="672">
      <c r="A672" s="14" t="n"/>
      <c r="B672" s="19" t="n"/>
      <c r="C672" s="14" t="n"/>
      <c r="D672" s="14" t="n"/>
      <c r="E672" s="12" t="str">
        <f>IF($D672="","",IFERROR(INDEX(Items!$B$2:$B$501,MATCH($D672,Items!$A$2:$A$501,0)),"Unknown SKU"))</f>
        <v/>
      </c>
      <c r="F672" s="14" t="n"/>
      <c r="G672" s="16" t="n"/>
      <c r="H672" s="13" t="str">
        <f>IF(F672="","",F672*G672)</f>
        <v/>
      </c>
      <c r="I672" s="14" t="n"/>
      <c r="J672" s="12" t="str">
        <f>IF($D672="","",IF(IF(I672="",0,I672)&gt;=F672,"Received",IF(IF(I672="",0,I672)&gt;0,"Part received","Open")))</f>
        <v/>
      </c>
      <c r="K672" s="19" t="n"/>
      <c r="L672" s="14" t="n"/>
    </row>
    <row r="673">
      <c r="A673" s="14" t="n"/>
      <c r="B673" s="19" t="n"/>
      <c r="C673" s="14" t="n"/>
      <c r="D673" s="14" t="n"/>
      <c r="E673" s="12" t="str">
        <f>IF($D673="","",IFERROR(INDEX(Items!$B$2:$B$501,MATCH($D673,Items!$A$2:$A$501,0)),"Unknown SKU"))</f>
        <v/>
      </c>
      <c r="F673" s="14" t="n"/>
      <c r="G673" s="16" t="n"/>
      <c r="H673" s="13" t="str">
        <f>IF(F673="","",F673*G673)</f>
        <v/>
      </c>
      <c r="I673" s="14" t="n"/>
      <c r="J673" s="12" t="str">
        <f>IF($D673="","",IF(IF(I673="",0,I673)&gt;=F673,"Received",IF(IF(I673="",0,I673)&gt;0,"Part received","Open")))</f>
        <v/>
      </c>
      <c r="K673" s="19" t="n"/>
      <c r="L673" s="14" t="n"/>
    </row>
    <row r="674">
      <c r="A674" s="14" t="n"/>
      <c r="B674" s="19" t="n"/>
      <c r="C674" s="14" t="n"/>
      <c r="D674" s="14" t="n"/>
      <c r="E674" s="12" t="str">
        <f>IF($D674="","",IFERROR(INDEX(Items!$B$2:$B$501,MATCH($D674,Items!$A$2:$A$501,0)),"Unknown SKU"))</f>
        <v/>
      </c>
      <c r="F674" s="14" t="n"/>
      <c r="G674" s="16" t="n"/>
      <c r="H674" s="13" t="str">
        <f>IF(F674="","",F674*G674)</f>
        <v/>
      </c>
      <c r="I674" s="14" t="n"/>
      <c r="J674" s="12" t="str">
        <f>IF($D674="","",IF(IF(I674="",0,I674)&gt;=F674,"Received",IF(IF(I674="",0,I674)&gt;0,"Part received","Open")))</f>
        <v/>
      </c>
      <c r="K674" s="19" t="n"/>
      <c r="L674" s="14" t="n"/>
    </row>
    <row r="675">
      <c r="A675" s="14" t="n"/>
      <c r="B675" s="19" t="n"/>
      <c r="C675" s="14" t="n"/>
      <c r="D675" s="14" t="n"/>
      <c r="E675" s="12" t="str">
        <f>IF($D675="","",IFERROR(INDEX(Items!$B$2:$B$501,MATCH($D675,Items!$A$2:$A$501,0)),"Unknown SKU"))</f>
        <v/>
      </c>
      <c r="F675" s="14" t="n"/>
      <c r="G675" s="16" t="n"/>
      <c r="H675" s="13" t="str">
        <f>IF(F675="","",F675*G675)</f>
        <v/>
      </c>
      <c r="I675" s="14" t="n"/>
      <c r="J675" s="12" t="str">
        <f>IF($D675="","",IF(IF(I675="",0,I675)&gt;=F675,"Received",IF(IF(I675="",0,I675)&gt;0,"Part received","Open")))</f>
        <v/>
      </c>
      <c r="K675" s="19" t="n"/>
      <c r="L675" s="14" t="n"/>
    </row>
    <row r="676">
      <c r="A676" s="14" t="n"/>
      <c r="B676" s="19" t="n"/>
      <c r="C676" s="14" t="n"/>
      <c r="D676" s="14" t="n"/>
      <c r="E676" s="12" t="str">
        <f>IF($D676="","",IFERROR(INDEX(Items!$B$2:$B$501,MATCH($D676,Items!$A$2:$A$501,0)),"Unknown SKU"))</f>
        <v/>
      </c>
      <c r="F676" s="14" t="n"/>
      <c r="G676" s="16" t="n"/>
      <c r="H676" s="13" t="str">
        <f>IF(F676="","",F676*G676)</f>
        <v/>
      </c>
      <c r="I676" s="14" t="n"/>
      <c r="J676" s="12" t="str">
        <f>IF($D676="","",IF(IF(I676="",0,I676)&gt;=F676,"Received",IF(IF(I676="",0,I676)&gt;0,"Part received","Open")))</f>
        <v/>
      </c>
      <c r="K676" s="19" t="n"/>
      <c r="L676" s="14" t="n"/>
    </row>
    <row r="677">
      <c r="A677" s="14" t="n"/>
      <c r="B677" s="19" t="n"/>
      <c r="C677" s="14" t="n"/>
      <c r="D677" s="14" t="n"/>
      <c r="E677" s="12" t="str">
        <f>IF($D677="","",IFERROR(INDEX(Items!$B$2:$B$501,MATCH($D677,Items!$A$2:$A$501,0)),"Unknown SKU"))</f>
        <v/>
      </c>
      <c r="F677" s="14" t="n"/>
      <c r="G677" s="16" t="n"/>
      <c r="H677" s="13" t="str">
        <f>IF(F677="","",F677*G677)</f>
        <v/>
      </c>
      <c r="I677" s="14" t="n"/>
      <c r="J677" s="12" t="str">
        <f>IF($D677="","",IF(IF(I677="",0,I677)&gt;=F677,"Received",IF(IF(I677="",0,I677)&gt;0,"Part received","Open")))</f>
        <v/>
      </c>
      <c r="K677" s="19" t="n"/>
      <c r="L677" s="14" t="n"/>
    </row>
    <row r="678">
      <c r="A678" s="14" t="n"/>
      <c r="B678" s="19" t="n"/>
      <c r="C678" s="14" t="n"/>
      <c r="D678" s="14" t="n"/>
      <c r="E678" s="12" t="str">
        <f>IF($D678="","",IFERROR(INDEX(Items!$B$2:$B$501,MATCH($D678,Items!$A$2:$A$501,0)),"Unknown SKU"))</f>
        <v/>
      </c>
      <c r="F678" s="14" t="n"/>
      <c r="G678" s="16" t="n"/>
      <c r="H678" s="13" t="str">
        <f>IF(F678="","",F678*G678)</f>
        <v/>
      </c>
      <c r="I678" s="14" t="n"/>
      <c r="J678" s="12" t="str">
        <f>IF($D678="","",IF(IF(I678="",0,I678)&gt;=F678,"Received",IF(IF(I678="",0,I678)&gt;0,"Part received","Open")))</f>
        <v/>
      </c>
      <c r="K678" s="19" t="n"/>
      <c r="L678" s="14" t="n"/>
    </row>
    <row r="679">
      <c r="A679" s="14" t="n"/>
      <c r="B679" s="19" t="n"/>
      <c r="C679" s="14" t="n"/>
      <c r="D679" s="14" t="n"/>
      <c r="E679" s="12" t="str">
        <f>IF($D679="","",IFERROR(INDEX(Items!$B$2:$B$501,MATCH($D679,Items!$A$2:$A$501,0)),"Unknown SKU"))</f>
        <v/>
      </c>
      <c r="F679" s="14" t="n"/>
      <c r="G679" s="16" t="n"/>
      <c r="H679" s="13" t="str">
        <f>IF(F679="","",F679*G679)</f>
        <v/>
      </c>
      <c r="I679" s="14" t="n"/>
      <c r="J679" s="12" t="str">
        <f>IF($D679="","",IF(IF(I679="",0,I679)&gt;=F679,"Received",IF(IF(I679="",0,I679)&gt;0,"Part received","Open")))</f>
        <v/>
      </c>
      <c r="K679" s="19" t="n"/>
      <c r="L679" s="14" t="n"/>
    </row>
    <row r="680">
      <c r="A680" s="14" t="n"/>
      <c r="B680" s="19" t="n"/>
      <c r="C680" s="14" t="n"/>
      <c r="D680" s="14" t="n"/>
      <c r="E680" s="12" t="str">
        <f>IF($D680="","",IFERROR(INDEX(Items!$B$2:$B$501,MATCH($D680,Items!$A$2:$A$501,0)),"Unknown SKU"))</f>
        <v/>
      </c>
      <c r="F680" s="14" t="n"/>
      <c r="G680" s="16" t="n"/>
      <c r="H680" s="13" t="str">
        <f>IF(F680="","",F680*G680)</f>
        <v/>
      </c>
      <c r="I680" s="14" t="n"/>
      <c r="J680" s="12" t="str">
        <f>IF($D680="","",IF(IF(I680="",0,I680)&gt;=F680,"Received",IF(IF(I680="",0,I680)&gt;0,"Part received","Open")))</f>
        <v/>
      </c>
      <c r="K680" s="19" t="n"/>
      <c r="L680" s="14" t="n"/>
    </row>
    <row r="681">
      <c r="A681" s="14" t="n"/>
      <c r="B681" s="19" t="n"/>
      <c r="C681" s="14" t="n"/>
      <c r="D681" s="14" t="n"/>
      <c r="E681" s="12" t="str">
        <f>IF($D681="","",IFERROR(INDEX(Items!$B$2:$B$501,MATCH($D681,Items!$A$2:$A$501,0)),"Unknown SKU"))</f>
        <v/>
      </c>
      <c r="F681" s="14" t="n"/>
      <c r="G681" s="16" t="n"/>
      <c r="H681" s="13" t="str">
        <f>IF(F681="","",F681*G681)</f>
        <v/>
      </c>
      <c r="I681" s="14" t="n"/>
      <c r="J681" s="12" t="str">
        <f>IF($D681="","",IF(IF(I681="",0,I681)&gt;=F681,"Received",IF(IF(I681="",0,I681)&gt;0,"Part received","Open")))</f>
        <v/>
      </c>
      <c r="K681" s="19" t="n"/>
      <c r="L681" s="14" t="n"/>
    </row>
    <row r="682">
      <c r="A682" s="14" t="n"/>
      <c r="B682" s="19" t="n"/>
      <c r="C682" s="14" t="n"/>
      <c r="D682" s="14" t="n"/>
      <c r="E682" s="12" t="str">
        <f>IF($D682="","",IFERROR(INDEX(Items!$B$2:$B$501,MATCH($D682,Items!$A$2:$A$501,0)),"Unknown SKU"))</f>
        <v/>
      </c>
      <c r="F682" s="14" t="n"/>
      <c r="G682" s="16" t="n"/>
      <c r="H682" s="13" t="str">
        <f>IF(F682="","",F682*G682)</f>
        <v/>
      </c>
      <c r="I682" s="14" t="n"/>
      <c r="J682" s="12" t="str">
        <f>IF($D682="","",IF(IF(I682="",0,I682)&gt;=F682,"Received",IF(IF(I682="",0,I682)&gt;0,"Part received","Open")))</f>
        <v/>
      </c>
      <c r="K682" s="19" t="n"/>
      <c r="L682" s="14" t="n"/>
    </row>
    <row r="683">
      <c r="A683" s="14" t="n"/>
      <c r="B683" s="19" t="n"/>
      <c r="C683" s="14" t="n"/>
      <c r="D683" s="14" t="n"/>
      <c r="E683" s="12" t="str">
        <f>IF($D683="","",IFERROR(INDEX(Items!$B$2:$B$501,MATCH($D683,Items!$A$2:$A$501,0)),"Unknown SKU"))</f>
        <v/>
      </c>
      <c r="F683" s="14" t="n"/>
      <c r="G683" s="16" t="n"/>
      <c r="H683" s="13" t="str">
        <f>IF(F683="","",F683*G683)</f>
        <v/>
      </c>
      <c r="I683" s="14" t="n"/>
      <c r="J683" s="12" t="str">
        <f>IF($D683="","",IF(IF(I683="",0,I683)&gt;=F683,"Received",IF(IF(I683="",0,I683)&gt;0,"Part received","Open")))</f>
        <v/>
      </c>
      <c r="K683" s="19" t="n"/>
      <c r="L683" s="14" t="n"/>
    </row>
    <row r="684">
      <c r="A684" s="14" t="n"/>
      <c r="B684" s="19" t="n"/>
      <c r="C684" s="14" t="n"/>
      <c r="D684" s="14" t="n"/>
      <c r="E684" s="12" t="str">
        <f>IF($D684="","",IFERROR(INDEX(Items!$B$2:$B$501,MATCH($D684,Items!$A$2:$A$501,0)),"Unknown SKU"))</f>
        <v/>
      </c>
      <c r="F684" s="14" t="n"/>
      <c r="G684" s="16" t="n"/>
      <c r="H684" s="13" t="str">
        <f>IF(F684="","",F684*G684)</f>
        <v/>
      </c>
      <c r="I684" s="14" t="n"/>
      <c r="J684" s="12" t="str">
        <f>IF($D684="","",IF(IF(I684="",0,I684)&gt;=F684,"Received",IF(IF(I684="",0,I684)&gt;0,"Part received","Open")))</f>
        <v/>
      </c>
      <c r="K684" s="19" t="n"/>
      <c r="L684" s="14" t="n"/>
    </row>
    <row r="685">
      <c r="A685" s="14" t="n"/>
      <c r="B685" s="19" t="n"/>
      <c r="C685" s="14" t="n"/>
      <c r="D685" s="14" t="n"/>
      <c r="E685" s="12" t="str">
        <f>IF($D685="","",IFERROR(INDEX(Items!$B$2:$B$501,MATCH($D685,Items!$A$2:$A$501,0)),"Unknown SKU"))</f>
        <v/>
      </c>
      <c r="F685" s="14" t="n"/>
      <c r="G685" s="16" t="n"/>
      <c r="H685" s="13" t="str">
        <f>IF(F685="","",F685*G685)</f>
        <v/>
      </c>
      <c r="I685" s="14" t="n"/>
      <c r="J685" s="12" t="str">
        <f>IF($D685="","",IF(IF(I685="",0,I685)&gt;=F685,"Received",IF(IF(I685="",0,I685)&gt;0,"Part received","Open")))</f>
        <v/>
      </c>
      <c r="K685" s="19" t="n"/>
      <c r="L685" s="14" t="n"/>
    </row>
    <row r="686">
      <c r="A686" s="14" t="n"/>
      <c r="B686" s="19" t="n"/>
      <c r="C686" s="14" t="n"/>
      <c r="D686" s="14" t="n"/>
      <c r="E686" s="12" t="str">
        <f>IF($D686="","",IFERROR(INDEX(Items!$B$2:$B$501,MATCH($D686,Items!$A$2:$A$501,0)),"Unknown SKU"))</f>
        <v/>
      </c>
      <c r="F686" s="14" t="n"/>
      <c r="G686" s="16" t="n"/>
      <c r="H686" s="13" t="str">
        <f>IF(F686="","",F686*G686)</f>
        <v/>
      </c>
      <c r="I686" s="14" t="n"/>
      <c r="J686" s="12" t="str">
        <f>IF($D686="","",IF(IF(I686="",0,I686)&gt;=F686,"Received",IF(IF(I686="",0,I686)&gt;0,"Part received","Open")))</f>
        <v/>
      </c>
      <c r="K686" s="19" t="n"/>
      <c r="L686" s="14" t="n"/>
    </row>
    <row r="687">
      <c r="A687" s="14" t="n"/>
      <c r="B687" s="19" t="n"/>
      <c r="C687" s="14" t="n"/>
      <c r="D687" s="14" t="n"/>
      <c r="E687" s="12" t="str">
        <f>IF($D687="","",IFERROR(INDEX(Items!$B$2:$B$501,MATCH($D687,Items!$A$2:$A$501,0)),"Unknown SKU"))</f>
        <v/>
      </c>
      <c r="F687" s="14" t="n"/>
      <c r="G687" s="16" t="n"/>
      <c r="H687" s="13" t="str">
        <f>IF(F687="","",F687*G687)</f>
        <v/>
      </c>
      <c r="I687" s="14" t="n"/>
      <c r="J687" s="12" t="str">
        <f>IF($D687="","",IF(IF(I687="",0,I687)&gt;=F687,"Received",IF(IF(I687="",0,I687)&gt;0,"Part received","Open")))</f>
        <v/>
      </c>
      <c r="K687" s="19" t="n"/>
      <c r="L687" s="14" t="n"/>
    </row>
    <row r="688">
      <c r="A688" s="14" t="n"/>
      <c r="B688" s="19" t="n"/>
      <c r="C688" s="14" t="n"/>
      <c r="D688" s="14" t="n"/>
      <c r="E688" s="12" t="str">
        <f>IF($D688="","",IFERROR(INDEX(Items!$B$2:$B$501,MATCH($D688,Items!$A$2:$A$501,0)),"Unknown SKU"))</f>
        <v/>
      </c>
      <c r="F688" s="14" t="n"/>
      <c r="G688" s="16" t="n"/>
      <c r="H688" s="13" t="str">
        <f>IF(F688="","",F688*G688)</f>
        <v/>
      </c>
      <c r="I688" s="14" t="n"/>
      <c r="J688" s="12" t="str">
        <f>IF($D688="","",IF(IF(I688="",0,I688)&gt;=F688,"Received",IF(IF(I688="",0,I688)&gt;0,"Part received","Open")))</f>
        <v/>
      </c>
      <c r="K688" s="19" t="n"/>
      <c r="L688" s="14" t="n"/>
    </row>
    <row r="689">
      <c r="A689" s="14" t="n"/>
      <c r="B689" s="19" t="n"/>
      <c r="C689" s="14" t="n"/>
      <c r="D689" s="14" t="n"/>
      <c r="E689" s="12" t="str">
        <f>IF($D689="","",IFERROR(INDEX(Items!$B$2:$B$501,MATCH($D689,Items!$A$2:$A$501,0)),"Unknown SKU"))</f>
        <v/>
      </c>
      <c r="F689" s="14" t="n"/>
      <c r="G689" s="16" t="n"/>
      <c r="H689" s="13" t="str">
        <f>IF(F689="","",F689*G689)</f>
        <v/>
      </c>
      <c r="I689" s="14" t="n"/>
      <c r="J689" s="12" t="str">
        <f>IF($D689="","",IF(IF(I689="",0,I689)&gt;=F689,"Received",IF(IF(I689="",0,I689)&gt;0,"Part received","Open")))</f>
        <v/>
      </c>
      <c r="K689" s="19" t="n"/>
      <c r="L689" s="14" t="n"/>
    </row>
    <row r="690">
      <c r="A690" s="14" t="n"/>
      <c r="B690" s="19" t="n"/>
      <c r="C690" s="14" t="n"/>
      <c r="D690" s="14" t="n"/>
      <c r="E690" s="12" t="str">
        <f>IF($D690="","",IFERROR(INDEX(Items!$B$2:$B$501,MATCH($D690,Items!$A$2:$A$501,0)),"Unknown SKU"))</f>
        <v/>
      </c>
      <c r="F690" s="14" t="n"/>
      <c r="G690" s="16" t="n"/>
      <c r="H690" s="13" t="str">
        <f>IF(F690="","",F690*G690)</f>
        <v/>
      </c>
      <c r="I690" s="14" t="n"/>
      <c r="J690" s="12" t="str">
        <f>IF($D690="","",IF(IF(I690="",0,I690)&gt;=F690,"Received",IF(IF(I690="",0,I690)&gt;0,"Part received","Open")))</f>
        <v/>
      </c>
      <c r="K690" s="19" t="n"/>
      <c r="L690" s="14" t="n"/>
    </row>
    <row r="691">
      <c r="A691" s="14" t="n"/>
      <c r="B691" s="19" t="n"/>
      <c r="C691" s="14" t="n"/>
      <c r="D691" s="14" t="n"/>
      <c r="E691" s="12" t="str">
        <f>IF($D691="","",IFERROR(INDEX(Items!$B$2:$B$501,MATCH($D691,Items!$A$2:$A$501,0)),"Unknown SKU"))</f>
        <v/>
      </c>
      <c r="F691" s="14" t="n"/>
      <c r="G691" s="16" t="n"/>
      <c r="H691" s="13" t="str">
        <f>IF(F691="","",F691*G691)</f>
        <v/>
      </c>
      <c r="I691" s="14" t="n"/>
      <c r="J691" s="12" t="str">
        <f>IF($D691="","",IF(IF(I691="",0,I691)&gt;=F691,"Received",IF(IF(I691="",0,I691)&gt;0,"Part received","Open")))</f>
        <v/>
      </c>
      <c r="K691" s="19" t="n"/>
      <c r="L691" s="14" t="n"/>
    </row>
    <row r="692">
      <c r="A692" s="14" t="n"/>
      <c r="B692" s="19" t="n"/>
      <c r="C692" s="14" t="n"/>
      <c r="D692" s="14" t="n"/>
      <c r="E692" s="12" t="str">
        <f>IF($D692="","",IFERROR(INDEX(Items!$B$2:$B$501,MATCH($D692,Items!$A$2:$A$501,0)),"Unknown SKU"))</f>
        <v/>
      </c>
      <c r="F692" s="14" t="n"/>
      <c r="G692" s="16" t="n"/>
      <c r="H692" s="13" t="str">
        <f>IF(F692="","",F692*G692)</f>
        <v/>
      </c>
      <c r="I692" s="14" t="n"/>
      <c r="J692" s="12" t="str">
        <f>IF($D692="","",IF(IF(I692="",0,I692)&gt;=F692,"Received",IF(IF(I692="",0,I692)&gt;0,"Part received","Open")))</f>
        <v/>
      </c>
      <c r="K692" s="19" t="n"/>
      <c r="L692" s="14" t="n"/>
    </row>
    <row r="693">
      <c r="A693" s="14" t="n"/>
      <c r="B693" s="19" t="n"/>
      <c r="C693" s="14" t="n"/>
      <c r="D693" s="14" t="n"/>
      <c r="E693" s="12" t="str">
        <f>IF($D693="","",IFERROR(INDEX(Items!$B$2:$B$501,MATCH($D693,Items!$A$2:$A$501,0)),"Unknown SKU"))</f>
        <v/>
      </c>
      <c r="F693" s="14" t="n"/>
      <c r="G693" s="16" t="n"/>
      <c r="H693" s="13" t="str">
        <f>IF(F693="","",F693*G693)</f>
        <v/>
      </c>
      <c r="I693" s="14" t="n"/>
      <c r="J693" s="12" t="str">
        <f>IF($D693="","",IF(IF(I693="",0,I693)&gt;=F693,"Received",IF(IF(I693="",0,I693)&gt;0,"Part received","Open")))</f>
        <v/>
      </c>
      <c r="K693" s="19" t="n"/>
      <c r="L693" s="14" t="n"/>
    </row>
    <row r="694">
      <c r="A694" s="14" t="n"/>
      <c r="B694" s="19" t="n"/>
      <c r="C694" s="14" t="n"/>
      <c r="D694" s="14" t="n"/>
      <c r="E694" s="12" t="str">
        <f>IF($D694="","",IFERROR(INDEX(Items!$B$2:$B$501,MATCH($D694,Items!$A$2:$A$501,0)),"Unknown SKU"))</f>
        <v/>
      </c>
      <c r="F694" s="14" t="n"/>
      <c r="G694" s="16" t="n"/>
      <c r="H694" s="13" t="str">
        <f>IF(F694="","",F694*G694)</f>
        <v/>
      </c>
      <c r="I694" s="14" t="n"/>
      <c r="J694" s="12" t="str">
        <f>IF($D694="","",IF(IF(I694="",0,I694)&gt;=F694,"Received",IF(IF(I694="",0,I694)&gt;0,"Part received","Open")))</f>
        <v/>
      </c>
      <c r="K694" s="19" t="n"/>
      <c r="L694" s="14" t="n"/>
    </row>
    <row r="695">
      <c r="A695" s="14" t="n"/>
      <c r="B695" s="19" t="n"/>
      <c r="C695" s="14" t="n"/>
      <c r="D695" s="14" t="n"/>
      <c r="E695" s="12" t="str">
        <f>IF($D695="","",IFERROR(INDEX(Items!$B$2:$B$501,MATCH($D695,Items!$A$2:$A$501,0)),"Unknown SKU"))</f>
        <v/>
      </c>
      <c r="F695" s="14" t="n"/>
      <c r="G695" s="16" t="n"/>
      <c r="H695" s="13" t="str">
        <f>IF(F695="","",F695*G695)</f>
        <v/>
      </c>
      <c r="I695" s="14" t="n"/>
      <c r="J695" s="12" t="str">
        <f>IF($D695="","",IF(IF(I695="",0,I695)&gt;=F695,"Received",IF(IF(I695="",0,I695)&gt;0,"Part received","Open")))</f>
        <v/>
      </c>
      <c r="K695" s="19" t="n"/>
      <c r="L695" s="14" t="n"/>
    </row>
    <row r="696">
      <c r="A696" s="14" t="n"/>
      <c r="B696" s="19" t="n"/>
      <c r="C696" s="14" t="n"/>
      <c r="D696" s="14" t="n"/>
      <c r="E696" s="12" t="str">
        <f>IF($D696="","",IFERROR(INDEX(Items!$B$2:$B$501,MATCH($D696,Items!$A$2:$A$501,0)),"Unknown SKU"))</f>
        <v/>
      </c>
      <c r="F696" s="14" t="n"/>
      <c r="G696" s="16" t="n"/>
      <c r="H696" s="13" t="str">
        <f>IF(F696="","",F696*G696)</f>
        <v/>
      </c>
      <c r="I696" s="14" t="n"/>
      <c r="J696" s="12" t="str">
        <f>IF($D696="","",IF(IF(I696="",0,I696)&gt;=F696,"Received",IF(IF(I696="",0,I696)&gt;0,"Part received","Open")))</f>
        <v/>
      </c>
      <c r="K696" s="19" t="n"/>
      <c r="L696" s="14" t="n"/>
    </row>
    <row r="697">
      <c r="A697" s="14" t="n"/>
      <c r="B697" s="19" t="n"/>
      <c r="C697" s="14" t="n"/>
      <c r="D697" s="14" t="n"/>
      <c r="E697" s="12" t="str">
        <f>IF($D697="","",IFERROR(INDEX(Items!$B$2:$B$501,MATCH($D697,Items!$A$2:$A$501,0)),"Unknown SKU"))</f>
        <v/>
      </c>
      <c r="F697" s="14" t="n"/>
      <c r="G697" s="16" t="n"/>
      <c r="H697" s="13" t="str">
        <f>IF(F697="","",F697*G697)</f>
        <v/>
      </c>
      <c r="I697" s="14" t="n"/>
      <c r="J697" s="12" t="str">
        <f>IF($D697="","",IF(IF(I697="",0,I697)&gt;=F697,"Received",IF(IF(I697="",0,I697)&gt;0,"Part received","Open")))</f>
        <v/>
      </c>
      <c r="K697" s="19" t="n"/>
      <c r="L697" s="14" t="n"/>
    </row>
    <row r="698">
      <c r="A698" s="14" t="n"/>
      <c r="B698" s="19" t="n"/>
      <c r="C698" s="14" t="n"/>
      <c r="D698" s="14" t="n"/>
      <c r="E698" s="12" t="str">
        <f>IF($D698="","",IFERROR(INDEX(Items!$B$2:$B$501,MATCH($D698,Items!$A$2:$A$501,0)),"Unknown SKU"))</f>
        <v/>
      </c>
      <c r="F698" s="14" t="n"/>
      <c r="G698" s="16" t="n"/>
      <c r="H698" s="13" t="str">
        <f>IF(F698="","",F698*G698)</f>
        <v/>
      </c>
      <c r="I698" s="14" t="n"/>
      <c r="J698" s="12" t="str">
        <f>IF($D698="","",IF(IF(I698="",0,I698)&gt;=F698,"Received",IF(IF(I698="",0,I698)&gt;0,"Part received","Open")))</f>
        <v/>
      </c>
      <c r="K698" s="19" t="n"/>
      <c r="L698" s="14" t="n"/>
    </row>
    <row r="699">
      <c r="A699" s="14" t="n"/>
      <c r="B699" s="19" t="n"/>
      <c r="C699" s="14" t="n"/>
      <c r="D699" s="14" t="n"/>
      <c r="E699" s="12" t="str">
        <f>IF($D699="","",IFERROR(INDEX(Items!$B$2:$B$501,MATCH($D699,Items!$A$2:$A$501,0)),"Unknown SKU"))</f>
        <v/>
      </c>
      <c r="F699" s="14" t="n"/>
      <c r="G699" s="16" t="n"/>
      <c r="H699" s="13" t="str">
        <f>IF(F699="","",F699*G699)</f>
        <v/>
      </c>
      <c r="I699" s="14" t="n"/>
      <c r="J699" s="12" t="str">
        <f>IF($D699="","",IF(IF(I699="",0,I699)&gt;=F699,"Received",IF(IF(I699="",0,I699)&gt;0,"Part received","Open")))</f>
        <v/>
      </c>
      <c r="K699" s="19" t="n"/>
      <c r="L699" s="14" t="n"/>
    </row>
    <row r="700">
      <c r="A700" s="14" t="n"/>
      <c r="B700" s="19" t="n"/>
      <c r="C700" s="14" t="n"/>
      <c r="D700" s="14" t="n"/>
      <c r="E700" s="12" t="str">
        <f>IF($D700="","",IFERROR(INDEX(Items!$B$2:$B$501,MATCH($D700,Items!$A$2:$A$501,0)),"Unknown SKU"))</f>
        <v/>
      </c>
      <c r="F700" s="14" t="n"/>
      <c r="G700" s="16" t="n"/>
      <c r="H700" s="13" t="str">
        <f>IF(F700="","",F700*G700)</f>
        <v/>
      </c>
      <c r="I700" s="14" t="n"/>
      <c r="J700" s="12" t="str">
        <f>IF($D700="","",IF(IF(I700="",0,I700)&gt;=F700,"Received",IF(IF(I700="",0,I700)&gt;0,"Part received","Open")))</f>
        <v/>
      </c>
      <c r="K700" s="19" t="n"/>
      <c r="L700" s="14" t="n"/>
    </row>
    <row r="701">
      <c r="A701" s="14" t="n"/>
      <c r="B701" s="19" t="n"/>
      <c r="C701" s="14" t="n"/>
      <c r="D701" s="14" t="n"/>
      <c r="E701" s="12" t="str">
        <f>IF($D701="","",IFERROR(INDEX(Items!$B$2:$B$501,MATCH($D701,Items!$A$2:$A$501,0)),"Unknown SKU"))</f>
        <v/>
      </c>
      <c r="F701" s="14" t="n"/>
      <c r="G701" s="16" t="n"/>
      <c r="H701" s="13" t="str">
        <f>IF(F701="","",F701*G701)</f>
        <v/>
      </c>
      <c r="I701" s="14" t="n"/>
      <c r="J701" s="12" t="str">
        <f>IF($D701="","",IF(IF(I701="",0,I701)&gt;=F701,"Received",IF(IF(I701="",0,I701)&gt;0,"Part received","Open")))</f>
        <v/>
      </c>
      <c r="K701" s="19" t="n"/>
      <c r="L701" s="14" t="n"/>
    </row>
    <row r="702">
      <c r="A702" s="14" t="n"/>
      <c r="B702" s="19" t="n"/>
      <c r="C702" s="14" t="n"/>
      <c r="D702" s="14" t="n"/>
      <c r="E702" s="12" t="str">
        <f>IF($D702="","",IFERROR(INDEX(Items!$B$2:$B$501,MATCH($D702,Items!$A$2:$A$501,0)),"Unknown SKU"))</f>
        <v/>
      </c>
      <c r="F702" s="14" t="n"/>
      <c r="G702" s="16" t="n"/>
      <c r="H702" s="13" t="str">
        <f>IF(F702="","",F702*G702)</f>
        <v/>
      </c>
      <c r="I702" s="14" t="n"/>
      <c r="J702" s="12" t="str">
        <f>IF($D702="","",IF(IF(I702="",0,I702)&gt;=F702,"Received",IF(IF(I702="",0,I702)&gt;0,"Part received","Open")))</f>
        <v/>
      </c>
      <c r="K702" s="19" t="n"/>
      <c r="L702" s="14" t="n"/>
    </row>
    <row r="703">
      <c r="A703" s="14" t="n"/>
      <c r="B703" s="19" t="n"/>
      <c r="C703" s="14" t="n"/>
      <c r="D703" s="14" t="n"/>
      <c r="E703" s="12" t="str">
        <f>IF($D703="","",IFERROR(INDEX(Items!$B$2:$B$501,MATCH($D703,Items!$A$2:$A$501,0)),"Unknown SKU"))</f>
        <v/>
      </c>
      <c r="F703" s="14" t="n"/>
      <c r="G703" s="16" t="n"/>
      <c r="H703" s="13" t="str">
        <f>IF(F703="","",F703*G703)</f>
        <v/>
      </c>
      <c r="I703" s="14" t="n"/>
      <c r="J703" s="12" t="str">
        <f>IF($D703="","",IF(IF(I703="",0,I703)&gt;=F703,"Received",IF(IF(I703="",0,I703)&gt;0,"Part received","Open")))</f>
        <v/>
      </c>
      <c r="K703" s="19" t="n"/>
      <c r="L703" s="14" t="n"/>
    </row>
    <row r="704">
      <c r="A704" s="14" t="n"/>
      <c r="B704" s="19" t="n"/>
      <c r="C704" s="14" t="n"/>
      <c r="D704" s="14" t="n"/>
      <c r="E704" s="12" t="str">
        <f>IF($D704="","",IFERROR(INDEX(Items!$B$2:$B$501,MATCH($D704,Items!$A$2:$A$501,0)),"Unknown SKU"))</f>
        <v/>
      </c>
      <c r="F704" s="14" t="n"/>
      <c r="G704" s="16" t="n"/>
      <c r="H704" s="13" t="str">
        <f>IF(F704="","",F704*G704)</f>
        <v/>
      </c>
      <c r="I704" s="14" t="n"/>
      <c r="J704" s="12" t="str">
        <f>IF($D704="","",IF(IF(I704="",0,I704)&gt;=F704,"Received",IF(IF(I704="",0,I704)&gt;0,"Part received","Open")))</f>
        <v/>
      </c>
      <c r="K704" s="19" t="n"/>
      <c r="L704" s="14" t="n"/>
    </row>
    <row r="705">
      <c r="A705" s="14" t="n"/>
      <c r="B705" s="19" t="n"/>
      <c r="C705" s="14" t="n"/>
      <c r="D705" s="14" t="n"/>
      <c r="E705" s="12" t="str">
        <f>IF($D705="","",IFERROR(INDEX(Items!$B$2:$B$501,MATCH($D705,Items!$A$2:$A$501,0)),"Unknown SKU"))</f>
        <v/>
      </c>
      <c r="F705" s="14" t="n"/>
      <c r="G705" s="16" t="n"/>
      <c r="H705" s="13" t="str">
        <f>IF(F705="","",F705*G705)</f>
        <v/>
      </c>
      <c r="I705" s="14" t="n"/>
      <c r="J705" s="12" t="str">
        <f>IF($D705="","",IF(IF(I705="",0,I705)&gt;=F705,"Received",IF(IF(I705="",0,I705)&gt;0,"Part received","Open")))</f>
        <v/>
      </c>
      <c r="K705" s="19" t="n"/>
      <c r="L705" s="14" t="n"/>
    </row>
    <row r="706">
      <c r="A706" s="14" t="n"/>
      <c r="B706" s="19" t="n"/>
      <c r="C706" s="14" t="n"/>
      <c r="D706" s="14" t="n"/>
      <c r="E706" s="12" t="str">
        <f>IF($D706="","",IFERROR(INDEX(Items!$B$2:$B$501,MATCH($D706,Items!$A$2:$A$501,0)),"Unknown SKU"))</f>
        <v/>
      </c>
      <c r="F706" s="14" t="n"/>
      <c r="G706" s="16" t="n"/>
      <c r="H706" s="13" t="str">
        <f>IF(F706="","",F706*G706)</f>
        <v/>
      </c>
      <c r="I706" s="14" t="n"/>
      <c r="J706" s="12" t="str">
        <f>IF($D706="","",IF(IF(I706="",0,I706)&gt;=F706,"Received",IF(IF(I706="",0,I706)&gt;0,"Part received","Open")))</f>
        <v/>
      </c>
      <c r="K706" s="19" t="n"/>
      <c r="L706" s="14" t="n"/>
    </row>
    <row r="707">
      <c r="A707" s="14" t="n"/>
      <c r="B707" s="19" t="n"/>
      <c r="C707" s="14" t="n"/>
      <c r="D707" s="14" t="n"/>
      <c r="E707" s="12" t="str">
        <f>IF($D707="","",IFERROR(INDEX(Items!$B$2:$B$501,MATCH($D707,Items!$A$2:$A$501,0)),"Unknown SKU"))</f>
        <v/>
      </c>
      <c r="F707" s="14" t="n"/>
      <c r="G707" s="16" t="n"/>
      <c r="H707" s="13" t="str">
        <f>IF(F707="","",F707*G707)</f>
        <v/>
      </c>
      <c r="I707" s="14" t="n"/>
      <c r="J707" s="12" t="str">
        <f>IF($D707="","",IF(IF(I707="",0,I707)&gt;=F707,"Received",IF(IF(I707="",0,I707)&gt;0,"Part received","Open")))</f>
        <v/>
      </c>
      <c r="K707" s="19" t="n"/>
      <c r="L707" s="14" t="n"/>
    </row>
    <row r="708">
      <c r="A708" s="14" t="n"/>
      <c r="B708" s="19" t="n"/>
      <c r="C708" s="14" t="n"/>
      <c r="D708" s="14" t="n"/>
      <c r="E708" s="12" t="str">
        <f>IF($D708="","",IFERROR(INDEX(Items!$B$2:$B$501,MATCH($D708,Items!$A$2:$A$501,0)),"Unknown SKU"))</f>
        <v/>
      </c>
      <c r="F708" s="14" t="n"/>
      <c r="G708" s="16" t="n"/>
      <c r="H708" s="13" t="str">
        <f>IF(F708="","",F708*G708)</f>
        <v/>
      </c>
      <c r="I708" s="14" t="n"/>
      <c r="J708" s="12" t="str">
        <f>IF($D708="","",IF(IF(I708="",0,I708)&gt;=F708,"Received",IF(IF(I708="",0,I708)&gt;0,"Part received","Open")))</f>
        <v/>
      </c>
      <c r="K708" s="19" t="n"/>
      <c r="L708" s="14" t="n"/>
    </row>
    <row r="709">
      <c r="A709" s="14" t="n"/>
      <c r="B709" s="19" t="n"/>
      <c r="C709" s="14" t="n"/>
      <c r="D709" s="14" t="n"/>
      <c r="E709" s="12" t="str">
        <f>IF($D709="","",IFERROR(INDEX(Items!$B$2:$B$501,MATCH($D709,Items!$A$2:$A$501,0)),"Unknown SKU"))</f>
        <v/>
      </c>
      <c r="F709" s="14" t="n"/>
      <c r="G709" s="16" t="n"/>
      <c r="H709" s="13" t="str">
        <f>IF(F709="","",F709*G709)</f>
        <v/>
      </c>
      <c r="I709" s="14" t="n"/>
      <c r="J709" s="12" t="str">
        <f>IF($D709="","",IF(IF(I709="",0,I709)&gt;=F709,"Received",IF(IF(I709="",0,I709)&gt;0,"Part received","Open")))</f>
        <v/>
      </c>
      <c r="K709" s="19" t="n"/>
      <c r="L709" s="14" t="n"/>
    </row>
    <row r="710">
      <c r="A710" s="14" t="n"/>
      <c r="B710" s="19" t="n"/>
      <c r="C710" s="14" t="n"/>
      <c r="D710" s="14" t="n"/>
      <c r="E710" s="12" t="str">
        <f>IF($D710="","",IFERROR(INDEX(Items!$B$2:$B$501,MATCH($D710,Items!$A$2:$A$501,0)),"Unknown SKU"))</f>
        <v/>
      </c>
      <c r="F710" s="14" t="n"/>
      <c r="G710" s="16" t="n"/>
      <c r="H710" s="13" t="str">
        <f>IF(F710="","",F710*G710)</f>
        <v/>
      </c>
      <c r="I710" s="14" t="n"/>
      <c r="J710" s="12" t="str">
        <f>IF($D710="","",IF(IF(I710="",0,I710)&gt;=F710,"Received",IF(IF(I710="",0,I710)&gt;0,"Part received","Open")))</f>
        <v/>
      </c>
      <c r="K710" s="19" t="n"/>
      <c r="L710" s="14" t="n"/>
    </row>
    <row r="711">
      <c r="A711" s="14" t="n"/>
      <c r="B711" s="19" t="n"/>
      <c r="C711" s="14" t="n"/>
      <c r="D711" s="14" t="n"/>
      <c r="E711" s="12" t="str">
        <f>IF($D711="","",IFERROR(INDEX(Items!$B$2:$B$501,MATCH($D711,Items!$A$2:$A$501,0)),"Unknown SKU"))</f>
        <v/>
      </c>
      <c r="F711" s="14" t="n"/>
      <c r="G711" s="16" t="n"/>
      <c r="H711" s="13" t="str">
        <f>IF(F711="","",F711*G711)</f>
        <v/>
      </c>
      <c r="I711" s="14" t="n"/>
      <c r="J711" s="12" t="str">
        <f>IF($D711="","",IF(IF(I711="",0,I711)&gt;=F711,"Received",IF(IF(I711="",0,I711)&gt;0,"Part received","Open")))</f>
        <v/>
      </c>
      <c r="K711" s="19" t="n"/>
      <c r="L711" s="14" t="n"/>
    </row>
    <row r="712">
      <c r="A712" s="14" t="n"/>
      <c r="B712" s="19" t="n"/>
      <c r="C712" s="14" t="n"/>
      <c r="D712" s="14" t="n"/>
      <c r="E712" s="12" t="str">
        <f>IF($D712="","",IFERROR(INDEX(Items!$B$2:$B$501,MATCH($D712,Items!$A$2:$A$501,0)),"Unknown SKU"))</f>
        <v/>
      </c>
      <c r="F712" s="14" t="n"/>
      <c r="G712" s="16" t="n"/>
      <c r="H712" s="13" t="str">
        <f>IF(F712="","",F712*G712)</f>
        <v/>
      </c>
      <c r="I712" s="14" t="n"/>
      <c r="J712" s="12" t="str">
        <f>IF($D712="","",IF(IF(I712="",0,I712)&gt;=F712,"Received",IF(IF(I712="",0,I712)&gt;0,"Part received","Open")))</f>
        <v/>
      </c>
      <c r="K712" s="19" t="n"/>
      <c r="L712" s="14" t="n"/>
    </row>
    <row r="713">
      <c r="A713" s="14" t="n"/>
      <c r="B713" s="19" t="n"/>
      <c r="C713" s="14" t="n"/>
      <c r="D713" s="14" t="n"/>
      <c r="E713" s="12" t="str">
        <f>IF($D713="","",IFERROR(INDEX(Items!$B$2:$B$501,MATCH($D713,Items!$A$2:$A$501,0)),"Unknown SKU"))</f>
        <v/>
      </c>
      <c r="F713" s="14" t="n"/>
      <c r="G713" s="16" t="n"/>
      <c r="H713" s="13" t="str">
        <f>IF(F713="","",F713*G713)</f>
        <v/>
      </c>
      <c r="I713" s="14" t="n"/>
      <c r="J713" s="12" t="str">
        <f>IF($D713="","",IF(IF(I713="",0,I713)&gt;=F713,"Received",IF(IF(I713="",0,I713)&gt;0,"Part received","Open")))</f>
        <v/>
      </c>
      <c r="K713" s="19" t="n"/>
      <c r="L713" s="14" t="n"/>
    </row>
    <row r="714">
      <c r="A714" s="14" t="n"/>
      <c r="B714" s="19" t="n"/>
      <c r="C714" s="14" t="n"/>
      <c r="D714" s="14" t="n"/>
      <c r="E714" s="12" t="str">
        <f>IF($D714="","",IFERROR(INDEX(Items!$B$2:$B$501,MATCH($D714,Items!$A$2:$A$501,0)),"Unknown SKU"))</f>
        <v/>
      </c>
      <c r="F714" s="14" t="n"/>
      <c r="G714" s="16" t="n"/>
      <c r="H714" s="13" t="str">
        <f>IF(F714="","",F714*G714)</f>
        <v/>
      </c>
      <c r="I714" s="14" t="n"/>
      <c r="J714" s="12" t="str">
        <f>IF($D714="","",IF(IF(I714="",0,I714)&gt;=F714,"Received",IF(IF(I714="",0,I714)&gt;0,"Part received","Open")))</f>
        <v/>
      </c>
      <c r="K714" s="19" t="n"/>
      <c r="L714" s="14" t="n"/>
    </row>
    <row r="715">
      <c r="A715" s="14" t="n"/>
      <c r="B715" s="19" t="n"/>
      <c r="C715" s="14" t="n"/>
      <c r="D715" s="14" t="n"/>
      <c r="E715" s="12" t="str">
        <f>IF($D715="","",IFERROR(INDEX(Items!$B$2:$B$501,MATCH($D715,Items!$A$2:$A$501,0)),"Unknown SKU"))</f>
        <v/>
      </c>
      <c r="F715" s="14" t="n"/>
      <c r="G715" s="16" t="n"/>
      <c r="H715" s="13" t="str">
        <f>IF(F715="","",F715*G715)</f>
        <v/>
      </c>
      <c r="I715" s="14" t="n"/>
      <c r="J715" s="12" t="str">
        <f>IF($D715="","",IF(IF(I715="",0,I715)&gt;=F715,"Received",IF(IF(I715="",0,I715)&gt;0,"Part received","Open")))</f>
        <v/>
      </c>
      <c r="K715" s="19" t="n"/>
      <c r="L715" s="14" t="n"/>
    </row>
    <row r="716">
      <c r="A716" s="14" t="n"/>
      <c r="B716" s="19" t="n"/>
      <c r="C716" s="14" t="n"/>
      <c r="D716" s="14" t="n"/>
      <c r="E716" s="12" t="str">
        <f>IF($D716="","",IFERROR(INDEX(Items!$B$2:$B$501,MATCH($D716,Items!$A$2:$A$501,0)),"Unknown SKU"))</f>
        <v/>
      </c>
      <c r="F716" s="14" t="n"/>
      <c r="G716" s="16" t="n"/>
      <c r="H716" s="13" t="str">
        <f>IF(F716="","",F716*G716)</f>
        <v/>
      </c>
      <c r="I716" s="14" t="n"/>
      <c r="J716" s="12" t="str">
        <f>IF($D716="","",IF(IF(I716="",0,I716)&gt;=F716,"Received",IF(IF(I716="",0,I716)&gt;0,"Part received","Open")))</f>
        <v/>
      </c>
      <c r="K716" s="19" t="n"/>
      <c r="L716" s="14" t="n"/>
    </row>
    <row r="717">
      <c r="A717" s="14" t="n"/>
      <c r="B717" s="19" t="n"/>
      <c r="C717" s="14" t="n"/>
      <c r="D717" s="14" t="n"/>
      <c r="E717" s="12" t="str">
        <f>IF($D717="","",IFERROR(INDEX(Items!$B$2:$B$501,MATCH($D717,Items!$A$2:$A$501,0)),"Unknown SKU"))</f>
        <v/>
      </c>
      <c r="F717" s="14" t="n"/>
      <c r="G717" s="16" t="n"/>
      <c r="H717" s="13" t="str">
        <f>IF(F717="","",F717*G717)</f>
        <v/>
      </c>
      <c r="I717" s="14" t="n"/>
      <c r="J717" s="12" t="str">
        <f>IF($D717="","",IF(IF(I717="",0,I717)&gt;=F717,"Received",IF(IF(I717="",0,I717)&gt;0,"Part received","Open")))</f>
        <v/>
      </c>
      <c r="K717" s="19" t="n"/>
      <c r="L717" s="14" t="n"/>
    </row>
    <row r="718">
      <c r="A718" s="14" t="n"/>
      <c r="B718" s="19" t="n"/>
      <c r="C718" s="14" t="n"/>
      <c r="D718" s="14" t="n"/>
      <c r="E718" s="12" t="str">
        <f>IF($D718="","",IFERROR(INDEX(Items!$B$2:$B$501,MATCH($D718,Items!$A$2:$A$501,0)),"Unknown SKU"))</f>
        <v/>
      </c>
      <c r="F718" s="14" t="n"/>
      <c r="G718" s="16" t="n"/>
      <c r="H718" s="13" t="str">
        <f>IF(F718="","",F718*G718)</f>
        <v/>
      </c>
      <c r="I718" s="14" t="n"/>
      <c r="J718" s="12" t="str">
        <f>IF($D718="","",IF(IF(I718="",0,I718)&gt;=F718,"Received",IF(IF(I718="",0,I718)&gt;0,"Part received","Open")))</f>
        <v/>
      </c>
      <c r="K718" s="19" t="n"/>
      <c r="L718" s="14" t="n"/>
    </row>
    <row r="719">
      <c r="A719" s="14" t="n"/>
      <c r="B719" s="19" t="n"/>
      <c r="C719" s="14" t="n"/>
      <c r="D719" s="14" t="n"/>
      <c r="E719" s="12" t="str">
        <f>IF($D719="","",IFERROR(INDEX(Items!$B$2:$B$501,MATCH($D719,Items!$A$2:$A$501,0)),"Unknown SKU"))</f>
        <v/>
      </c>
      <c r="F719" s="14" t="n"/>
      <c r="G719" s="16" t="n"/>
      <c r="H719" s="13" t="str">
        <f>IF(F719="","",F719*G719)</f>
        <v/>
      </c>
      <c r="I719" s="14" t="n"/>
      <c r="J719" s="12" t="str">
        <f>IF($D719="","",IF(IF(I719="",0,I719)&gt;=F719,"Received",IF(IF(I719="",0,I719)&gt;0,"Part received","Open")))</f>
        <v/>
      </c>
      <c r="K719" s="19" t="n"/>
      <c r="L719" s="14" t="n"/>
    </row>
    <row r="720">
      <c r="A720" s="14" t="n"/>
      <c r="B720" s="19" t="n"/>
      <c r="C720" s="14" t="n"/>
      <c r="D720" s="14" t="n"/>
      <c r="E720" s="12" t="str">
        <f>IF($D720="","",IFERROR(INDEX(Items!$B$2:$B$501,MATCH($D720,Items!$A$2:$A$501,0)),"Unknown SKU"))</f>
        <v/>
      </c>
      <c r="F720" s="14" t="n"/>
      <c r="G720" s="16" t="n"/>
      <c r="H720" s="13" t="str">
        <f>IF(F720="","",F720*G720)</f>
        <v/>
      </c>
      <c r="I720" s="14" t="n"/>
      <c r="J720" s="12" t="str">
        <f>IF($D720="","",IF(IF(I720="",0,I720)&gt;=F720,"Received",IF(IF(I720="",0,I720)&gt;0,"Part received","Open")))</f>
        <v/>
      </c>
      <c r="K720" s="19" t="n"/>
      <c r="L720" s="14" t="n"/>
    </row>
    <row r="721">
      <c r="A721" s="14" t="n"/>
      <c r="B721" s="19" t="n"/>
      <c r="C721" s="14" t="n"/>
      <c r="D721" s="14" t="n"/>
      <c r="E721" s="12" t="str">
        <f>IF($D721="","",IFERROR(INDEX(Items!$B$2:$B$501,MATCH($D721,Items!$A$2:$A$501,0)),"Unknown SKU"))</f>
        <v/>
      </c>
      <c r="F721" s="14" t="n"/>
      <c r="G721" s="16" t="n"/>
      <c r="H721" s="13" t="str">
        <f>IF(F721="","",F721*G721)</f>
        <v/>
      </c>
      <c r="I721" s="14" t="n"/>
      <c r="J721" s="12" t="str">
        <f>IF($D721="","",IF(IF(I721="",0,I721)&gt;=F721,"Received",IF(IF(I721="",0,I721)&gt;0,"Part received","Open")))</f>
        <v/>
      </c>
      <c r="K721" s="19" t="n"/>
      <c r="L721" s="14" t="n"/>
    </row>
    <row r="722">
      <c r="A722" s="14" t="n"/>
      <c r="B722" s="19" t="n"/>
      <c r="C722" s="14" t="n"/>
      <c r="D722" s="14" t="n"/>
      <c r="E722" s="12" t="str">
        <f>IF($D722="","",IFERROR(INDEX(Items!$B$2:$B$501,MATCH($D722,Items!$A$2:$A$501,0)),"Unknown SKU"))</f>
        <v/>
      </c>
      <c r="F722" s="14" t="n"/>
      <c r="G722" s="16" t="n"/>
      <c r="H722" s="13" t="str">
        <f>IF(F722="","",F722*G722)</f>
        <v/>
      </c>
      <c r="I722" s="14" t="n"/>
      <c r="J722" s="12" t="str">
        <f>IF($D722="","",IF(IF(I722="",0,I722)&gt;=F722,"Received",IF(IF(I722="",0,I722)&gt;0,"Part received","Open")))</f>
        <v/>
      </c>
      <c r="K722" s="19" t="n"/>
      <c r="L722" s="14" t="n"/>
    </row>
    <row r="723">
      <c r="A723" s="14" t="n"/>
      <c r="B723" s="19" t="n"/>
      <c r="C723" s="14" t="n"/>
      <c r="D723" s="14" t="n"/>
      <c r="E723" s="12" t="str">
        <f>IF($D723="","",IFERROR(INDEX(Items!$B$2:$B$501,MATCH($D723,Items!$A$2:$A$501,0)),"Unknown SKU"))</f>
        <v/>
      </c>
      <c r="F723" s="14" t="n"/>
      <c r="G723" s="16" t="n"/>
      <c r="H723" s="13" t="str">
        <f>IF(F723="","",F723*G723)</f>
        <v/>
      </c>
      <c r="I723" s="14" t="n"/>
      <c r="J723" s="12" t="str">
        <f>IF($D723="","",IF(IF(I723="",0,I723)&gt;=F723,"Received",IF(IF(I723="",0,I723)&gt;0,"Part received","Open")))</f>
        <v/>
      </c>
      <c r="K723" s="19" t="n"/>
      <c r="L723" s="14" t="n"/>
    </row>
    <row r="724">
      <c r="A724" s="14" t="n"/>
      <c r="B724" s="19" t="n"/>
      <c r="C724" s="14" t="n"/>
      <c r="D724" s="14" t="n"/>
      <c r="E724" s="12" t="str">
        <f>IF($D724="","",IFERROR(INDEX(Items!$B$2:$B$501,MATCH($D724,Items!$A$2:$A$501,0)),"Unknown SKU"))</f>
        <v/>
      </c>
      <c r="F724" s="14" t="n"/>
      <c r="G724" s="16" t="n"/>
      <c r="H724" s="13" t="str">
        <f>IF(F724="","",F724*G724)</f>
        <v/>
      </c>
      <c r="I724" s="14" t="n"/>
      <c r="J724" s="12" t="str">
        <f>IF($D724="","",IF(IF(I724="",0,I724)&gt;=F724,"Received",IF(IF(I724="",0,I724)&gt;0,"Part received","Open")))</f>
        <v/>
      </c>
      <c r="K724" s="19" t="n"/>
      <c r="L724" s="14" t="n"/>
    </row>
    <row r="725">
      <c r="A725" s="14" t="n"/>
      <c r="B725" s="19" t="n"/>
      <c r="C725" s="14" t="n"/>
      <c r="D725" s="14" t="n"/>
      <c r="E725" s="12" t="str">
        <f>IF($D725="","",IFERROR(INDEX(Items!$B$2:$B$501,MATCH($D725,Items!$A$2:$A$501,0)),"Unknown SKU"))</f>
        <v/>
      </c>
      <c r="F725" s="14" t="n"/>
      <c r="G725" s="16" t="n"/>
      <c r="H725" s="13" t="str">
        <f>IF(F725="","",F725*G725)</f>
        <v/>
      </c>
      <c r="I725" s="14" t="n"/>
      <c r="J725" s="12" t="str">
        <f>IF($D725="","",IF(IF(I725="",0,I725)&gt;=F725,"Received",IF(IF(I725="",0,I725)&gt;0,"Part received","Open")))</f>
        <v/>
      </c>
      <c r="K725" s="19" t="n"/>
      <c r="L725" s="14" t="n"/>
    </row>
    <row r="726">
      <c r="A726" s="14" t="n"/>
      <c r="B726" s="19" t="n"/>
      <c r="C726" s="14" t="n"/>
      <c r="D726" s="14" t="n"/>
      <c r="E726" s="12" t="str">
        <f>IF($D726="","",IFERROR(INDEX(Items!$B$2:$B$501,MATCH($D726,Items!$A$2:$A$501,0)),"Unknown SKU"))</f>
        <v/>
      </c>
      <c r="F726" s="14" t="n"/>
      <c r="G726" s="16" t="n"/>
      <c r="H726" s="13" t="str">
        <f>IF(F726="","",F726*G726)</f>
        <v/>
      </c>
      <c r="I726" s="14" t="n"/>
      <c r="J726" s="12" t="str">
        <f>IF($D726="","",IF(IF(I726="",0,I726)&gt;=F726,"Received",IF(IF(I726="",0,I726)&gt;0,"Part received","Open")))</f>
        <v/>
      </c>
      <c r="K726" s="19" t="n"/>
      <c r="L726" s="14" t="n"/>
    </row>
    <row r="727">
      <c r="A727" s="14" t="n"/>
      <c r="B727" s="19" t="n"/>
      <c r="C727" s="14" t="n"/>
      <c r="D727" s="14" t="n"/>
      <c r="E727" s="12" t="str">
        <f>IF($D727="","",IFERROR(INDEX(Items!$B$2:$B$501,MATCH($D727,Items!$A$2:$A$501,0)),"Unknown SKU"))</f>
        <v/>
      </c>
      <c r="F727" s="14" t="n"/>
      <c r="G727" s="16" t="n"/>
      <c r="H727" s="13" t="str">
        <f>IF(F727="","",F727*G727)</f>
        <v/>
      </c>
      <c r="I727" s="14" t="n"/>
      <c r="J727" s="12" t="str">
        <f>IF($D727="","",IF(IF(I727="",0,I727)&gt;=F727,"Received",IF(IF(I727="",0,I727)&gt;0,"Part received","Open")))</f>
        <v/>
      </c>
      <c r="K727" s="19" t="n"/>
      <c r="L727" s="14" t="n"/>
    </row>
    <row r="728">
      <c r="A728" s="14" t="n"/>
      <c r="B728" s="19" t="n"/>
      <c r="C728" s="14" t="n"/>
      <c r="D728" s="14" t="n"/>
      <c r="E728" s="12" t="str">
        <f>IF($D728="","",IFERROR(INDEX(Items!$B$2:$B$501,MATCH($D728,Items!$A$2:$A$501,0)),"Unknown SKU"))</f>
        <v/>
      </c>
      <c r="F728" s="14" t="n"/>
      <c r="G728" s="16" t="n"/>
      <c r="H728" s="13" t="str">
        <f>IF(F728="","",F728*G728)</f>
        <v/>
      </c>
      <c r="I728" s="14" t="n"/>
      <c r="J728" s="12" t="str">
        <f>IF($D728="","",IF(IF(I728="",0,I728)&gt;=F728,"Received",IF(IF(I728="",0,I728)&gt;0,"Part received","Open")))</f>
        <v/>
      </c>
      <c r="K728" s="19" t="n"/>
      <c r="L728" s="14" t="n"/>
    </row>
    <row r="729">
      <c r="A729" s="14" t="n"/>
      <c r="B729" s="19" t="n"/>
      <c r="C729" s="14" t="n"/>
      <c r="D729" s="14" t="n"/>
      <c r="E729" s="12" t="str">
        <f>IF($D729="","",IFERROR(INDEX(Items!$B$2:$B$501,MATCH($D729,Items!$A$2:$A$501,0)),"Unknown SKU"))</f>
        <v/>
      </c>
      <c r="F729" s="14" t="n"/>
      <c r="G729" s="16" t="n"/>
      <c r="H729" s="13" t="str">
        <f>IF(F729="","",F729*G729)</f>
        <v/>
      </c>
      <c r="I729" s="14" t="n"/>
      <c r="J729" s="12" t="str">
        <f>IF($D729="","",IF(IF(I729="",0,I729)&gt;=F729,"Received",IF(IF(I729="",0,I729)&gt;0,"Part received","Open")))</f>
        <v/>
      </c>
      <c r="K729" s="19" t="n"/>
      <c r="L729" s="14" t="n"/>
    </row>
    <row r="730">
      <c r="A730" s="14" t="n"/>
      <c r="B730" s="19" t="n"/>
      <c r="C730" s="14" t="n"/>
      <c r="D730" s="14" t="n"/>
      <c r="E730" s="12" t="str">
        <f>IF($D730="","",IFERROR(INDEX(Items!$B$2:$B$501,MATCH($D730,Items!$A$2:$A$501,0)),"Unknown SKU"))</f>
        <v/>
      </c>
      <c r="F730" s="14" t="n"/>
      <c r="G730" s="16" t="n"/>
      <c r="H730" s="13" t="str">
        <f>IF(F730="","",F730*G730)</f>
        <v/>
      </c>
      <c r="I730" s="14" t="n"/>
      <c r="J730" s="12" t="str">
        <f>IF($D730="","",IF(IF(I730="",0,I730)&gt;=F730,"Received",IF(IF(I730="",0,I730)&gt;0,"Part received","Open")))</f>
        <v/>
      </c>
      <c r="K730" s="19" t="n"/>
      <c r="L730" s="14" t="n"/>
    </row>
    <row r="731">
      <c r="A731" s="14" t="n"/>
      <c r="B731" s="19" t="n"/>
      <c r="C731" s="14" t="n"/>
      <c r="D731" s="14" t="n"/>
      <c r="E731" s="12" t="str">
        <f>IF($D731="","",IFERROR(INDEX(Items!$B$2:$B$501,MATCH($D731,Items!$A$2:$A$501,0)),"Unknown SKU"))</f>
        <v/>
      </c>
      <c r="F731" s="14" t="n"/>
      <c r="G731" s="16" t="n"/>
      <c r="H731" s="13" t="str">
        <f>IF(F731="","",F731*G731)</f>
        <v/>
      </c>
      <c r="I731" s="14" t="n"/>
      <c r="J731" s="12" t="str">
        <f>IF($D731="","",IF(IF(I731="",0,I731)&gt;=F731,"Received",IF(IF(I731="",0,I731)&gt;0,"Part received","Open")))</f>
        <v/>
      </c>
      <c r="K731" s="19" t="n"/>
      <c r="L731" s="14" t="n"/>
    </row>
    <row r="732">
      <c r="A732" s="14" t="n"/>
      <c r="B732" s="19" t="n"/>
      <c r="C732" s="14" t="n"/>
      <c r="D732" s="14" t="n"/>
      <c r="E732" s="12" t="str">
        <f>IF($D732="","",IFERROR(INDEX(Items!$B$2:$B$501,MATCH($D732,Items!$A$2:$A$501,0)),"Unknown SKU"))</f>
        <v/>
      </c>
      <c r="F732" s="14" t="n"/>
      <c r="G732" s="16" t="n"/>
      <c r="H732" s="13" t="str">
        <f>IF(F732="","",F732*G732)</f>
        <v/>
      </c>
      <c r="I732" s="14" t="n"/>
      <c r="J732" s="12" t="str">
        <f>IF($D732="","",IF(IF(I732="",0,I732)&gt;=F732,"Received",IF(IF(I732="",0,I732)&gt;0,"Part received","Open")))</f>
        <v/>
      </c>
      <c r="K732" s="19" t="n"/>
      <c r="L732" s="14" t="n"/>
    </row>
    <row r="733">
      <c r="A733" s="14" t="n"/>
      <c r="B733" s="19" t="n"/>
      <c r="C733" s="14" t="n"/>
      <c r="D733" s="14" t="n"/>
      <c r="E733" s="12" t="str">
        <f>IF($D733="","",IFERROR(INDEX(Items!$B$2:$B$501,MATCH($D733,Items!$A$2:$A$501,0)),"Unknown SKU"))</f>
        <v/>
      </c>
      <c r="F733" s="14" t="n"/>
      <c r="G733" s="16" t="n"/>
      <c r="H733" s="13" t="str">
        <f>IF(F733="","",F733*G733)</f>
        <v/>
      </c>
      <c r="I733" s="14" t="n"/>
      <c r="J733" s="12" t="str">
        <f>IF($D733="","",IF(IF(I733="",0,I733)&gt;=F733,"Received",IF(IF(I733="",0,I733)&gt;0,"Part received","Open")))</f>
        <v/>
      </c>
      <c r="K733" s="19" t="n"/>
      <c r="L733" s="14" t="n"/>
    </row>
    <row r="734">
      <c r="A734" s="14" t="n"/>
      <c r="B734" s="19" t="n"/>
      <c r="C734" s="14" t="n"/>
      <c r="D734" s="14" t="n"/>
      <c r="E734" s="12" t="str">
        <f>IF($D734="","",IFERROR(INDEX(Items!$B$2:$B$501,MATCH($D734,Items!$A$2:$A$501,0)),"Unknown SKU"))</f>
        <v/>
      </c>
      <c r="F734" s="14" t="n"/>
      <c r="G734" s="16" t="n"/>
      <c r="H734" s="13" t="str">
        <f>IF(F734="","",F734*G734)</f>
        <v/>
      </c>
      <c r="I734" s="14" t="n"/>
      <c r="J734" s="12" t="str">
        <f>IF($D734="","",IF(IF(I734="",0,I734)&gt;=F734,"Received",IF(IF(I734="",0,I734)&gt;0,"Part received","Open")))</f>
        <v/>
      </c>
      <c r="K734" s="19" t="n"/>
      <c r="L734" s="14" t="n"/>
    </row>
    <row r="735">
      <c r="A735" s="14" t="n"/>
      <c r="B735" s="19" t="n"/>
      <c r="C735" s="14" t="n"/>
      <c r="D735" s="14" t="n"/>
      <c r="E735" s="12" t="str">
        <f>IF($D735="","",IFERROR(INDEX(Items!$B$2:$B$501,MATCH($D735,Items!$A$2:$A$501,0)),"Unknown SKU"))</f>
        <v/>
      </c>
      <c r="F735" s="14" t="n"/>
      <c r="G735" s="16" t="n"/>
      <c r="H735" s="13" t="str">
        <f>IF(F735="","",F735*G735)</f>
        <v/>
      </c>
      <c r="I735" s="14" t="n"/>
      <c r="J735" s="12" t="str">
        <f>IF($D735="","",IF(IF(I735="",0,I735)&gt;=F735,"Received",IF(IF(I735="",0,I735)&gt;0,"Part received","Open")))</f>
        <v/>
      </c>
      <c r="K735" s="19" t="n"/>
      <c r="L735" s="14" t="n"/>
    </row>
    <row r="736">
      <c r="A736" s="14" t="n"/>
      <c r="B736" s="19" t="n"/>
      <c r="C736" s="14" t="n"/>
      <c r="D736" s="14" t="n"/>
      <c r="E736" s="12" t="str">
        <f>IF($D736="","",IFERROR(INDEX(Items!$B$2:$B$501,MATCH($D736,Items!$A$2:$A$501,0)),"Unknown SKU"))</f>
        <v/>
      </c>
      <c r="F736" s="14" t="n"/>
      <c r="G736" s="16" t="n"/>
      <c r="H736" s="13" t="str">
        <f>IF(F736="","",F736*G736)</f>
        <v/>
      </c>
      <c r="I736" s="14" t="n"/>
      <c r="J736" s="12" t="str">
        <f>IF($D736="","",IF(IF(I736="",0,I736)&gt;=F736,"Received",IF(IF(I736="",0,I736)&gt;0,"Part received","Open")))</f>
        <v/>
      </c>
      <c r="K736" s="19" t="n"/>
      <c r="L736" s="14" t="n"/>
    </row>
    <row r="737">
      <c r="A737" s="14" t="n"/>
      <c r="B737" s="19" t="n"/>
      <c r="C737" s="14" t="n"/>
      <c r="D737" s="14" t="n"/>
      <c r="E737" s="12" t="str">
        <f>IF($D737="","",IFERROR(INDEX(Items!$B$2:$B$501,MATCH($D737,Items!$A$2:$A$501,0)),"Unknown SKU"))</f>
        <v/>
      </c>
      <c r="F737" s="14" t="n"/>
      <c r="G737" s="16" t="n"/>
      <c r="H737" s="13" t="str">
        <f>IF(F737="","",F737*G737)</f>
        <v/>
      </c>
      <c r="I737" s="14" t="n"/>
      <c r="J737" s="12" t="str">
        <f>IF($D737="","",IF(IF(I737="",0,I737)&gt;=F737,"Received",IF(IF(I737="",0,I737)&gt;0,"Part received","Open")))</f>
        <v/>
      </c>
      <c r="K737" s="19" t="n"/>
      <c r="L737" s="14" t="n"/>
    </row>
    <row r="738">
      <c r="A738" s="14" t="n"/>
      <c r="B738" s="19" t="n"/>
      <c r="C738" s="14" t="n"/>
      <c r="D738" s="14" t="n"/>
      <c r="E738" s="12" t="str">
        <f>IF($D738="","",IFERROR(INDEX(Items!$B$2:$B$501,MATCH($D738,Items!$A$2:$A$501,0)),"Unknown SKU"))</f>
        <v/>
      </c>
      <c r="F738" s="14" t="n"/>
      <c r="G738" s="16" t="n"/>
      <c r="H738" s="13" t="str">
        <f>IF(F738="","",F738*G738)</f>
        <v/>
      </c>
      <c r="I738" s="14" t="n"/>
      <c r="J738" s="12" t="str">
        <f>IF($D738="","",IF(IF(I738="",0,I738)&gt;=F738,"Received",IF(IF(I738="",0,I738)&gt;0,"Part received","Open")))</f>
        <v/>
      </c>
      <c r="K738" s="19" t="n"/>
      <c r="L738" s="14" t="n"/>
    </row>
    <row r="739">
      <c r="A739" s="14" t="n"/>
      <c r="B739" s="19" t="n"/>
      <c r="C739" s="14" t="n"/>
      <c r="D739" s="14" t="n"/>
      <c r="E739" s="12" t="str">
        <f>IF($D739="","",IFERROR(INDEX(Items!$B$2:$B$501,MATCH($D739,Items!$A$2:$A$501,0)),"Unknown SKU"))</f>
        <v/>
      </c>
      <c r="F739" s="14" t="n"/>
      <c r="G739" s="16" t="n"/>
      <c r="H739" s="13" t="str">
        <f>IF(F739="","",F739*G739)</f>
        <v/>
      </c>
      <c r="I739" s="14" t="n"/>
      <c r="J739" s="12" t="str">
        <f>IF($D739="","",IF(IF(I739="",0,I739)&gt;=F739,"Received",IF(IF(I739="",0,I739)&gt;0,"Part received","Open")))</f>
        <v/>
      </c>
      <c r="K739" s="19" t="n"/>
      <c r="L739" s="14" t="n"/>
    </row>
    <row r="740">
      <c r="A740" s="14" t="n"/>
      <c r="B740" s="19" t="n"/>
      <c r="C740" s="14" t="n"/>
      <c r="D740" s="14" t="n"/>
      <c r="E740" s="12" t="str">
        <f>IF($D740="","",IFERROR(INDEX(Items!$B$2:$B$501,MATCH($D740,Items!$A$2:$A$501,0)),"Unknown SKU"))</f>
        <v/>
      </c>
      <c r="F740" s="14" t="n"/>
      <c r="G740" s="16" t="n"/>
      <c r="H740" s="13" t="str">
        <f>IF(F740="","",F740*G740)</f>
        <v/>
      </c>
      <c r="I740" s="14" t="n"/>
      <c r="J740" s="12" t="str">
        <f>IF($D740="","",IF(IF(I740="",0,I740)&gt;=F740,"Received",IF(IF(I740="",0,I740)&gt;0,"Part received","Open")))</f>
        <v/>
      </c>
      <c r="K740" s="19" t="n"/>
      <c r="L740" s="14" t="n"/>
    </row>
    <row r="741">
      <c r="A741" s="14" t="n"/>
      <c r="B741" s="19" t="n"/>
      <c r="C741" s="14" t="n"/>
      <c r="D741" s="14" t="n"/>
      <c r="E741" s="12" t="str">
        <f>IF($D741="","",IFERROR(INDEX(Items!$B$2:$B$501,MATCH($D741,Items!$A$2:$A$501,0)),"Unknown SKU"))</f>
        <v/>
      </c>
      <c r="F741" s="14" t="n"/>
      <c r="G741" s="16" t="n"/>
      <c r="H741" s="13" t="str">
        <f>IF(F741="","",F741*G741)</f>
        <v/>
      </c>
      <c r="I741" s="14" t="n"/>
      <c r="J741" s="12" t="str">
        <f>IF($D741="","",IF(IF(I741="",0,I741)&gt;=F741,"Received",IF(IF(I741="",0,I741)&gt;0,"Part received","Open")))</f>
        <v/>
      </c>
      <c r="K741" s="19" t="n"/>
      <c r="L741" s="14" t="n"/>
    </row>
    <row r="742">
      <c r="A742" s="14" t="n"/>
      <c r="B742" s="19" t="n"/>
      <c r="C742" s="14" t="n"/>
      <c r="D742" s="14" t="n"/>
      <c r="E742" s="12" t="str">
        <f>IF($D742="","",IFERROR(INDEX(Items!$B$2:$B$501,MATCH($D742,Items!$A$2:$A$501,0)),"Unknown SKU"))</f>
        <v/>
      </c>
      <c r="F742" s="14" t="n"/>
      <c r="G742" s="16" t="n"/>
      <c r="H742" s="13" t="str">
        <f>IF(F742="","",F742*G742)</f>
        <v/>
      </c>
      <c r="I742" s="14" t="n"/>
      <c r="J742" s="12" t="str">
        <f>IF($D742="","",IF(IF(I742="",0,I742)&gt;=F742,"Received",IF(IF(I742="",0,I742)&gt;0,"Part received","Open")))</f>
        <v/>
      </c>
      <c r="K742" s="19" t="n"/>
      <c r="L742" s="14" t="n"/>
    </row>
    <row r="743">
      <c r="A743" s="14" t="n"/>
      <c r="B743" s="19" t="n"/>
      <c r="C743" s="14" t="n"/>
      <c r="D743" s="14" t="n"/>
      <c r="E743" s="12" t="str">
        <f>IF($D743="","",IFERROR(INDEX(Items!$B$2:$B$501,MATCH($D743,Items!$A$2:$A$501,0)),"Unknown SKU"))</f>
        <v/>
      </c>
      <c r="F743" s="14" t="n"/>
      <c r="G743" s="16" t="n"/>
      <c r="H743" s="13" t="str">
        <f>IF(F743="","",F743*G743)</f>
        <v/>
      </c>
      <c r="I743" s="14" t="n"/>
      <c r="J743" s="12" t="str">
        <f>IF($D743="","",IF(IF(I743="",0,I743)&gt;=F743,"Received",IF(IF(I743="",0,I743)&gt;0,"Part received","Open")))</f>
        <v/>
      </c>
      <c r="K743" s="19" t="n"/>
      <c r="L743" s="14" t="n"/>
    </row>
    <row r="744">
      <c r="A744" s="14" t="n"/>
      <c r="B744" s="19" t="n"/>
      <c r="C744" s="14" t="n"/>
      <c r="D744" s="14" t="n"/>
      <c r="E744" s="12" t="str">
        <f>IF($D744="","",IFERROR(INDEX(Items!$B$2:$B$501,MATCH($D744,Items!$A$2:$A$501,0)),"Unknown SKU"))</f>
        <v/>
      </c>
      <c r="F744" s="14" t="n"/>
      <c r="G744" s="16" t="n"/>
      <c r="H744" s="13" t="str">
        <f>IF(F744="","",F744*G744)</f>
        <v/>
      </c>
      <c r="I744" s="14" t="n"/>
      <c r="J744" s="12" t="str">
        <f>IF($D744="","",IF(IF(I744="",0,I744)&gt;=F744,"Received",IF(IF(I744="",0,I744)&gt;0,"Part received","Open")))</f>
        <v/>
      </c>
      <c r="K744" s="19" t="n"/>
      <c r="L744" s="14" t="n"/>
    </row>
    <row r="745">
      <c r="A745" s="14" t="n"/>
      <c r="B745" s="19" t="n"/>
      <c r="C745" s="14" t="n"/>
      <c r="D745" s="14" t="n"/>
      <c r="E745" s="12" t="str">
        <f>IF($D745="","",IFERROR(INDEX(Items!$B$2:$B$501,MATCH($D745,Items!$A$2:$A$501,0)),"Unknown SKU"))</f>
        <v/>
      </c>
      <c r="F745" s="14" t="n"/>
      <c r="G745" s="16" t="n"/>
      <c r="H745" s="13" t="str">
        <f>IF(F745="","",F745*G745)</f>
        <v/>
      </c>
      <c r="I745" s="14" t="n"/>
      <c r="J745" s="12" t="str">
        <f>IF($D745="","",IF(IF(I745="",0,I745)&gt;=F745,"Received",IF(IF(I745="",0,I745)&gt;0,"Part received","Open")))</f>
        <v/>
      </c>
      <c r="K745" s="19" t="n"/>
      <c r="L745" s="14" t="n"/>
    </row>
    <row r="746">
      <c r="A746" s="14" t="n"/>
      <c r="B746" s="19" t="n"/>
      <c r="C746" s="14" t="n"/>
      <c r="D746" s="14" t="n"/>
      <c r="E746" s="12" t="str">
        <f>IF($D746="","",IFERROR(INDEX(Items!$B$2:$B$501,MATCH($D746,Items!$A$2:$A$501,0)),"Unknown SKU"))</f>
        <v/>
      </c>
      <c r="F746" s="14" t="n"/>
      <c r="G746" s="16" t="n"/>
      <c r="H746" s="13" t="str">
        <f>IF(F746="","",F746*G746)</f>
        <v/>
      </c>
      <c r="I746" s="14" t="n"/>
      <c r="J746" s="12" t="str">
        <f>IF($D746="","",IF(IF(I746="",0,I746)&gt;=F746,"Received",IF(IF(I746="",0,I746)&gt;0,"Part received","Open")))</f>
        <v/>
      </c>
      <c r="K746" s="19" t="n"/>
      <c r="L746" s="14" t="n"/>
    </row>
    <row r="747">
      <c r="A747" s="14" t="n"/>
      <c r="B747" s="19" t="n"/>
      <c r="C747" s="14" t="n"/>
      <c r="D747" s="14" t="n"/>
      <c r="E747" s="12" t="str">
        <f>IF($D747="","",IFERROR(INDEX(Items!$B$2:$B$501,MATCH($D747,Items!$A$2:$A$501,0)),"Unknown SKU"))</f>
        <v/>
      </c>
      <c r="F747" s="14" t="n"/>
      <c r="G747" s="16" t="n"/>
      <c r="H747" s="13" t="str">
        <f>IF(F747="","",F747*G747)</f>
        <v/>
      </c>
      <c r="I747" s="14" t="n"/>
      <c r="J747" s="12" t="str">
        <f>IF($D747="","",IF(IF(I747="",0,I747)&gt;=F747,"Received",IF(IF(I747="",0,I747)&gt;0,"Part received","Open")))</f>
        <v/>
      </c>
      <c r="K747" s="19" t="n"/>
      <c r="L747" s="14" t="n"/>
    </row>
    <row r="748">
      <c r="A748" s="14" t="n"/>
      <c r="B748" s="19" t="n"/>
      <c r="C748" s="14" t="n"/>
      <c r="D748" s="14" t="n"/>
      <c r="E748" s="12" t="str">
        <f>IF($D748="","",IFERROR(INDEX(Items!$B$2:$B$501,MATCH($D748,Items!$A$2:$A$501,0)),"Unknown SKU"))</f>
        <v/>
      </c>
      <c r="F748" s="14" t="n"/>
      <c r="G748" s="16" t="n"/>
      <c r="H748" s="13" t="str">
        <f>IF(F748="","",F748*G748)</f>
        <v/>
      </c>
      <c r="I748" s="14" t="n"/>
      <c r="J748" s="12" t="str">
        <f>IF($D748="","",IF(IF(I748="",0,I748)&gt;=F748,"Received",IF(IF(I748="",0,I748)&gt;0,"Part received","Open")))</f>
        <v/>
      </c>
      <c r="K748" s="19" t="n"/>
      <c r="L748" s="14" t="n"/>
    </row>
    <row r="749">
      <c r="A749" s="14" t="n"/>
      <c r="B749" s="19" t="n"/>
      <c r="C749" s="14" t="n"/>
      <c r="D749" s="14" t="n"/>
      <c r="E749" s="12" t="str">
        <f>IF($D749="","",IFERROR(INDEX(Items!$B$2:$B$501,MATCH($D749,Items!$A$2:$A$501,0)),"Unknown SKU"))</f>
        <v/>
      </c>
      <c r="F749" s="14" t="n"/>
      <c r="G749" s="16" t="n"/>
      <c r="H749" s="13" t="str">
        <f>IF(F749="","",F749*G749)</f>
        <v/>
      </c>
      <c r="I749" s="14" t="n"/>
      <c r="J749" s="12" t="str">
        <f>IF($D749="","",IF(IF(I749="",0,I749)&gt;=F749,"Received",IF(IF(I749="",0,I749)&gt;0,"Part received","Open")))</f>
        <v/>
      </c>
      <c r="K749" s="19" t="n"/>
      <c r="L749" s="14" t="n"/>
    </row>
    <row r="750">
      <c r="A750" s="14" t="n"/>
      <c r="B750" s="19" t="n"/>
      <c r="C750" s="14" t="n"/>
      <c r="D750" s="14" t="n"/>
      <c r="E750" s="12" t="str">
        <f>IF($D750="","",IFERROR(INDEX(Items!$B$2:$B$501,MATCH($D750,Items!$A$2:$A$501,0)),"Unknown SKU"))</f>
        <v/>
      </c>
      <c r="F750" s="14" t="n"/>
      <c r="G750" s="16" t="n"/>
      <c r="H750" s="13" t="str">
        <f>IF(F750="","",F750*G750)</f>
        <v/>
      </c>
      <c r="I750" s="14" t="n"/>
      <c r="J750" s="12" t="str">
        <f>IF($D750="","",IF(IF(I750="",0,I750)&gt;=F750,"Received",IF(IF(I750="",0,I750)&gt;0,"Part received","Open")))</f>
        <v/>
      </c>
      <c r="K750" s="19" t="n"/>
      <c r="L750" s="14" t="n"/>
    </row>
    <row r="751">
      <c r="A751" s="14" t="n"/>
      <c r="B751" s="19" t="n"/>
      <c r="C751" s="14" t="n"/>
      <c r="D751" s="14" t="n"/>
      <c r="E751" s="12" t="str">
        <f>IF($D751="","",IFERROR(INDEX(Items!$B$2:$B$501,MATCH($D751,Items!$A$2:$A$501,0)),"Unknown SKU"))</f>
        <v/>
      </c>
      <c r="F751" s="14" t="n"/>
      <c r="G751" s="16" t="n"/>
      <c r="H751" s="13" t="str">
        <f>IF(F751="","",F751*G751)</f>
        <v/>
      </c>
      <c r="I751" s="14" t="n"/>
      <c r="J751" s="12" t="str">
        <f>IF($D751="","",IF(IF(I751="",0,I751)&gt;=F751,"Received",IF(IF(I751="",0,I751)&gt;0,"Part received","Open")))</f>
        <v/>
      </c>
      <c r="K751" s="19" t="n"/>
      <c r="L751" s="14" t="n"/>
    </row>
    <row r="752">
      <c r="A752" s="14" t="n"/>
      <c r="B752" s="19" t="n"/>
      <c r="C752" s="14" t="n"/>
      <c r="D752" s="14" t="n"/>
      <c r="E752" s="12" t="str">
        <f>IF($D752="","",IFERROR(INDEX(Items!$B$2:$B$501,MATCH($D752,Items!$A$2:$A$501,0)),"Unknown SKU"))</f>
        <v/>
      </c>
      <c r="F752" s="14" t="n"/>
      <c r="G752" s="16" t="n"/>
      <c r="H752" s="13" t="str">
        <f>IF(F752="","",F752*G752)</f>
        <v/>
      </c>
      <c r="I752" s="14" t="n"/>
      <c r="J752" s="12" t="str">
        <f>IF($D752="","",IF(IF(I752="",0,I752)&gt;=F752,"Received",IF(IF(I752="",0,I752)&gt;0,"Part received","Open")))</f>
        <v/>
      </c>
      <c r="K752" s="19" t="n"/>
      <c r="L752" s="14" t="n"/>
    </row>
    <row r="753">
      <c r="A753" s="14" t="n"/>
      <c r="B753" s="19" t="n"/>
      <c r="C753" s="14" t="n"/>
      <c r="D753" s="14" t="n"/>
      <c r="E753" s="12" t="str">
        <f>IF($D753="","",IFERROR(INDEX(Items!$B$2:$B$501,MATCH($D753,Items!$A$2:$A$501,0)),"Unknown SKU"))</f>
        <v/>
      </c>
      <c r="F753" s="14" t="n"/>
      <c r="G753" s="16" t="n"/>
      <c r="H753" s="13" t="str">
        <f>IF(F753="","",F753*G753)</f>
        <v/>
      </c>
      <c r="I753" s="14" t="n"/>
      <c r="J753" s="12" t="str">
        <f>IF($D753="","",IF(IF(I753="",0,I753)&gt;=F753,"Received",IF(IF(I753="",0,I753)&gt;0,"Part received","Open")))</f>
        <v/>
      </c>
      <c r="K753" s="19" t="n"/>
      <c r="L753" s="14" t="n"/>
    </row>
    <row r="754">
      <c r="A754" s="14" t="n"/>
      <c r="B754" s="19" t="n"/>
      <c r="C754" s="14" t="n"/>
      <c r="D754" s="14" t="n"/>
      <c r="E754" s="12" t="str">
        <f>IF($D754="","",IFERROR(INDEX(Items!$B$2:$B$501,MATCH($D754,Items!$A$2:$A$501,0)),"Unknown SKU"))</f>
        <v/>
      </c>
      <c r="F754" s="14" t="n"/>
      <c r="G754" s="16" t="n"/>
      <c r="H754" s="13" t="str">
        <f>IF(F754="","",F754*G754)</f>
        <v/>
      </c>
      <c r="I754" s="14" t="n"/>
      <c r="J754" s="12" t="str">
        <f>IF($D754="","",IF(IF(I754="",0,I754)&gt;=F754,"Received",IF(IF(I754="",0,I754)&gt;0,"Part received","Open")))</f>
        <v/>
      </c>
      <c r="K754" s="19" t="n"/>
      <c r="L754" s="14" t="n"/>
    </row>
    <row r="755">
      <c r="A755" s="14" t="n"/>
      <c r="B755" s="19" t="n"/>
      <c r="C755" s="14" t="n"/>
      <c r="D755" s="14" t="n"/>
      <c r="E755" s="12" t="str">
        <f>IF($D755="","",IFERROR(INDEX(Items!$B$2:$B$501,MATCH($D755,Items!$A$2:$A$501,0)),"Unknown SKU"))</f>
        <v/>
      </c>
      <c r="F755" s="14" t="n"/>
      <c r="G755" s="16" t="n"/>
      <c r="H755" s="13" t="str">
        <f>IF(F755="","",F755*G755)</f>
        <v/>
      </c>
      <c r="I755" s="14" t="n"/>
      <c r="J755" s="12" t="str">
        <f>IF($D755="","",IF(IF(I755="",0,I755)&gt;=F755,"Received",IF(IF(I755="",0,I755)&gt;0,"Part received","Open")))</f>
        <v/>
      </c>
      <c r="K755" s="19" t="n"/>
      <c r="L755" s="14" t="n"/>
    </row>
    <row r="756">
      <c r="A756" s="14" t="n"/>
      <c r="B756" s="19" t="n"/>
      <c r="C756" s="14" t="n"/>
      <c r="D756" s="14" t="n"/>
      <c r="E756" s="12" t="str">
        <f>IF($D756="","",IFERROR(INDEX(Items!$B$2:$B$501,MATCH($D756,Items!$A$2:$A$501,0)),"Unknown SKU"))</f>
        <v/>
      </c>
      <c r="F756" s="14" t="n"/>
      <c r="G756" s="16" t="n"/>
      <c r="H756" s="13" t="str">
        <f>IF(F756="","",F756*G756)</f>
        <v/>
      </c>
      <c r="I756" s="14" t="n"/>
      <c r="J756" s="12" t="str">
        <f>IF($D756="","",IF(IF(I756="",0,I756)&gt;=F756,"Received",IF(IF(I756="",0,I756)&gt;0,"Part received","Open")))</f>
        <v/>
      </c>
      <c r="K756" s="19" t="n"/>
      <c r="L756" s="14" t="n"/>
    </row>
    <row r="757">
      <c r="A757" s="14" t="n"/>
      <c r="B757" s="19" t="n"/>
      <c r="C757" s="14" t="n"/>
      <c r="D757" s="14" t="n"/>
      <c r="E757" s="12" t="str">
        <f>IF($D757="","",IFERROR(INDEX(Items!$B$2:$B$501,MATCH($D757,Items!$A$2:$A$501,0)),"Unknown SKU"))</f>
        <v/>
      </c>
      <c r="F757" s="14" t="n"/>
      <c r="G757" s="16" t="n"/>
      <c r="H757" s="13" t="str">
        <f>IF(F757="","",F757*G757)</f>
        <v/>
      </c>
      <c r="I757" s="14" t="n"/>
      <c r="J757" s="12" t="str">
        <f>IF($D757="","",IF(IF(I757="",0,I757)&gt;=F757,"Received",IF(IF(I757="",0,I757)&gt;0,"Part received","Open")))</f>
        <v/>
      </c>
      <c r="K757" s="19" t="n"/>
      <c r="L757" s="14" t="n"/>
    </row>
    <row r="758">
      <c r="A758" s="14" t="n"/>
      <c r="B758" s="19" t="n"/>
      <c r="C758" s="14" t="n"/>
      <c r="D758" s="14" t="n"/>
      <c r="E758" s="12" t="str">
        <f>IF($D758="","",IFERROR(INDEX(Items!$B$2:$B$501,MATCH($D758,Items!$A$2:$A$501,0)),"Unknown SKU"))</f>
        <v/>
      </c>
      <c r="F758" s="14" t="n"/>
      <c r="G758" s="16" t="n"/>
      <c r="H758" s="13" t="str">
        <f>IF(F758="","",F758*G758)</f>
        <v/>
      </c>
      <c r="I758" s="14" t="n"/>
      <c r="J758" s="12" t="str">
        <f>IF($D758="","",IF(IF(I758="",0,I758)&gt;=F758,"Received",IF(IF(I758="",0,I758)&gt;0,"Part received","Open")))</f>
        <v/>
      </c>
      <c r="K758" s="19" t="n"/>
      <c r="L758" s="14" t="n"/>
    </row>
    <row r="759">
      <c r="A759" s="14" t="n"/>
      <c r="B759" s="19" t="n"/>
      <c r="C759" s="14" t="n"/>
      <c r="D759" s="14" t="n"/>
      <c r="E759" s="12" t="str">
        <f>IF($D759="","",IFERROR(INDEX(Items!$B$2:$B$501,MATCH($D759,Items!$A$2:$A$501,0)),"Unknown SKU"))</f>
        <v/>
      </c>
      <c r="F759" s="14" t="n"/>
      <c r="G759" s="16" t="n"/>
      <c r="H759" s="13" t="str">
        <f>IF(F759="","",F759*G759)</f>
        <v/>
      </c>
      <c r="I759" s="14" t="n"/>
      <c r="J759" s="12" t="str">
        <f>IF($D759="","",IF(IF(I759="",0,I759)&gt;=F759,"Received",IF(IF(I759="",0,I759)&gt;0,"Part received","Open")))</f>
        <v/>
      </c>
      <c r="K759" s="19" t="n"/>
      <c r="L759" s="14" t="n"/>
    </row>
    <row r="760">
      <c r="A760" s="14" t="n"/>
      <c r="B760" s="19" t="n"/>
      <c r="C760" s="14" t="n"/>
      <c r="D760" s="14" t="n"/>
      <c r="E760" s="12" t="str">
        <f>IF($D760="","",IFERROR(INDEX(Items!$B$2:$B$501,MATCH($D760,Items!$A$2:$A$501,0)),"Unknown SKU"))</f>
        <v/>
      </c>
      <c r="F760" s="14" t="n"/>
      <c r="G760" s="16" t="n"/>
      <c r="H760" s="13" t="str">
        <f>IF(F760="","",F760*G760)</f>
        <v/>
      </c>
      <c r="I760" s="14" t="n"/>
      <c r="J760" s="12" t="str">
        <f>IF($D760="","",IF(IF(I760="",0,I760)&gt;=F760,"Received",IF(IF(I760="",0,I760)&gt;0,"Part received","Open")))</f>
        <v/>
      </c>
      <c r="K760" s="19" t="n"/>
      <c r="L760" s="14" t="n"/>
    </row>
    <row r="761">
      <c r="A761" s="14" t="n"/>
      <c r="B761" s="19" t="n"/>
      <c r="C761" s="14" t="n"/>
      <c r="D761" s="14" t="n"/>
      <c r="E761" s="12" t="str">
        <f>IF($D761="","",IFERROR(INDEX(Items!$B$2:$B$501,MATCH($D761,Items!$A$2:$A$501,0)),"Unknown SKU"))</f>
        <v/>
      </c>
      <c r="F761" s="14" t="n"/>
      <c r="G761" s="16" t="n"/>
      <c r="H761" s="13" t="str">
        <f>IF(F761="","",F761*G761)</f>
        <v/>
      </c>
      <c r="I761" s="14" t="n"/>
      <c r="J761" s="12" t="str">
        <f>IF($D761="","",IF(IF(I761="",0,I761)&gt;=F761,"Received",IF(IF(I761="",0,I761)&gt;0,"Part received","Open")))</f>
        <v/>
      </c>
      <c r="K761" s="19" t="n"/>
      <c r="L761" s="14" t="n"/>
    </row>
    <row r="762">
      <c r="A762" s="14" t="n"/>
      <c r="B762" s="19" t="n"/>
      <c r="C762" s="14" t="n"/>
      <c r="D762" s="14" t="n"/>
      <c r="E762" s="12" t="str">
        <f>IF($D762="","",IFERROR(INDEX(Items!$B$2:$B$501,MATCH($D762,Items!$A$2:$A$501,0)),"Unknown SKU"))</f>
        <v/>
      </c>
      <c r="F762" s="14" t="n"/>
      <c r="G762" s="16" t="n"/>
      <c r="H762" s="13" t="str">
        <f>IF(F762="","",F762*G762)</f>
        <v/>
      </c>
      <c r="I762" s="14" t="n"/>
      <c r="J762" s="12" t="str">
        <f>IF($D762="","",IF(IF(I762="",0,I762)&gt;=F762,"Received",IF(IF(I762="",0,I762)&gt;0,"Part received","Open")))</f>
        <v/>
      </c>
      <c r="K762" s="19" t="n"/>
      <c r="L762" s="14" t="n"/>
    </row>
    <row r="763">
      <c r="A763" s="14" t="n"/>
      <c r="B763" s="19" t="n"/>
      <c r="C763" s="14" t="n"/>
      <c r="D763" s="14" t="n"/>
      <c r="E763" s="12" t="str">
        <f>IF($D763="","",IFERROR(INDEX(Items!$B$2:$B$501,MATCH($D763,Items!$A$2:$A$501,0)),"Unknown SKU"))</f>
        <v/>
      </c>
      <c r="F763" s="14" t="n"/>
      <c r="G763" s="16" t="n"/>
      <c r="H763" s="13" t="str">
        <f>IF(F763="","",F763*G763)</f>
        <v/>
      </c>
      <c r="I763" s="14" t="n"/>
      <c r="J763" s="12" t="str">
        <f>IF($D763="","",IF(IF(I763="",0,I763)&gt;=F763,"Received",IF(IF(I763="",0,I763)&gt;0,"Part received","Open")))</f>
        <v/>
      </c>
      <c r="K763" s="19" t="n"/>
      <c r="L763" s="14" t="n"/>
    </row>
    <row r="764">
      <c r="A764" s="14" t="n"/>
      <c r="B764" s="19" t="n"/>
      <c r="C764" s="14" t="n"/>
      <c r="D764" s="14" t="n"/>
      <c r="E764" s="12" t="str">
        <f>IF($D764="","",IFERROR(INDEX(Items!$B$2:$B$501,MATCH($D764,Items!$A$2:$A$501,0)),"Unknown SKU"))</f>
        <v/>
      </c>
      <c r="F764" s="14" t="n"/>
      <c r="G764" s="16" t="n"/>
      <c r="H764" s="13" t="str">
        <f>IF(F764="","",F764*G764)</f>
        <v/>
      </c>
      <c r="I764" s="14" t="n"/>
      <c r="J764" s="12" t="str">
        <f>IF($D764="","",IF(IF(I764="",0,I764)&gt;=F764,"Received",IF(IF(I764="",0,I764)&gt;0,"Part received","Open")))</f>
        <v/>
      </c>
      <c r="K764" s="19" t="n"/>
      <c r="L764" s="14" t="n"/>
    </row>
    <row r="765">
      <c r="A765" s="14" t="n"/>
      <c r="B765" s="19" t="n"/>
      <c r="C765" s="14" t="n"/>
      <c r="D765" s="14" t="n"/>
      <c r="E765" s="12" t="str">
        <f>IF($D765="","",IFERROR(INDEX(Items!$B$2:$B$501,MATCH($D765,Items!$A$2:$A$501,0)),"Unknown SKU"))</f>
        <v/>
      </c>
      <c r="F765" s="14" t="n"/>
      <c r="G765" s="16" t="n"/>
      <c r="H765" s="13" t="str">
        <f>IF(F765="","",F765*G765)</f>
        <v/>
      </c>
      <c r="I765" s="14" t="n"/>
      <c r="J765" s="12" t="str">
        <f>IF($D765="","",IF(IF(I765="",0,I765)&gt;=F765,"Received",IF(IF(I765="",0,I765)&gt;0,"Part received","Open")))</f>
        <v/>
      </c>
      <c r="K765" s="19" t="n"/>
      <c r="L765" s="14" t="n"/>
    </row>
    <row r="766">
      <c r="A766" s="14" t="n"/>
      <c r="B766" s="19" t="n"/>
      <c r="C766" s="14" t="n"/>
      <c r="D766" s="14" t="n"/>
      <c r="E766" s="12" t="str">
        <f>IF($D766="","",IFERROR(INDEX(Items!$B$2:$B$501,MATCH($D766,Items!$A$2:$A$501,0)),"Unknown SKU"))</f>
        <v/>
      </c>
      <c r="F766" s="14" t="n"/>
      <c r="G766" s="16" t="n"/>
      <c r="H766" s="13" t="str">
        <f>IF(F766="","",F766*G766)</f>
        <v/>
      </c>
      <c r="I766" s="14" t="n"/>
      <c r="J766" s="12" t="str">
        <f>IF($D766="","",IF(IF(I766="",0,I766)&gt;=F766,"Received",IF(IF(I766="",0,I766)&gt;0,"Part received","Open")))</f>
        <v/>
      </c>
      <c r="K766" s="19" t="n"/>
      <c r="L766" s="14" t="n"/>
    </row>
    <row r="767">
      <c r="A767" s="14" t="n"/>
      <c r="B767" s="19" t="n"/>
      <c r="C767" s="14" t="n"/>
      <c r="D767" s="14" t="n"/>
      <c r="E767" s="12" t="str">
        <f>IF($D767="","",IFERROR(INDEX(Items!$B$2:$B$501,MATCH($D767,Items!$A$2:$A$501,0)),"Unknown SKU"))</f>
        <v/>
      </c>
      <c r="F767" s="14" t="n"/>
      <c r="G767" s="16" t="n"/>
      <c r="H767" s="13" t="str">
        <f>IF(F767="","",F767*G767)</f>
        <v/>
      </c>
      <c r="I767" s="14" t="n"/>
      <c r="J767" s="12" t="str">
        <f>IF($D767="","",IF(IF(I767="",0,I767)&gt;=F767,"Received",IF(IF(I767="",0,I767)&gt;0,"Part received","Open")))</f>
        <v/>
      </c>
      <c r="K767" s="19" t="n"/>
      <c r="L767" s="14" t="n"/>
    </row>
    <row r="768">
      <c r="A768" s="14" t="n"/>
      <c r="B768" s="19" t="n"/>
      <c r="C768" s="14" t="n"/>
      <c r="D768" s="14" t="n"/>
      <c r="E768" s="12" t="str">
        <f>IF($D768="","",IFERROR(INDEX(Items!$B$2:$B$501,MATCH($D768,Items!$A$2:$A$501,0)),"Unknown SKU"))</f>
        <v/>
      </c>
      <c r="F768" s="14" t="n"/>
      <c r="G768" s="16" t="n"/>
      <c r="H768" s="13" t="str">
        <f>IF(F768="","",F768*G768)</f>
        <v/>
      </c>
      <c r="I768" s="14" t="n"/>
      <c r="J768" s="12" t="str">
        <f>IF($D768="","",IF(IF(I768="",0,I768)&gt;=F768,"Received",IF(IF(I768="",0,I768)&gt;0,"Part received","Open")))</f>
        <v/>
      </c>
      <c r="K768" s="19" t="n"/>
      <c r="L768" s="14" t="n"/>
    </row>
    <row r="769">
      <c r="A769" s="14" t="n"/>
      <c r="B769" s="19" t="n"/>
      <c r="C769" s="14" t="n"/>
      <c r="D769" s="14" t="n"/>
      <c r="E769" s="12" t="str">
        <f>IF($D769="","",IFERROR(INDEX(Items!$B$2:$B$501,MATCH($D769,Items!$A$2:$A$501,0)),"Unknown SKU"))</f>
        <v/>
      </c>
      <c r="F769" s="14" t="n"/>
      <c r="G769" s="16" t="n"/>
      <c r="H769" s="13" t="str">
        <f>IF(F769="","",F769*G769)</f>
        <v/>
      </c>
      <c r="I769" s="14" t="n"/>
      <c r="J769" s="12" t="str">
        <f>IF($D769="","",IF(IF(I769="",0,I769)&gt;=F769,"Received",IF(IF(I769="",0,I769)&gt;0,"Part received","Open")))</f>
        <v/>
      </c>
      <c r="K769" s="19" t="n"/>
      <c r="L769" s="14" t="n"/>
    </row>
    <row r="770">
      <c r="A770" s="14" t="n"/>
      <c r="B770" s="19" t="n"/>
      <c r="C770" s="14" t="n"/>
      <c r="D770" s="14" t="n"/>
      <c r="E770" s="12" t="str">
        <f>IF($D770="","",IFERROR(INDEX(Items!$B$2:$B$501,MATCH($D770,Items!$A$2:$A$501,0)),"Unknown SKU"))</f>
        <v/>
      </c>
      <c r="F770" s="14" t="n"/>
      <c r="G770" s="16" t="n"/>
      <c r="H770" s="13" t="str">
        <f>IF(F770="","",F770*G770)</f>
        <v/>
      </c>
      <c r="I770" s="14" t="n"/>
      <c r="J770" s="12" t="str">
        <f>IF($D770="","",IF(IF(I770="",0,I770)&gt;=F770,"Received",IF(IF(I770="",0,I770)&gt;0,"Part received","Open")))</f>
        <v/>
      </c>
      <c r="K770" s="19" t="n"/>
      <c r="L770" s="14" t="n"/>
    </row>
    <row r="771">
      <c r="A771" s="14" t="n"/>
      <c r="B771" s="19" t="n"/>
      <c r="C771" s="14" t="n"/>
      <c r="D771" s="14" t="n"/>
      <c r="E771" s="12" t="str">
        <f>IF($D771="","",IFERROR(INDEX(Items!$B$2:$B$501,MATCH($D771,Items!$A$2:$A$501,0)),"Unknown SKU"))</f>
        <v/>
      </c>
      <c r="F771" s="14" t="n"/>
      <c r="G771" s="16" t="n"/>
      <c r="H771" s="13" t="str">
        <f>IF(F771="","",F771*G771)</f>
        <v/>
      </c>
      <c r="I771" s="14" t="n"/>
      <c r="J771" s="12" t="str">
        <f>IF($D771="","",IF(IF(I771="",0,I771)&gt;=F771,"Received",IF(IF(I771="",0,I771)&gt;0,"Part received","Open")))</f>
        <v/>
      </c>
      <c r="K771" s="19" t="n"/>
      <c r="L771" s="14" t="n"/>
    </row>
    <row r="772">
      <c r="A772" s="14" t="n"/>
      <c r="B772" s="19" t="n"/>
      <c r="C772" s="14" t="n"/>
      <c r="D772" s="14" t="n"/>
      <c r="E772" s="12" t="str">
        <f>IF($D772="","",IFERROR(INDEX(Items!$B$2:$B$501,MATCH($D772,Items!$A$2:$A$501,0)),"Unknown SKU"))</f>
        <v/>
      </c>
      <c r="F772" s="14" t="n"/>
      <c r="G772" s="16" t="n"/>
      <c r="H772" s="13" t="str">
        <f>IF(F772="","",F772*G772)</f>
        <v/>
      </c>
      <c r="I772" s="14" t="n"/>
      <c r="J772" s="12" t="str">
        <f>IF($D772="","",IF(IF(I772="",0,I772)&gt;=F772,"Received",IF(IF(I772="",0,I772)&gt;0,"Part received","Open")))</f>
        <v/>
      </c>
      <c r="K772" s="19" t="n"/>
      <c r="L772" s="14" t="n"/>
    </row>
    <row r="773">
      <c r="A773" s="14" t="n"/>
      <c r="B773" s="19" t="n"/>
      <c r="C773" s="14" t="n"/>
      <c r="D773" s="14" t="n"/>
      <c r="E773" s="12" t="str">
        <f>IF($D773="","",IFERROR(INDEX(Items!$B$2:$B$501,MATCH($D773,Items!$A$2:$A$501,0)),"Unknown SKU"))</f>
        <v/>
      </c>
      <c r="F773" s="14" t="n"/>
      <c r="G773" s="16" t="n"/>
      <c r="H773" s="13" t="str">
        <f>IF(F773="","",F773*G773)</f>
        <v/>
      </c>
      <c r="I773" s="14" t="n"/>
      <c r="J773" s="12" t="str">
        <f>IF($D773="","",IF(IF(I773="",0,I773)&gt;=F773,"Received",IF(IF(I773="",0,I773)&gt;0,"Part received","Open")))</f>
        <v/>
      </c>
      <c r="K773" s="19" t="n"/>
      <c r="L773" s="14" t="n"/>
    </row>
    <row r="774">
      <c r="A774" s="14" t="n"/>
      <c r="B774" s="19" t="n"/>
      <c r="C774" s="14" t="n"/>
      <c r="D774" s="14" t="n"/>
      <c r="E774" s="12" t="str">
        <f>IF($D774="","",IFERROR(INDEX(Items!$B$2:$B$501,MATCH($D774,Items!$A$2:$A$501,0)),"Unknown SKU"))</f>
        <v/>
      </c>
      <c r="F774" s="14" t="n"/>
      <c r="G774" s="16" t="n"/>
      <c r="H774" s="13" t="str">
        <f>IF(F774="","",F774*G774)</f>
        <v/>
      </c>
      <c r="I774" s="14" t="n"/>
      <c r="J774" s="12" t="str">
        <f>IF($D774="","",IF(IF(I774="",0,I774)&gt;=F774,"Received",IF(IF(I774="",0,I774)&gt;0,"Part received","Open")))</f>
        <v/>
      </c>
      <c r="K774" s="19" t="n"/>
      <c r="L774" s="14" t="n"/>
    </row>
    <row r="775">
      <c r="A775" s="14" t="n"/>
      <c r="B775" s="19" t="n"/>
      <c r="C775" s="14" t="n"/>
      <c r="D775" s="14" t="n"/>
      <c r="E775" s="12" t="str">
        <f>IF($D775="","",IFERROR(INDEX(Items!$B$2:$B$501,MATCH($D775,Items!$A$2:$A$501,0)),"Unknown SKU"))</f>
        <v/>
      </c>
      <c r="F775" s="14" t="n"/>
      <c r="G775" s="16" t="n"/>
      <c r="H775" s="13" t="str">
        <f>IF(F775="","",F775*G775)</f>
        <v/>
      </c>
      <c r="I775" s="14" t="n"/>
      <c r="J775" s="12" t="str">
        <f>IF($D775="","",IF(IF(I775="",0,I775)&gt;=F775,"Received",IF(IF(I775="",0,I775)&gt;0,"Part received","Open")))</f>
        <v/>
      </c>
      <c r="K775" s="19" t="n"/>
      <c r="L775" s="14" t="n"/>
    </row>
    <row r="776">
      <c r="A776" s="14" t="n"/>
      <c r="B776" s="19" t="n"/>
      <c r="C776" s="14" t="n"/>
      <c r="D776" s="14" t="n"/>
      <c r="E776" s="12" t="str">
        <f>IF($D776="","",IFERROR(INDEX(Items!$B$2:$B$501,MATCH($D776,Items!$A$2:$A$501,0)),"Unknown SKU"))</f>
        <v/>
      </c>
      <c r="F776" s="14" t="n"/>
      <c r="G776" s="16" t="n"/>
      <c r="H776" s="13" t="str">
        <f>IF(F776="","",F776*G776)</f>
        <v/>
      </c>
      <c r="I776" s="14" t="n"/>
      <c r="J776" s="12" t="str">
        <f>IF($D776="","",IF(IF(I776="",0,I776)&gt;=F776,"Received",IF(IF(I776="",0,I776)&gt;0,"Part received","Open")))</f>
        <v/>
      </c>
      <c r="K776" s="19" t="n"/>
      <c r="L776" s="14" t="n"/>
    </row>
    <row r="777">
      <c r="A777" s="14" t="n"/>
      <c r="B777" s="19" t="n"/>
      <c r="C777" s="14" t="n"/>
      <c r="D777" s="14" t="n"/>
      <c r="E777" s="12" t="str">
        <f>IF($D777="","",IFERROR(INDEX(Items!$B$2:$B$501,MATCH($D777,Items!$A$2:$A$501,0)),"Unknown SKU"))</f>
        <v/>
      </c>
      <c r="F777" s="14" t="n"/>
      <c r="G777" s="16" t="n"/>
      <c r="H777" s="13" t="str">
        <f>IF(F777="","",F777*G777)</f>
        <v/>
      </c>
      <c r="I777" s="14" t="n"/>
      <c r="J777" s="12" t="str">
        <f>IF($D777="","",IF(IF(I777="",0,I777)&gt;=F777,"Received",IF(IF(I777="",0,I777)&gt;0,"Part received","Open")))</f>
        <v/>
      </c>
      <c r="K777" s="19" t="n"/>
      <c r="L777" s="14" t="n"/>
    </row>
    <row r="778">
      <c r="A778" s="14" t="n"/>
      <c r="B778" s="19" t="n"/>
      <c r="C778" s="14" t="n"/>
      <c r="D778" s="14" t="n"/>
      <c r="E778" s="12" t="str">
        <f>IF($D778="","",IFERROR(INDEX(Items!$B$2:$B$501,MATCH($D778,Items!$A$2:$A$501,0)),"Unknown SKU"))</f>
        <v/>
      </c>
      <c r="F778" s="14" t="n"/>
      <c r="G778" s="16" t="n"/>
      <c r="H778" s="13" t="str">
        <f>IF(F778="","",F778*G778)</f>
        <v/>
      </c>
      <c r="I778" s="14" t="n"/>
      <c r="J778" s="12" t="str">
        <f>IF($D778="","",IF(IF(I778="",0,I778)&gt;=F778,"Received",IF(IF(I778="",0,I778)&gt;0,"Part received","Open")))</f>
        <v/>
      </c>
      <c r="K778" s="19" t="n"/>
      <c r="L778" s="14" t="n"/>
    </row>
    <row r="779">
      <c r="A779" s="14" t="n"/>
      <c r="B779" s="19" t="n"/>
      <c r="C779" s="14" t="n"/>
      <c r="D779" s="14" t="n"/>
      <c r="E779" s="12" t="str">
        <f>IF($D779="","",IFERROR(INDEX(Items!$B$2:$B$501,MATCH($D779,Items!$A$2:$A$501,0)),"Unknown SKU"))</f>
        <v/>
      </c>
      <c r="F779" s="14" t="n"/>
      <c r="G779" s="16" t="n"/>
      <c r="H779" s="13" t="str">
        <f>IF(F779="","",F779*G779)</f>
        <v/>
      </c>
      <c r="I779" s="14" t="n"/>
      <c r="J779" s="12" t="str">
        <f>IF($D779="","",IF(IF(I779="",0,I779)&gt;=F779,"Received",IF(IF(I779="",0,I779)&gt;0,"Part received","Open")))</f>
        <v/>
      </c>
      <c r="K779" s="19" t="n"/>
      <c r="L779" s="14" t="n"/>
    </row>
    <row r="780">
      <c r="A780" s="14" t="n"/>
      <c r="B780" s="19" t="n"/>
      <c r="C780" s="14" t="n"/>
      <c r="D780" s="14" t="n"/>
      <c r="E780" s="12" t="str">
        <f>IF($D780="","",IFERROR(INDEX(Items!$B$2:$B$501,MATCH($D780,Items!$A$2:$A$501,0)),"Unknown SKU"))</f>
        <v/>
      </c>
      <c r="F780" s="14" t="n"/>
      <c r="G780" s="16" t="n"/>
      <c r="H780" s="13" t="str">
        <f>IF(F780="","",F780*G780)</f>
        <v/>
      </c>
      <c r="I780" s="14" t="n"/>
      <c r="J780" s="12" t="str">
        <f>IF($D780="","",IF(IF(I780="",0,I780)&gt;=F780,"Received",IF(IF(I780="",0,I780)&gt;0,"Part received","Open")))</f>
        <v/>
      </c>
      <c r="K780" s="19" t="n"/>
      <c r="L780" s="14" t="n"/>
    </row>
    <row r="781">
      <c r="A781" s="14" t="n"/>
      <c r="B781" s="19" t="n"/>
      <c r="C781" s="14" t="n"/>
      <c r="D781" s="14" t="n"/>
      <c r="E781" s="12" t="str">
        <f>IF($D781="","",IFERROR(INDEX(Items!$B$2:$B$501,MATCH($D781,Items!$A$2:$A$501,0)),"Unknown SKU"))</f>
        <v/>
      </c>
      <c r="F781" s="14" t="n"/>
      <c r="G781" s="16" t="n"/>
      <c r="H781" s="13" t="str">
        <f>IF(F781="","",F781*G781)</f>
        <v/>
      </c>
      <c r="I781" s="14" t="n"/>
      <c r="J781" s="12" t="str">
        <f>IF($D781="","",IF(IF(I781="",0,I781)&gt;=F781,"Received",IF(IF(I781="",0,I781)&gt;0,"Part received","Open")))</f>
        <v/>
      </c>
      <c r="K781" s="19" t="n"/>
      <c r="L781" s="14" t="n"/>
    </row>
    <row r="782">
      <c r="A782" s="14" t="n"/>
      <c r="B782" s="19" t="n"/>
      <c r="C782" s="14" t="n"/>
      <c r="D782" s="14" t="n"/>
      <c r="E782" s="12" t="str">
        <f>IF($D782="","",IFERROR(INDEX(Items!$B$2:$B$501,MATCH($D782,Items!$A$2:$A$501,0)),"Unknown SKU"))</f>
        <v/>
      </c>
      <c r="F782" s="14" t="n"/>
      <c r="G782" s="16" t="n"/>
      <c r="H782" s="13" t="str">
        <f>IF(F782="","",F782*G782)</f>
        <v/>
      </c>
      <c r="I782" s="14" t="n"/>
      <c r="J782" s="12" t="str">
        <f>IF($D782="","",IF(IF(I782="",0,I782)&gt;=F782,"Received",IF(IF(I782="",0,I782)&gt;0,"Part received","Open")))</f>
        <v/>
      </c>
      <c r="K782" s="19" t="n"/>
      <c r="L782" s="14" t="n"/>
    </row>
    <row r="783">
      <c r="A783" s="14" t="n"/>
      <c r="B783" s="19" t="n"/>
      <c r="C783" s="14" t="n"/>
      <c r="D783" s="14" t="n"/>
      <c r="E783" s="12" t="str">
        <f>IF($D783="","",IFERROR(INDEX(Items!$B$2:$B$501,MATCH($D783,Items!$A$2:$A$501,0)),"Unknown SKU"))</f>
        <v/>
      </c>
      <c r="F783" s="14" t="n"/>
      <c r="G783" s="16" t="n"/>
      <c r="H783" s="13" t="str">
        <f>IF(F783="","",F783*G783)</f>
        <v/>
      </c>
      <c r="I783" s="14" t="n"/>
      <c r="J783" s="12" t="str">
        <f>IF($D783="","",IF(IF(I783="",0,I783)&gt;=F783,"Received",IF(IF(I783="",0,I783)&gt;0,"Part received","Open")))</f>
        <v/>
      </c>
      <c r="K783" s="19" t="n"/>
      <c r="L783" s="14" t="n"/>
    </row>
    <row r="784">
      <c r="A784" s="14" t="n"/>
      <c r="B784" s="19" t="n"/>
      <c r="C784" s="14" t="n"/>
      <c r="D784" s="14" t="n"/>
      <c r="E784" s="12" t="str">
        <f>IF($D784="","",IFERROR(INDEX(Items!$B$2:$B$501,MATCH($D784,Items!$A$2:$A$501,0)),"Unknown SKU"))</f>
        <v/>
      </c>
      <c r="F784" s="14" t="n"/>
      <c r="G784" s="16" t="n"/>
      <c r="H784" s="13" t="str">
        <f>IF(F784="","",F784*G784)</f>
        <v/>
      </c>
      <c r="I784" s="14" t="n"/>
      <c r="J784" s="12" t="str">
        <f>IF($D784="","",IF(IF(I784="",0,I784)&gt;=F784,"Received",IF(IF(I784="",0,I784)&gt;0,"Part received","Open")))</f>
        <v/>
      </c>
      <c r="K784" s="19" t="n"/>
      <c r="L784" s="14" t="n"/>
    </row>
    <row r="785">
      <c r="A785" s="14" t="n"/>
      <c r="B785" s="19" t="n"/>
      <c r="C785" s="14" t="n"/>
      <c r="D785" s="14" t="n"/>
      <c r="E785" s="12" t="str">
        <f>IF($D785="","",IFERROR(INDEX(Items!$B$2:$B$501,MATCH($D785,Items!$A$2:$A$501,0)),"Unknown SKU"))</f>
        <v/>
      </c>
      <c r="F785" s="14" t="n"/>
      <c r="G785" s="16" t="n"/>
      <c r="H785" s="13" t="str">
        <f>IF(F785="","",F785*G785)</f>
        <v/>
      </c>
      <c r="I785" s="14" t="n"/>
      <c r="J785" s="12" t="str">
        <f>IF($D785="","",IF(IF(I785="",0,I785)&gt;=F785,"Received",IF(IF(I785="",0,I785)&gt;0,"Part received","Open")))</f>
        <v/>
      </c>
      <c r="K785" s="19" t="n"/>
      <c r="L785" s="14" t="n"/>
    </row>
    <row r="786">
      <c r="A786" s="14" t="n"/>
      <c r="B786" s="19" t="n"/>
      <c r="C786" s="14" t="n"/>
      <c r="D786" s="14" t="n"/>
      <c r="E786" s="12" t="str">
        <f>IF($D786="","",IFERROR(INDEX(Items!$B$2:$B$501,MATCH($D786,Items!$A$2:$A$501,0)),"Unknown SKU"))</f>
        <v/>
      </c>
      <c r="F786" s="14" t="n"/>
      <c r="G786" s="16" t="n"/>
      <c r="H786" s="13" t="str">
        <f>IF(F786="","",F786*G786)</f>
        <v/>
      </c>
      <c r="I786" s="14" t="n"/>
      <c r="J786" s="12" t="str">
        <f>IF($D786="","",IF(IF(I786="",0,I786)&gt;=F786,"Received",IF(IF(I786="",0,I786)&gt;0,"Part received","Open")))</f>
        <v/>
      </c>
      <c r="K786" s="19" t="n"/>
      <c r="L786" s="14" t="n"/>
    </row>
    <row r="787">
      <c r="A787" s="14" t="n"/>
      <c r="B787" s="19" t="n"/>
      <c r="C787" s="14" t="n"/>
      <c r="D787" s="14" t="n"/>
      <c r="E787" s="12" t="str">
        <f>IF($D787="","",IFERROR(INDEX(Items!$B$2:$B$501,MATCH($D787,Items!$A$2:$A$501,0)),"Unknown SKU"))</f>
        <v/>
      </c>
      <c r="F787" s="14" t="n"/>
      <c r="G787" s="16" t="n"/>
      <c r="H787" s="13" t="str">
        <f>IF(F787="","",F787*G787)</f>
        <v/>
      </c>
      <c r="I787" s="14" t="n"/>
      <c r="J787" s="12" t="str">
        <f>IF($D787="","",IF(IF(I787="",0,I787)&gt;=F787,"Received",IF(IF(I787="",0,I787)&gt;0,"Part received","Open")))</f>
        <v/>
      </c>
      <c r="K787" s="19" t="n"/>
      <c r="L787" s="14" t="n"/>
    </row>
    <row r="788">
      <c r="A788" s="14" t="n"/>
      <c r="B788" s="19" t="n"/>
      <c r="C788" s="14" t="n"/>
      <c r="D788" s="14" t="n"/>
      <c r="E788" s="12" t="str">
        <f>IF($D788="","",IFERROR(INDEX(Items!$B$2:$B$501,MATCH($D788,Items!$A$2:$A$501,0)),"Unknown SKU"))</f>
        <v/>
      </c>
      <c r="F788" s="14" t="n"/>
      <c r="G788" s="16" t="n"/>
      <c r="H788" s="13" t="str">
        <f>IF(F788="","",F788*G788)</f>
        <v/>
      </c>
      <c r="I788" s="14" t="n"/>
      <c r="J788" s="12" t="str">
        <f>IF($D788="","",IF(IF(I788="",0,I788)&gt;=F788,"Received",IF(IF(I788="",0,I788)&gt;0,"Part received","Open")))</f>
        <v/>
      </c>
      <c r="K788" s="19" t="n"/>
      <c r="L788" s="14" t="n"/>
    </row>
    <row r="789">
      <c r="A789" s="14" t="n"/>
      <c r="B789" s="19" t="n"/>
      <c r="C789" s="14" t="n"/>
      <c r="D789" s="14" t="n"/>
      <c r="E789" s="12" t="str">
        <f>IF($D789="","",IFERROR(INDEX(Items!$B$2:$B$501,MATCH($D789,Items!$A$2:$A$501,0)),"Unknown SKU"))</f>
        <v/>
      </c>
      <c r="F789" s="14" t="n"/>
      <c r="G789" s="16" t="n"/>
      <c r="H789" s="13" t="str">
        <f>IF(F789="","",F789*G789)</f>
        <v/>
      </c>
      <c r="I789" s="14" t="n"/>
      <c r="J789" s="12" t="str">
        <f>IF($D789="","",IF(IF(I789="",0,I789)&gt;=F789,"Received",IF(IF(I789="",0,I789)&gt;0,"Part received","Open")))</f>
        <v/>
      </c>
      <c r="K789" s="19" t="n"/>
      <c r="L789" s="14" t="n"/>
    </row>
    <row r="790">
      <c r="A790" s="14" t="n"/>
      <c r="B790" s="19" t="n"/>
      <c r="C790" s="14" t="n"/>
      <c r="D790" s="14" t="n"/>
      <c r="E790" s="12" t="str">
        <f>IF($D790="","",IFERROR(INDEX(Items!$B$2:$B$501,MATCH($D790,Items!$A$2:$A$501,0)),"Unknown SKU"))</f>
        <v/>
      </c>
      <c r="F790" s="14" t="n"/>
      <c r="G790" s="16" t="n"/>
      <c r="H790" s="13" t="str">
        <f>IF(F790="","",F790*G790)</f>
        <v/>
      </c>
      <c r="I790" s="14" t="n"/>
      <c r="J790" s="12" t="str">
        <f>IF($D790="","",IF(IF(I790="",0,I790)&gt;=F790,"Received",IF(IF(I790="",0,I790)&gt;0,"Part received","Open")))</f>
        <v/>
      </c>
      <c r="K790" s="19" t="n"/>
      <c r="L790" s="14" t="n"/>
    </row>
    <row r="791">
      <c r="A791" s="14" t="n"/>
      <c r="B791" s="19" t="n"/>
      <c r="C791" s="14" t="n"/>
      <c r="D791" s="14" t="n"/>
      <c r="E791" s="12" t="str">
        <f>IF($D791="","",IFERROR(INDEX(Items!$B$2:$B$501,MATCH($D791,Items!$A$2:$A$501,0)),"Unknown SKU"))</f>
        <v/>
      </c>
      <c r="F791" s="14" t="n"/>
      <c r="G791" s="16" t="n"/>
      <c r="H791" s="13" t="str">
        <f>IF(F791="","",F791*G791)</f>
        <v/>
      </c>
      <c r="I791" s="14" t="n"/>
      <c r="J791" s="12" t="str">
        <f>IF($D791="","",IF(IF(I791="",0,I791)&gt;=F791,"Received",IF(IF(I791="",0,I791)&gt;0,"Part received","Open")))</f>
        <v/>
      </c>
      <c r="K791" s="19" t="n"/>
      <c r="L791" s="14" t="n"/>
    </row>
    <row r="792">
      <c r="A792" s="14" t="n"/>
      <c r="B792" s="19" t="n"/>
      <c r="C792" s="14" t="n"/>
      <c r="D792" s="14" t="n"/>
      <c r="E792" s="12" t="str">
        <f>IF($D792="","",IFERROR(INDEX(Items!$B$2:$B$501,MATCH($D792,Items!$A$2:$A$501,0)),"Unknown SKU"))</f>
        <v/>
      </c>
      <c r="F792" s="14" t="n"/>
      <c r="G792" s="16" t="n"/>
      <c r="H792" s="13" t="str">
        <f>IF(F792="","",F792*G792)</f>
        <v/>
      </c>
      <c r="I792" s="14" t="n"/>
      <c r="J792" s="12" t="str">
        <f>IF($D792="","",IF(IF(I792="",0,I792)&gt;=F792,"Received",IF(IF(I792="",0,I792)&gt;0,"Part received","Open")))</f>
        <v/>
      </c>
      <c r="K792" s="19" t="n"/>
      <c r="L792" s="14" t="n"/>
    </row>
    <row r="793">
      <c r="A793" s="14" t="n"/>
      <c r="B793" s="19" t="n"/>
      <c r="C793" s="14" t="n"/>
      <c r="D793" s="14" t="n"/>
      <c r="E793" s="12" t="str">
        <f>IF($D793="","",IFERROR(INDEX(Items!$B$2:$B$501,MATCH($D793,Items!$A$2:$A$501,0)),"Unknown SKU"))</f>
        <v/>
      </c>
      <c r="F793" s="14" t="n"/>
      <c r="G793" s="16" t="n"/>
      <c r="H793" s="13" t="str">
        <f>IF(F793="","",F793*G793)</f>
        <v/>
      </c>
      <c r="I793" s="14" t="n"/>
      <c r="J793" s="12" t="str">
        <f>IF($D793="","",IF(IF(I793="",0,I793)&gt;=F793,"Received",IF(IF(I793="",0,I793)&gt;0,"Part received","Open")))</f>
        <v/>
      </c>
      <c r="K793" s="19" t="n"/>
      <c r="L793" s="14" t="n"/>
    </row>
    <row r="794">
      <c r="A794" s="14" t="n"/>
      <c r="B794" s="19" t="n"/>
      <c r="C794" s="14" t="n"/>
      <c r="D794" s="14" t="n"/>
      <c r="E794" s="12" t="str">
        <f>IF($D794="","",IFERROR(INDEX(Items!$B$2:$B$501,MATCH($D794,Items!$A$2:$A$501,0)),"Unknown SKU"))</f>
        <v/>
      </c>
      <c r="F794" s="14" t="n"/>
      <c r="G794" s="16" t="n"/>
      <c r="H794" s="13" t="str">
        <f>IF(F794="","",F794*G794)</f>
        <v/>
      </c>
      <c r="I794" s="14" t="n"/>
      <c r="J794" s="12" t="str">
        <f>IF($D794="","",IF(IF(I794="",0,I794)&gt;=F794,"Received",IF(IF(I794="",0,I794)&gt;0,"Part received","Open")))</f>
        <v/>
      </c>
      <c r="K794" s="19" t="n"/>
      <c r="L794" s="14" t="n"/>
    </row>
    <row r="795">
      <c r="A795" s="14" t="n"/>
      <c r="B795" s="19" t="n"/>
      <c r="C795" s="14" t="n"/>
      <c r="D795" s="14" t="n"/>
      <c r="E795" s="12" t="str">
        <f>IF($D795="","",IFERROR(INDEX(Items!$B$2:$B$501,MATCH($D795,Items!$A$2:$A$501,0)),"Unknown SKU"))</f>
        <v/>
      </c>
      <c r="F795" s="14" t="n"/>
      <c r="G795" s="16" t="n"/>
      <c r="H795" s="13" t="str">
        <f>IF(F795="","",F795*G795)</f>
        <v/>
      </c>
      <c r="I795" s="14" t="n"/>
      <c r="J795" s="12" t="str">
        <f>IF($D795="","",IF(IF(I795="",0,I795)&gt;=F795,"Received",IF(IF(I795="",0,I795)&gt;0,"Part received","Open")))</f>
        <v/>
      </c>
      <c r="K795" s="19" t="n"/>
      <c r="L795" s="14" t="n"/>
    </row>
    <row r="796">
      <c r="A796" s="14" t="n"/>
      <c r="B796" s="19" t="n"/>
      <c r="C796" s="14" t="n"/>
      <c r="D796" s="14" t="n"/>
      <c r="E796" s="12" t="str">
        <f>IF($D796="","",IFERROR(INDEX(Items!$B$2:$B$501,MATCH($D796,Items!$A$2:$A$501,0)),"Unknown SKU"))</f>
        <v/>
      </c>
      <c r="F796" s="14" t="n"/>
      <c r="G796" s="16" t="n"/>
      <c r="H796" s="13" t="str">
        <f>IF(F796="","",F796*G796)</f>
        <v/>
      </c>
      <c r="I796" s="14" t="n"/>
      <c r="J796" s="12" t="str">
        <f>IF($D796="","",IF(IF(I796="",0,I796)&gt;=F796,"Received",IF(IF(I796="",0,I796)&gt;0,"Part received","Open")))</f>
        <v/>
      </c>
      <c r="K796" s="19" t="n"/>
      <c r="L796" s="14" t="n"/>
    </row>
    <row r="797">
      <c r="A797" s="14" t="n"/>
      <c r="B797" s="19" t="n"/>
      <c r="C797" s="14" t="n"/>
      <c r="D797" s="14" t="n"/>
      <c r="E797" s="12" t="str">
        <f>IF($D797="","",IFERROR(INDEX(Items!$B$2:$B$501,MATCH($D797,Items!$A$2:$A$501,0)),"Unknown SKU"))</f>
        <v/>
      </c>
      <c r="F797" s="14" t="n"/>
      <c r="G797" s="16" t="n"/>
      <c r="H797" s="13" t="str">
        <f>IF(F797="","",F797*G797)</f>
        <v/>
      </c>
      <c r="I797" s="14" t="n"/>
      <c r="J797" s="12" t="str">
        <f>IF($D797="","",IF(IF(I797="",0,I797)&gt;=F797,"Received",IF(IF(I797="",0,I797)&gt;0,"Part received","Open")))</f>
        <v/>
      </c>
      <c r="K797" s="19" t="n"/>
      <c r="L797" s="14" t="n"/>
    </row>
    <row r="798">
      <c r="A798" s="14" t="n"/>
      <c r="B798" s="19" t="n"/>
      <c r="C798" s="14" t="n"/>
      <c r="D798" s="14" t="n"/>
      <c r="E798" s="12" t="str">
        <f>IF($D798="","",IFERROR(INDEX(Items!$B$2:$B$501,MATCH($D798,Items!$A$2:$A$501,0)),"Unknown SKU"))</f>
        <v/>
      </c>
      <c r="F798" s="14" t="n"/>
      <c r="G798" s="16" t="n"/>
      <c r="H798" s="13" t="str">
        <f>IF(F798="","",F798*G798)</f>
        <v/>
      </c>
      <c r="I798" s="14" t="n"/>
      <c r="J798" s="12" t="str">
        <f>IF($D798="","",IF(IF(I798="",0,I798)&gt;=F798,"Received",IF(IF(I798="",0,I798)&gt;0,"Part received","Open")))</f>
        <v/>
      </c>
      <c r="K798" s="19" t="n"/>
      <c r="L798" s="14" t="n"/>
    </row>
    <row r="799">
      <c r="A799" s="14" t="n"/>
      <c r="B799" s="19" t="n"/>
      <c r="C799" s="14" t="n"/>
      <c r="D799" s="14" t="n"/>
      <c r="E799" s="12" t="str">
        <f>IF($D799="","",IFERROR(INDEX(Items!$B$2:$B$501,MATCH($D799,Items!$A$2:$A$501,0)),"Unknown SKU"))</f>
        <v/>
      </c>
      <c r="F799" s="14" t="n"/>
      <c r="G799" s="16" t="n"/>
      <c r="H799" s="13" t="str">
        <f>IF(F799="","",F799*G799)</f>
        <v/>
      </c>
      <c r="I799" s="14" t="n"/>
      <c r="J799" s="12" t="str">
        <f>IF($D799="","",IF(IF(I799="",0,I799)&gt;=F799,"Received",IF(IF(I799="",0,I799)&gt;0,"Part received","Open")))</f>
        <v/>
      </c>
      <c r="K799" s="19" t="n"/>
      <c r="L799" s="14" t="n"/>
    </row>
    <row r="800">
      <c r="A800" s="14" t="n"/>
      <c r="B800" s="19" t="n"/>
      <c r="C800" s="14" t="n"/>
      <c r="D800" s="14" t="n"/>
      <c r="E800" s="12" t="str">
        <f>IF($D800="","",IFERROR(INDEX(Items!$B$2:$B$501,MATCH($D800,Items!$A$2:$A$501,0)),"Unknown SKU"))</f>
        <v/>
      </c>
      <c r="F800" s="14" t="n"/>
      <c r="G800" s="16" t="n"/>
      <c r="H800" s="13" t="str">
        <f>IF(F800="","",F800*G800)</f>
        <v/>
      </c>
      <c r="I800" s="14" t="n"/>
      <c r="J800" s="12" t="str">
        <f>IF($D800="","",IF(IF(I800="",0,I800)&gt;=F800,"Received",IF(IF(I800="",0,I800)&gt;0,"Part received","Open")))</f>
        <v/>
      </c>
      <c r="K800" s="19" t="n"/>
      <c r="L800" s="14" t="n"/>
    </row>
    <row r="801">
      <c r="A801" s="14" t="n"/>
      <c r="B801" s="19" t="n"/>
      <c r="C801" s="14" t="n"/>
      <c r="D801" s="14" t="n"/>
      <c r="E801" s="12" t="str">
        <f>IF($D801="","",IFERROR(INDEX(Items!$B$2:$B$501,MATCH($D801,Items!$A$2:$A$501,0)),"Unknown SKU"))</f>
        <v/>
      </c>
      <c r="F801" s="14" t="n"/>
      <c r="G801" s="16" t="n"/>
      <c r="H801" s="13" t="str">
        <f>IF(F801="","",F801*G801)</f>
        <v/>
      </c>
      <c r="I801" s="14" t="n"/>
      <c r="J801" s="12" t="str">
        <f>IF($D801="","",IF(IF(I801="",0,I801)&gt;=F801,"Received",IF(IF(I801="",0,I801)&gt;0,"Part received","Open")))</f>
        <v/>
      </c>
      <c r="K801" s="19" t="n"/>
      <c r="L801" s="14" t="n"/>
    </row>
    <row r="802">
      <c r="A802" s="14" t="n"/>
      <c r="B802" s="19" t="n"/>
      <c r="C802" s="14" t="n"/>
      <c r="D802" s="14" t="n"/>
      <c r="E802" s="12" t="str">
        <f>IF($D802="","",IFERROR(INDEX(Items!$B$2:$B$501,MATCH($D802,Items!$A$2:$A$501,0)),"Unknown SKU"))</f>
        <v/>
      </c>
      <c r="F802" s="14" t="n"/>
      <c r="G802" s="16" t="n"/>
      <c r="H802" s="13" t="str">
        <f>IF(F802="","",F802*G802)</f>
        <v/>
      </c>
      <c r="I802" s="14" t="n"/>
      <c r="J802" s="12" t="str">
        <f>IF($D802="","",IF(IF(I802="",0,I802)&gt;=F802,"Received",IF(IF(I802="",0,I802)&gt;0,"Part received","Open")))</f>
        <v/>
      </c>
      <c r="K802" s="19" t="n"/>
      <c r="L802" s="14" t="n"/>
    </row>
    <row r="803">
      <c r="A803" s="14" t="n"/>
      <c r="B803" s="19" t="n"/>
      <c r="C803" s="14" t="n"/>
      <c r="D803" s="14" t="n"/>
      <c r="E803" s="12" t="str">
        <f>IF($D803="","",IFERROR(INDEX(Items!$B$2:$B$501,MATCH($D803,Items!$A$2:$A$501,0)),"Unknown SKU"))</f>
        <v/>
      </c>
      <c r="F803" s="14" t="n"/>
      <c r="G803" s="16" t="n"/>
      <c r="H803" s="13" t="str">
        <f>IF(F803="","",F803*G803)</f>
        <v/>
      </c>
      <c r="I803" s="14" t="n"/>
      <c r="J803" s="12" t="str">
        <f>IF($D803="","",IF(IF(I803="",0,I803)&gt;=F803,"Received",IF(IF(I803="",0,I803)&gt;0,"Part received","Open")))</f>
        <v/>
      </c>
      <c r="K803" s="19" t="n"/>
      <c r="L803" s="14" t="n"/>
    </row>
    <row r="804">
      <c r="A804" s="14" t="n"/>
      <c r="B804" s="19" t="n"/>
      <c r="C804" s="14" t="n"/>
      <c r="D804" s="14" t="n"/>
      <c r="E804" s="12" t="str">
        <f>IF($D804="","",IFERROR(INDEX(Items!$B$2:$B$501,MATCH($D804,Items!$A$2:$A$501,0)),"Unknown SKU"))</f>
        <v/>
      </c>
      <c r="F804" s="14" t="n"/>
      <c r="G804" s="16" t="n"/>
      <c r="H804" s="13" t="str">
        <f>IF(F804="","",F804*G804)</f>
        <v/>
      </c>
      <c r="I804" s="14" t="n"/>
      <c r="J804" s="12" t="str">
        <f>IF($D804="","",IF(IF(I804="",0,I804)&gt;=F804,"Received",IF(IF(I804="",0,I804)&gt;0,"Part received","Open")))</f>
        <v/>
      </c>
      <c r="K804" s="19" t="n"/>
      <c r="L804" s="14" t="n"/>
    </row>
    <row r="805">
      <c r="A805" s="14" t="n"/>
      <c r="B805" s="19" t="n"/>
      <c r="C805" s="14" t="n"/>
      <c r="D805" s="14" t="n"/>
      <c r="E805" s="12" t="str">
        <f>IF($D805="","",IFERROR(INDEX(Items!$B$2:$B$501,MATCH($D805,Items!$A$2:$A$501,0)),"Unknown SKU"))</f>
        <v/>
      </c>
      <c r="F805" s="14" t="n"/>
      <c r="G805" s="16" t="n"/>
      <c r="H805" s="13" t="str">
        <f>IF(F805="","",F805*G805)</f>
        <v/>
      </c>
      <c r="I805" s="14" t="n"/>
      <c r="J805" s="12" t="str">
        <f>IF($D805="","",IF(IF(I805="",0,I805)&gt;=F805,"Received",IF(IF(I805="",0,I805)&gt;0,"Part received","Open")))</f>
        <v/>
      </c>
      <c r="K805" s="19" t="n"/>
      <c r="L805" s="14" t="n"/>
    </row>
    <row r="806">
      <c r="A806" s="14" t="n"/>
      <c r="B806" s="19" t="n"/>
      <c r="C806" s="14" t="n"/>
      <c r="D806" s="14" t="n"/>
      <c r="E806" s="12" t="str">
        <f>IF($D806="","",IFERROR(INDEX(Items!$B$2:$B$501,MATCH($D806,Items!$A$2:$A$501,0)),"Unknown SKU"))</f>
        <v/>
      </c>
      <c r="F806" s="14" t="n"/>
      <c r="G806" s="16" t="n"/>
      <c r="H806" s="13" t="str">
        <f>IF(F806="","",F806*G806)</f>
        <v/>
      </c>
      <c r="I806" s="14" t="n"/>
      <c r="J806" s="12" t="str">
        <f>IF($D806="","",IF(IF(I806="",0,I806)&gt;=F806,"Received",IF(IF(I806="",0,I806)&gt;0,"Part received","Open")))</f>
        <v/>
      </c>
      <c r="K806" s="19" t="n"/>
      <c r="L806" s="14" t="n"/>
    </row>
    <row r="807">
      <c r="A807" s="14" t="n"/>
      <c r="B807" s="19" t="n"/>
      <c r="C807" s="14" t="n"/>
      <c r="D807" s="14" t="n"/>
      <c r="E807" s="12" t="str">
        <f>IF($D807="","",IFERROR(INDEX(Items!$B$2:$B$501,MATCH($D807,Items!$A$2:$A$501,0)),"Unknown SKU"))</f>
        <v/>
      </c>
      <c r="F807" s="14" t="n"/>
      <c r="G807" s="16" t="n"/>
      <c r="H807" s="13" t="str">
        <f>IF(F807="","",F807*G807)</f>
        <v/>
      </c>
      <c r="I807" s="14" t="n"/>
      <c r="J807" s="12" t="str">
        <f>IF($D807="","",IF(IF(I807="",0,I807)&gt;=F807,"Received",IF(IF(I807="",0,I807)&gt;0,"Part received","Open")))</f>
        <v/>
      </c>
      <c r="K807" s="19" t="n"/>
      <c r="L807" s="14" t="n"/>
    </row>
    <row r="808">
      <c r="A808" s="14" t="n"/>
      <c r="B808" s="19" t="n"/>
      <c r="C808" s="14" t="n"/>
      <c r="D808" s="14" t="n"/>
      <c r="E808" s="12" t="str">
        <f>IF($D808="","",IFERROR(INDEX(Items!$B$2:$B$501,MATCH($D808,Items!$A$2:$A$501,0)),"Unknown SKU"))</f>
        <v/>
      </c>
      <c r="F808" s="14" t="n"/>
      <c r="G808" s="16" t="n"/>
      <c r="H808" s="13" t="str">
        <f>IF(F808="","",F808*G808)</f>
        <v/>
      </c>
      <c r="I808" s="14" t="n"/>
      <c r="J808" s="12" t="str">
        <f>IF($D808="","",IF(IF(I808="",0,I808)&gt;=F808,"Received",IF(IF(I808="",0,I808)&gt;0,"Part received","Open")))</f>
        <v/>
      </c>
      <c r="K808" s="19" t="n"/>
      <c r="L808" s="14" t="n"/>
    </row>
    <row r="809">
      <c r="A809" s="14" t="n"/>
      <c r="B809" s="19" t="n"/>
      <c r="C809" s="14" t="n"/>
      <c r="D809" s="14" t="n"/>
      <c r="E809" s="12" t="str">
        <f>IF($D809="","",IFERROR(INDEX(Items!$B$2:$B$501,MATCH($D809,Items!$A$2:$A$501,0)),"Unknown SKU"))</f>
        <v/>
      </c>
      <c r="F809" s="14" t="n"/>
      <c r="G809" s="16" t="n"/>
      <c r="H809" s="13" t="str">
        <f>IF(F809="","",F809*G809)</f>
        <v/>
      </c>
      <c r="I809" s="14" t="n"/>
      <c r="J809" s="12" t="str">
        <f>IF($D809="","",IF(IF(I809="",0,I809)&gt;=F809,"Received",IF(IF(I809="",0,I809)&gt;0,"Part received","Open")))</f>
        <v/>
      </c>
      <c r="K809" s="19" t="n"/>
      <c r="L809" s="14" t="n"/>
    </row>
    <row r="810">
      <c r="A810" s="14" t="n"/>
      <c r="B810" s="19" t="n"/>
      <c r="C810" s="14" t="n"/>
      <c r="D810" s="14" t="n"/>
      <c r="E810" s="12" t="str">
        <f>IF($D810="","",IFERROR(INDEX(Items!$B$2:$B$501,MATCH($D810,Items!$A$2:$A$501,0)),"Unknown SKU"))</f>
        <v/>
      </c>
      <c r="F810" s="14" t="n"/>
      <c r="G810" s="16" t="n"/>
      <c r="H810" s="13" t="str">
        <f>IF(F810="","",F810*G810)</f>
        <v/>
      </c>
      <c r="I810" s="14" t="n"/>
      <c r="J810" s="12" t="str">
        <f>IF($D810="","",IF(IF(I810="",0,I810)&gt;=F810,"Received",IF(IF(I810="",0,I810)&gt;0,"Part received","Open")))</f>
        <v/>
      </c>
      <c r="K810" s="19" t="n"/>
      <c r="L810" s="14" t="n"/>
    </row>
    <row r="811">
      <c r="A811" s="14" t="n"/>
      <c r="B811" s="19" t="n"/>
      <c r="C811" s="14" t="n"/>
      <c r="D811" s="14" t="n"/>
      <c r="E811" s="12" t="str">
        <f>IF($D811="","",IFERROR(INDEX(Items!$B$2:$B$501,MATCH($D811,Items!$A$2:$A$501,0)),"Unknown SKU"))</f>
        <v/>
      </c>
      <c r="F811" s="14" t="n"/>
      <c r="G811" s="16" t="n"/>
      <c r="H811" s="13" t="str">
        <f>IF(F811="","",F811*G811)</f>
        <v/>
      </c>
      <c r="I811" s="14" t="n"/>
      <c r="J811" s="12" t="str">
        <f>IF($D811="","",IF(IF(I811="",0,I811)&gt;=F811,"Received",IF(IF(I811="",0,I811)&gt;0,"Part received","Open")))</f>
        <v/>
      </c>
      <c r="K811" s="19" t="n"/>
      <c r="L811" s="14" t="n"/>
    </row>
    <row r="812">
      <c r="A812" s="14" t="n"/>
      <c r="B812" s="19" t="n"/>
      <c r="C812" s="14" t="n"/>
      <c r="D812" s="14" t="n"/>
      <c r="E812" s="12" t="str">
        <f>IF($D812="","",IFERROR(INDEX(Items!$B$2:$B$501,MATCH($D812,Items!$A$2:$A$501,0)),"Unknown SKU"))</f>
        <v/>
      </c>
      <c r="F812" s="14" t="n"/>
      <c r="G812" s="16" t="n"/>
      <c r="H812" s="13" t="str">
        <f>IF(F812="","",F812*G812)</f>
        <v/>
      </c>
      <c r="I812" s="14" t="n"/>
      <c r="J812" s="12" t="str">
        <f>IF($D812="","",IF(IF(I812="",0,I812)&gt;=F812,"Received",IF(IF(I812="",0,I812)&gt;0,"Part received","Open")))</f>
        <v/>
      </c>
      <c r="K812" s="19" t="n"/>
      <c r="L812" s="14" t="n"/>
    </row>
    <row r="813">
      <c r="A813" s="14" t="n"/>
      <c r="B813" s="19" t="n"/>
      <c r="C813" s="14" t="n"/>
      <c r="D813" s="14" t="n"/>
      <c r="E813" s="12" t="str">
        <f>IF($D813="","",IFERROR(INDEX(Items!$B$2:$B$501,MATCH($D813,Items!$A$2:$A$501,0)),"Unknown SKU"))</f>
        <v/>
      </c>
      <c r="F813" s="14" t="n"/>
      <c r="G813" s="16" t="n"/>
      <c r="H813" s="13" t="str">
        <f>IF(F813="","",F813*G813)</f>
        <v/>
      </c>
      <c r="I813" s="14" t="n"/>
      <c r="J813" s="12" t="str">
        <f>IF($D813="","",IF(IF(I813="",0,I813)&gt;=F813,"Received",IF(IF(I813="",0,I813)&gt;0,"Part received","Open")))</f>
        <v/>
      </c>
      <c r="K813" s="19" t="n"/>
      <c r="L813" s="14" t="n"/>
    </row>
    <row r="814">
      <c r="A814" s="14" t="n"/>
      <c r="B814" s="19" t="n"/>
      <c r="C814" s="14" t="n"/>
      <c r="D814" s="14" t="n"/>
      <c r="E814" s="12" t="str">
        <f>IF($D814="","",IFERROR(INDEX(Items!$B$2:$B$501,MATCH($D814,Items!$A$2:$A$501,0)),"Unknown SKU"))</f>
        <v/>
      </c>
      <c r="F814" s="14" t="n"/>
      <c r="G814" s="16" t="n"/>
      <c r="H814" s="13" t="str">
        <f>IF(F814="","",F814*G814)</f>
        <v/>
      </c>
      <c r="I814" s="14" t="n"/>
      <c r="J814" s="12" t="str">
        <f>IF($D814="","",IF(IF(I814="",0,I814)&gt;=F814,"Received",IF(IF(I814="",0,I814)&gt;0,"Part received","Open")))</f>
        <v/>
      </c>
      <c r="K814" s="19" t="n"/>
      <c r="L814" s="14" t="n"/>
    </row>
    <row r="815">
      <c r="A815" s="14" t="n"/>
      <c r="B815" s="19" t="n"/>
      <c r="C815" s="14" t="n"/>
      <c r="D815" s="14" t="n"/>
      <c r="E815" s="12" t="str">
        <f>IF($D815="","",IFERROR(INDEX(Items!$B$2:$B$501,MATCH($D815,Items!$A$2:$A$501,0)),"Unknown SKU"))</f>
        <v/>
      </c>
      <c r="F815" s="14" t="n"/>
      <c r="G815" s="16" t="n"/>
      <c r="H815" s="13" t="str">
        <f>IF(F815="","",F815*G815)</f>
        <v/>
      </c>
      <c r="I815" s="14" t="n"/>
      <c r="J815" s="12" t="str">
        <f>IF($D815="","",IF(IF(I815="",0,I815)&gt;=F815,"Received",IF(IF(I815="",0,I815)&gt;0,"Part received","Open")))</f>
        <v/>
      </c>
      <c r="K815" s="19" t="n"/>
      <c r="L815" s="14" t="n"/>
    </row>
    <row r="816">
      <c r="A816" s="14" t="n"/>
      <c r="B816" s="19" t="n"/>
      <c r="C816" s="14" t="n"/>
      <c r="D816" s="14" t="n"/>
      <c r="E816" s="12" t="str">
        <f>IF($D816="","",IFERROR(INDEX(Items!$B$2:$B$501,MATCH($D816,Items!$A$2:$A$501,0)),"Unknown SKU"))</f>
        <v/>
      </c>
      <c r="F816" s="14" t="n"/>
      <c r="G816" s="16" t="n"/>
      <c r="H816" s="13" t="str">
        <f>IF(F816="","",F816*G816)</f>
        <v/>
      </c>
      <c r="I816" s="14" t="n"/>
      <c r="J816" s="12" t="str">
        <f>IF($D816="","",IF(IF(I816="",0,I816)&gt;=F816,"Received",IF(IF(I816="",0,I816)&gt;0,"Part received","Open")))</f>
        <v/>
      </c>
      <c r="K816" s="19" t="n"/>
      <c r="L816" s="14" t="n"/>
    </row>
    <row r="817">
      <c r="A817" s="14" t="n"/>
      <c r="B817" s="19" t="n"/>
      <c r="C817" s="14" t="n"/>
      <c r="D817" s="14" t="n"/>
      <c r="E817" s="12" t="str">
        <f>IF($D817="","",IFERROR(INDEX(Items!$B$2:$B$501,MATCH($D817,Items!$A$2:$A$501,0)),"Unknown SKU"))</f>
        <v/>
      </c>
      <c r="F817" s="14" t="n"/>
      <c r="G817" s="16" t="n"/>
      <c r="H817" s="13" t="str">
        <f>IF(F817="","",F817*G817)</f>
        <v/>
      </c>
      <c r="I817" s="14" t="n"/>
      <c r="J817" s="12" t="str">
        <f>IF($D817="","",IF(IF(I817="",0,I817)&gt;=F817,"Received",IF(IF(I817="",0,I817)&gt;0,"Part received","Open")))</f>
        <v/>
      </c>
      <c r="K817" s="19" t="n"/>
      <c r="L817" s="14" t="n"/>
    </row>
    <row r="818">
      <c r="A818" s="14" t="n"/>
      <c r="B818" s="19" t="n"/>
      <c r="C818" s="14" t="n"/>
      <c r="D818" s="14" t="n"/>
      <c r="E818" s="12" t="str">
        <f>IF($D818="","",IFERROR(INDEX(Items!$B$2:$B$501,MATCH($D818,Items!$A$2:$A$501,0)),"Unknown SKU"))</f>
        <v/>
      </c>
      <c r="F818" s="14" t="n"/>
      <c r="G818" s="16" t="n"/>
      <c r="H818" s="13" t="str">
        <f>IF(F818="","",F818*G818)</f>
        <v/>
      </c>
      <c r="I818" s="14" t="n"/>
      <c r="J818" s="12" t="str">
        <f>IF($D818="","",IF(IF(I818="",0,I818)&gt;=F818,"Received",IF(IF(I818="",0,I818)&gt;0,"Part received","Open")))</f>
        <v/>
      </c>
      <c r="K818" s="19" t="n"/>
      <c r="L818" s="14" t="n"/>
    </row>
    <row r="819">
      <c r="A819" s="14" t="n"/>
      <c r="B819" s="19" t="n"/>
      <c r="C819" s="14" t="n"/>
      <c r="D819" s="14" t="n"/>
      <c r="E819" s="12" t="str">
        <f>IF($D819="","",IFERROR(INDEX(Items!$B$2:$B$501,MATCH($D819,Items!$A$2:$A$501,0)),"Unknown SKU"))</f>
        <v/>
      </c>
      <c r="F819" s="14" t="n"/>
      <c r="G819" s="16" t="n"/>
      <c r="H819" s="13" t="str">
        <f>IF(F819="","",F819*G819)</f>
        <v/>
      </c>
      <c r="I819" s="14" t="n"/>
      <c r="J819" s="12" t="str">
        <f>IF($D819="","",IF(IF(I819="",0,I819)&gt;=F819,"Received",IF(IF(I819="",0,I819)&gt;0,"Part received","Open")))</f>
        <v/>
      </c>
      <c r="K819" s="19" t="n"/>
      <c r="L819" s="14" t="n"/>
    </row>
    <row r="820">
      <c r="A820" s="14" t="n"/>
      <c r="B820" s="19" t="n"/>
      <c r="C820" s="14" t="n"/>
      <c r="D820" s="14" t="n"/>
      <c r="E820" s="12" t="str">
        <f>IF($D820="","",IFERROR(INDEX(Items!$B$2:$B$501,MATCH($D820,Items!$A$2:$A$501,0)),"Unknown SKU"))</f>
        <v/>
      </c>
      <c r="F820" s="14" t="n"/>
      <c r="G820" s="16" t="n"/>
      <c r="H820" s="13" t="str">
        <f>IF(F820="","",F820*G820)</f>
        <v/>
      </c>
      <c r="I820" s="14" t="n"/>
      <c r="J820" s="12" t="str">
        <f>IF($D820="","",IF(IF(I820="",0,I820)&gt;=F820,"Received",IF(IF(I820="",0,I820)&gt;0,"Part received","Open")))</f>
        <v/>
      </c>
      <c r="K820" s="19" t="n"/>
      <c r="L820" s="14" t="n"/>
    </row>
    <row r="821">
      <c r="A821" s="14" t="n"/>
      <c r="B821" s="19" t="n"/>
      <c r="C821" s="14" t="n"/>
      <c r="D821" s="14" t="n"/>
      <c r="E821" s="12" t="str">
        <f>IF($D821="","",IFERROR(INDEX(Items!$B$2:$B$501,MATCH($D821,Items!$A$2:$A$501,0)),"Unknown SKU"))</f>
        <v/>
      </c>
      <c r="F821" s="14" t="n"/>
      <c r="G821" s="16" t="n"/>
      <c r="H821" s="13" t="str">
        <f>IF(F821="","",F821*G821)</f>
        <v/>
      </c>
      <c r="I821" s="14" t="n"/>
      <c r="J821" s="12" t="str">
        <f>IF($D821="","",IF(IF(I821="",0,I821)&gt;=F821,"Received",IF(IF(I821="",0,I821)&gt;0,"Part received","Open")))</f>
        <v/>
      </c>
      <c r="K821" s="19" t="n"/>
      <c r="L821" s="14" t="n"/>
    </row>
    <row r="822">
      <c r="A822" s="14" t="n"/>
      <c r="B822" s="19" t="n"/>
      <c r="C822" s="14" t="n"/>
      <c r="D822" s="14" t="n"/>
      <c r="E822" s="12" t="str">
        <f>IF($D822="","",IFERROR(INDEX(Items!$B$2:$B$501,MATCH($D822,Items!$A$2:$A$501,0)),"Unknown SKU"))</f>
        <v/>
      </c>
      <c r="F822" s="14" t="n"/>
      <c r="G822" s="16" t="n"/>
      <c r="H822" s="13" t="str">
        <f>IF(F822="","",F822*G822)</f>
        <v/>
      </c>
      <c r="I822" s="14" t="n"/>
      <c r="J822" s="12" t="str">
        <f>IF($D822="","",IF(IF(I822="",0,I822)&gt;=F822,"Received",IF(IF(I822="",0,I822)&gt;0,"Part received","Open")))</f>
        <v/>
      </c>
      <c r="K822" s="19" t="n"/>
      <c r="L822" s="14" t="n"/>
    </row>
    <row r="823">
      <c r="A823" s="14" t="n"/>
      <c r="B823" s="19" t="n"/>
      <c r="C823" s="14" t="n"/>
      <c r="D823" s="14" t="n"/>
      <c r="E823" s="12" t="str">
        <f>IF($D823="","",IFERROR(INDEX(Items!$B$2:$B$501,MATCH($D823,Items!$A$2:$A$501,0)),"Unknown SKU"))</f>
        <v/>
      </c>
      <c r="F823" s="14" t="n"/>
      <c r="G823" s="16" t="n"/>
      <c r="H823" s="13" t="str">
        <f>IF(F823="","",F823*G823)</f>
        <v/>
      </c>
      <c r="I823" s="14" t="n"/>
      <c r="J823" s="12" t="str">
        <f>IF($D823="","",IF(IF(I823="",0,I823)&gt;=F823,"Received",IF(IF(I823="",0,I823)&gt;0,"Part received","Open")))</f>
        <v/>
      </c>
      <c r="K823" s="19" t="n"/>
      <c r="L823" s="14" t="n"/>
    </row>
    <row r="824">
      <c r="A824" s="14" t="n"/>
      <c r="B824" s="19" t="n"/>
      <c r="C824" s="14" t="n"/>
      <c r="D824" s="14" t="n"/>
      <c r="E824" s="12" t="str">
        <f>IF($D824="","",IFERROR(INDEX(Items!$B$2:$B$501,MATCH($D824,Items!$A$2:$A$501,0)),"Unknown SKU"))</f>
        <v/>
      </c>
      <c r="F824" s="14" t="n"/>
      <c r="G824" s="16" t="n"/>
      <c r="H824" s="13" t="str">
        <f>IF(F824="","",F824*G824)</f>
        <v/>
      </c>
      <c r="I824" s="14" t="n"/>
      <c r="J824" s="12" t="str">
        <f>IF($D824="","",IF(IF(I824="",0,I824)&gt;=F824,"Received",IF(IF(I824="",0,I824)&gt;0,"Part received","Open")))</f>
        <v/>
      </c>
      <c r="K824" s="19" t="n"/>
      <c r="L824" s="14" t="n"/>
    </row>
    <row r="825">
      <c r="A825" s="14" t="n"/>
      <c r="B825" s="19" t="n"/>
      <c r="C825" s="14" t="n"/>
      <c r="D825" s="14" t="n"/>
      <c r="E825" s="12" t="str">
        <f>IF($D825="","",IFERROR(INDEX(Items!$B$2:$B$501,MATCH($D825,Items!$A$2:$A$501,0)),"Unknown SKU"))</f>
        <v/>
      </c>
      <c r="F825" s="14" t="n"/>
      <c r="G825" s="16" t="n"/>
      <c r="H825" s="13" t="str">
        <f>IF(F825="","",F825*G825)</f>
        <v/>
      </c>
      <c r="I825" s="14" t="n"/>
      <c r="J825" s="12" t="str">
        <f>IF($D825="","",IF(IF(I825="",0,I825)&gt;=F825,"Received",IF(IF(I825="",0,I825)&gt;0,"Part received","Open")))</f>
        <v/>
      </c>
      <c r="K825" s="19" t="n"/>
      <c r="L825" s="14" t="n"/>
    </row>
    <row r="826">
      <c r="A826" s="14" t="n"/>
      <c r="B826" s="19" t="n"/>
      <c r="C826" s="14" t="n"/>
      <c r="D826" s="14" t="n"/>
      <c r="E826" s="12" t="str">
        <f>IF($D826="","",IFERROR(INDEX(Items!$B$2:$B$501,MATCH($D826,Items!$A$2:$A$501,0)),"Unknown SKU"))</f>
        <v/>
      </c>
      <c r="F826" s="14" t="n"/>
      <c r="G826" s="16" t="n"/>
      <c r="H826" s="13" t="str">
        <f>IF(F826="","",F826*G826)</f>
        <v/>
      </c>
      <c r="I826" s="14" t="n"/>
      <c r="J826" s="12" t="str">
        <f>IF($D826="","",IF(IF(I826="",0,I826)&gt;=F826,"Received",IF(IF(I826="",0,I826)&gt;0,"Part received","Open")))</f>
        <v/>
      </c>
      <c r="K826" s="19" t="n"/>
      <c r="L826" s="14" t="n"/>
    </row>
    <row r="827">
      <c r="A827" s="14" t="n"/>
      <c r="B827" s="19" t="n"/>
      <c r="C827" s="14" t="n"/>
      <c r="D827" s="14" t="n"/>
      <c r="E827" s="12" t="str">
        <f>IF($D827="","",IFERROR(INDEX(Items!$B$2:$B$501,MATCH($D827,Items!$A$2:$A$501,0)),"Unknown SKU"))</f>
        <v/>
      </c>
      <c r="F827" s="14" t="n"/>
      <c r="G827" s="16" t="n"/>
      <c r="H827" s="13" t="str">
        <f>IF(F827="","",F827*G827)</f>
        <v/>
      </c>
      <c r="I827" s="14" t="n"/>
      <c r="J827" s="12" t="str">
        <f>IF($D827="","",IF(IF(I827="",0,I827)&gt;=F827,"Received",IF(IF(I827="",0,I827)&gt;0,"Part received","Open")))</f>
        <v/>
      </c>
      <c r="K827" s="19" t="n"/>
      <c r="L827" s="14" t="n"/>
    </row>
    <row r="828">
      <c r="A828" s="14" t="n"/>
      <c r="B828" s="19" t="n"/>
      <c r="C828" s="14" t="n"/>
      <c r="D828" s="14" t="n"/>
      <c r="E828" s="12" t="str">
        <f>IF($D828="","",IFERROR(INDEX(Items!$B$2:$B$501,MATCH($D828,Items!$A$2:$A$501,0)),"Unknown SKU"))</f>
        <v/>
      </c>
      <c r="F828" s="14" t="n"/>
      <c r="G828" s="16" t="n"/>
      <c r="H828" s="13" t="str">
        <f>IF(F828="","",F828*G828)</f>
        <v/>
      </c>
      <c r="I828" s="14" t="n"/>
      <c r="J828" s="12" t="str">
        <f>IF($D828="","",IF(IF(I828="",0,I828)&gt;=F828,"Received",IF(IF(I828="",0,I828)&gt;0,"Part received","Open")))</f>
        <v/>
      </c>
      <c r="K828" s="19" t="n"/>
      <c r="L828" s="14" t="n"/>
    </row>
    <row r="829">
      <c r="A829" s="14" t="n"/>
      <c r="B829" s="19" t="n"/>
      <c r="C829" s="14" t="n"/>
      <c r="D829" s="14" t="n"/>
      <c r="E829" s="12" t="str">
        <f>IF($D829="","",IFERROR(INDEX(Items!$B$2:$B$501,MATCH($D829,Items!$A$2:$A$501,0)),"Unknown SKU"))</f>
        <v/>
      </c>
      <c r="F829" s="14" t="n"/>
      <c r="G829" s="16" t="n"/>
      <c r="H829" s="13" t="str">
        <f>IF(F829="","",F829*G829)</f>
        <v/>
      </c>
      <c r="I829" s="14" t="n"/>
      <c r="J829" s="12" t="str">
        <f>IF($D829="","",IF(IF(I829="",0,I829)&gt;=F829,"Received",IF(IF(I829="",0,I829)&gt;0,"Part received","Open")))</f>
        <v/>
      </c>
      <c r="K829" s="19" t="n"/>
      <c r="L829" s="14" t="n"/>
    </row>
    <row r="830">
      <c r="A830" s="14" t="n"/>
      <c r="B830" s="19" t="n"/>
      <c r="C830" s="14" t="n"/>
      <c r="D830" s="14" t="n"/>
      <c r="E830" s="12" t="str">
        <f>IF($D830="","",IFERROR(INDEX(Items!$B$2:$B$501,MATCH($D830,Items!$A$2:$A$501,0)),"Unknown SKU"))</f>
        <v/>
      </c>
      <c r="F830" s="14" t="n"/>
      <c r="G830" s="16" t="n"/>
      <c r="H830" s="13" t="str">
        <f>IF(F830="","",F830*G830)</f>
        <v/>
      </c>
      <c r="I830" s="14" t="n"/>
      <c r="J830" s="12" t="str">
        <f>IF($D830="","",IF(IF(I830="",0,I830)&gt;=F830,"Received",IF(IF(I830="",0,I830)&gt;0,"Part received","Open")))</f>
        <v/>
      </c>
      <c r="K830" s="19" t="n"/>
      <c r="L830" s="14" t="n"/>
    </row>
    <row r="831">
      <c r="A831" s="14" t="n"/>
      <c r="B831" s="19" t="n"/>
      <c r="C831" s="14" t="n"/>
      <c r="D831" s="14" t="n"/>
      <c r="E831" s="12" t="str">
        <f>IF($D831="","",IFERROR(INDEX(Items!$B$2:$B$501,MATCH($D831,Items!$A$2:$A$501,0)),"Unknown SKU"))</f>
        <v/>
      </c>
      <c r="F831" s="14" t="n"/>
      <c r="G831" s="16" t="n"/>
      <c r="H831" s="13" t="str">
        <f>IF(F831="","",F831*G831)</f>
        <v/>
      </c>
      <c r="I831" s="14" t="n"/>
      <c r="J831" s="12" t="str">
        <f>IF($D831="","",IF(IF(I831="",0,I831)&gt;=F831,"Received",IF(IF(I831="",0,I831)&gt;0,"Part received","Open")))</f>
        <v/>
      </c>
      <c r="K831" s="19" t="n"/>
      <c r="L831" s="14" t="n"/>
    </row>
    <row r="832">
      <c r="A832" s="14" t="n"/>
      <c r="B832" s="19" t="n"/>
      <c r="C832" s="14" t="n"/>
      <c r="D832" s="14" t="n"/>
      <c r="E832" s="12" t="str">
        <f>IF($D832="","",IFERROR(INDEX(Items!$B$2:$B$501,MATCH($D832,Items!$A$2:$A$501,0)),"Unknown SKU"))</f>
        <v/>
      </c>
      <c r="F832" s="14" t="n"/>
      <c r="G832" s="16" t="n"/>
      <c r="H832" s="13" t="str">
        <f>IF(F832="","",F832*G832)</f>
        <v/>
      </c>
      <c r="I832" s="14" t="n"/>
      <c r="J832" s="12" t="str">
        <f>IF($D832="","",IF(IF(I832="",0,I832)&gt;=F832,"Received",IF(IF(I832="",0,I832)&gt;0,"Part received","Open")))</f>
        <v/>
      </c>
      <c r="K832" s="19" t="n"/>
      <c r="L832" s="14" t="n"/>
    </row>
    <row r="833">
      <c r="A833" s="14" t="n"/>
      <c r="B833" s="19" t="n"/>
      <c r="C833" s="14" t="n"/>
      <c r="D833" s="14" t="n"/>
      <c r="E833" s="12" t="str">
        <f>IF($D833="","",IFERROR(INDEX(Items!$B$2:$B$501,MATCH($D833,Items!$A$2:$A$501,0)),"Unknown SKU"))</f>
        <v/>
      </c>
      <c r="F833" s="14" t="n"/>
      <c r="G833" s="16" t="n"/>
      <c r="H833" s="13" t="str">
        <f>IF(F833="","",F833*G833)</f>
        <v/>
      </c>
      <c r="I833" s="14" t="n"/>
      <c r="J833" s="12" t="str">
        <f>IF($D833="","",IF(IF(I833="",0,I833)&gt;=F833,"Received",IF(IF(I833="",0,I833)&gt;0,"Part received","Open")))</f>
        <v/>
      </c>
      <c r="K833" s="19" t="n"/>
      <c r="L833" s="14" t="n"/>
    </row>
    <row r="834">
      <c r="A834" s="14" t="n"/>
      <c r="B834" s="19" t="n"/>
      <c r="C834" s="14" t="n"/>
      <c r="D834" s="14" t="n"/>
      <c r="E834" s="12" t="str">
        <f>IF($D834="","",IFERROR(INDEX(Items!$B$2:$B$501,MATCH($D834,Items!$A$2:$A$501,0)),"Unknown SKU"))</f>
        <v/>
      </c>
      <c r="F834" s="14" t="n"/>
      <c r="G834" s="16" t="n"/>
      <c r="H834" s="13" t="str">
        <f>IF(F834="","",F834*G834)</f>
        <v/>
      </c>
      <c r="I834" s="14" t="n"/>
      <c r="J834" s="12" t="str">
        <f>IF($D834="","",IF(IF(I834="",0,I834)&gt;=F834,"Received",IF(IF(I834="",0,I834)&gt;0,"Part received","Open")))</f>
        <v/>
      </c>
      <c r="K834" s="19" t="n"/>
      <c r="L834" s="14" t="n"/>
    </row>
    <row r="835">
      <c r="A835" s="14" t="n"/>
      <c r="B835" s="19" t="n"/>
      <c r="C835" s="14" t="n"/>
      <c r="D835" s="14" t="n"/>
      <c r="E835" s="12" t="str">
        <f>IF($D835="","",IFERROR(INDEX(Items!$B$2:$B$501,MATCH($D835,Items!$A$2:$A$501,0)),"Unknown SKU"))</f>
        <v/>
      </c>
      <c r="F835" s="14" t="n"/>
      <c r="G835" s="16" t="n"/>
      <c r="H835" s="13" t="str">
        <f>IF(F835="","",F835*G835)</f>
        <v/>
      </c>
      <c r="I835" s="14" t="n"/>
      <c r="J835" s="12" t="str">
        <f>IF($D835="","",IF(IF(I835="",0,I835)&gt;=F835,"Received",IF(IF(I835="",0,I835)&gt;0,"Part received","Open")))</f>
        <v/>
      </c>
      <c r="K835" s="19" t="n"/>
      <c r="L835" s="14" t="n"/>
    </row>
    <row r="836">
      <c r="A836" s="14" t="n"/>
      <c r="B836" s="19" t="n"/>
      <c r="C836" s="14" t="n"/>
      <c r="D836" s="14" t="n"/>
      <c r="E836" s="12" t="str">
        <f>IF($D836="","",IFERROR(INDEX(Items!$B$2:$B$501,MATCH($D836,Items!$A$2:$A$501,0)),"Unknown SKU"))</f>
        <v/>
      </c>
      <c r="F836" s="14" t="n"/>
      <c r="G836" s="16" t="n"/>
      <c r="H836" s="13" t="str">
        <f>IF(F836="","",F836*G836)</f>
        <v/>
      </c>
      <c r="I836" s="14" t="n"/>
      <c r="J836" s="12" t="str">
        <f>IF($D836="","",IF(IF(I836="",0,I836)&gt;=F836,"Received",IF(IF(I836="",0,I836)&gt;0,"Part received","Open")))</f>
        <v/>
      </c>
      <c r="K836" s="19" t="n"/>
      <c r="L836" s="14" t="n"/>
    </row>
    <row r="837">
      <c r="A837" s="14" t="n"/>
      <c r="B837" s="19" t="n"/>
      <c r="C837" s="14" t="n"/>
      <c r="D837" s="14" t="n"/>
      <c r="E837" s="12" t="str">
        <f>IF($D837="","",IFERROR(INDEX(Items!$B$2:$B$501,MATCH($D837,Items!$A$2:$A$501,0)),"Unknown SKU"))</f>
        <v/>
      </c>
      <c r="F837" s="14" t="n"/>
      <c r="G837" s="16" t="n"/>
      <c r="H837" s="13" t="str">
        <f>IF(F837="","",F837*G837)</f>
        <v/>
      </c>
      <c r="I837" s="14" t="n"/>
      <c r="J837" s="12" t="str">
        <f>IF($D837="","",IF(IF(I837="",0,I837)&gt;=F837,"Received",IF(IF(I837="",0,I837)&gt;0,"Part received","Open")))</f>
        <v/>
      </c>
      <c r="K837" s="19" t="n"/>
      <c r="L837" s="14" t="n"/>
    </row>
    <row r="838">
      <c r="A838" s="14" t="n"/>
      <c r="B838" s="19" t="n"/>
      <c r="C838" s="14" t="n"/>
      <c r="D838" s="14" t="n"/>
      <c r="E838" s="12" t="str">
        <f>IF($D838="","",IFERROR(INDEX(Items!$B$2:$B$501,MATCH($D838,Items!$A$2:$A$501,0)),"Unknown SKU"))</f>
        <v/>
      </c>
      <c r="F838" s="14" t="n"/>
      <c r="G838" s="16" t="n"/>
      <c r="H838" s="13" t="str">
        <f>IF(F838="","",F838*G838)</f>
        <v/>
      </c>
      <c r="I838" s="14" t="n"/>
      <c r="J838" s="12" t="str">
        <f>IF($D838="","",IF(IF(I838="",0,I838)&gt;=F838,"Received",IF(IF(I838="",0,I838)&gt;0,"Part received","Open")))</f>
        <v/>
      </c>
      <c r="K838" s="19" t="n"/>
      <c r="L838" s="14" t="n"/>
    </row>
    <row r="839">
      <c r="A839" s="14" t="n"/>
      <c r="B839" s="19" t="n"/>
      <c r="C839" s="14" t="n"/>
      <c r="D839" s="14" t="n"/>
      <c r="E839" s="12" t="str">
        <f>IF($D839="","",IFERROR(INDEX(Items!$B$2:$B$501,MATCH($D839,Items!$A$2:$A$501,0)),"Unknown SKU"))</f>
        <v/>
      </c>
      <c r="F839" s="14" t="n"/>
      <c r="G839" s="16" t="n"/>
      <c r="H839" s="13" t="str">
        <f>IF(F839="","",F839*G839)</f>
        <v/>
      </c>
      <c r="I839" s="14" t="n"/>
      <c r="J839" s="12" t="str">
        <f>IF($D839="","",IF(IF(I839="",0,I839)&gt;=F839,"Received",IF(IF(I839="",0,I839)&gt;0,"Part received","Open")))</f>
        <v/>
      </c>
      <c r="K839" s="19" t="n"/>
      <c r="L839" s="14" t="n"/>
    </row>
    <row r="840">
      <c r="A840" s="14" t="n"/>
      <c r="B840" s="19" t="n"/>
      <c r="C840" s="14" t="n"/>
      <c r="D840" s="14" t="n"/>
      <c r="E840" s="12" t="str">
        <f>IF($D840="","",IFERROR(INDEX(Items!$B$2:$B$501,MATCH($D840,Items!$A$2:$A$501,0)),"Unknown SKU"))</f>
        <v/>
      </c>
      <c r="F840" s="14" t="n"/>
      <c r="G840" s="16" t="n"/>
      <c r="H840" s="13" t="str">
        <f>IF(F840="","",F840*G840)</f>
        <v/>
      </c>
      <c r="I840" s="14" t="n"/>
      <c r="J840" s="12" t="str">
        <f>IF($D840="","",IF(IF(I840="",0,I840)&gt;=F840,"Received",IF(IF(I840="",0,I840)&gt;0,"Part received","Open")))</f>
        <v/>
      </c>
      <c r="K840" s="19" t="n"/>
      <c r="L840" s="14" t="n"/>
    </row>
    <row r="841">
      <c r="A841" s="14" t="n"/>
      <c r="B841" s="19" t="n"/>
      <c r="C841" s="14" t="n"/>
      <c r="D841" s="14" t="n"/>
      <c r="E841" s="12" t="str">
        <f>IF($D841="","",IFERROR(INDEX(Items!$B$2:$B$501,MATCH($D841,Items!$A$2:$A$501,0)),"Unknown SKU"))</f>
        <v/>
      </c>
      <c r="F841" s="14" t="n"/>
      <c r="G841" s="16" t="n"/>
      <c r="H841" s="13" t="str">
        <f>IF(F841="","",F841*G841)</f>
        <v/>
      </c>
      <c r="I841" s="14" t="n"/>
      <c r="J841" s="12" t="str">
        <f>IF($D841="","",IF(IF(I841="",0,I841)&gt;=F841,"Received",IF(IF(I841="",0,I841)&gt;0,"Part received","Open")))</f>
        <v/>
      </c>
      <c r="K841" s="19" t="n"/>
      <c r="L841" s="14" t="n"/>
    </row>
    <row r="842">
      <c r="A842" s="14" t="n"/>
      <c r="B842" s="19" t="n"/>
      <c r="C842" s="14" t="n"/>
      <c r="D842" s="14" t="n"/>
      <c r="E842" s="12" t="str">
        <f>IF($D842="","",IFERROR(INDEX(Items!$B$2:$B$501,MATCH($D842,Items!$A$2:$A$501,0)),"Unknown SKU"))</f>
        <v/>
      </c>
      <c r="F842" s="14" t="n"/>
      <c r="G842" s="16" t="n"/>
      <c r="H842" s="13" t="str">
        <f>IF(F842="","",F842*G842)</f>
        <v/>
      </c>
      <c r="I842" s="14" t="n"/>
      <c r="J842" s="12" t="str">
        <f>IF($D842="","",IF(IF(I842="",0,I842)&gt;=F842,"Received",IF(IF(I842="",0,I842)&gt;0,"Part received","Open")))</f>
        <v/>
      </c>
      <c r="K842" s="19" t="n"/>
      <c r="L842" s="14" t="n"/>
    </row>
    <row r="843">
      <c r="A843" s="14" t="n"/>
      <c r="B843" s="19" t="n"/>
      <c r="C843" s="14" t="n"/>
      <c r="D843" s="14" t="n"/>
      <c r="E843" s="12" t="str">
        <f>IF($D843="","",IFERROR(INDEX(Items!$B$2:$B$501,MATCH($D843,Items!$A$2:$A$501,0)),"Unknown SKU"))</f>
        <v/>
      </c>
      <c r="F843" s="14" t="n"/>
      <c r="G843" s="16" t="n"/>
      <c r="H843" s="13" t="str">
        <f>IF(F843="","",F843*G843)</f>
        <v/>
      </c>
      <c r="I843" s="14" t="n"/>
      <c r="J843" s="12" t="str">
        <f>IF($D843="","",IF(IF(I843="",0,I843)&gt;=F843,"Received",IF(IF(I843="",0,I843)&gt;0,"Part received","Open")))</f>
        <v/>
      </c>
      <c r="K843" s="19" t="n"/>
      <c r="L843" s="14" t="n"/>
    </row>
    <row r="844">
      <c r="A844" s="14" t="n"/>
      <c r="B844" s="19" t="n"/>
      <c r="C844" s="14" t="n"/>
      <c r="D844" s="14" t="n"/>
      <c r="E844" s="12" t="str">
        <f>IF($D844="","",IFERROR(INDEX(Items!$B$2:$B$501,MATCH($D844,Items!$A$2:$A$501,0)),"Unknown SKU"))</f>
        <v/>
      </c>
      <c r="F844" s="14" t="n"/>
      <c r="G844" s="16" t="n"/>
      <c r="H844" s="13" t="str">
        <f>IF(F844="","",F844*G844)</f>
        <v/>
      </c>
      <c r="I844" s="14" t="n"/>
      <c r="J844" s="12" t="str">
        <f>IF($D844="","",IF(IF(I844="",0,I844)&gt;=F844,"Received",IF(IF(I844="",0,I844)&gt;0,"Part received","Open")))</f>
        <v/>
      </c>
      <c r="K844" s="19" t="n"/>
      <c r="L844" s="14" t="n"/>
    </row>
    <row r="845">
      <c r="A845" s="14" t="n"/>
      <c r="B845" s="19" t="n"/>
      <c r="C845" s="14" t="n"/>
      <c r="D845" s="14" t="n"/>
      <c r="E845" s="12" t="str">
        <f>IF($D845="","",IFERROR(INDEX(Items!$B$2:$B$501,MATCH($D845,Items!$A$2:$A$501,0)),"Unknown SKU"))</f>
        <v/>
      </c>
      <c r="F845" s="14" t="n"/>
      <c r="G845" s="16" t="n"/>
      <c r="H845" s="13" t="str">
        <f>IF(F845="","",F845*G845)</f>
        <v/>
      </c>
      <c r="I845" s="14" t="n"/>
      <c r="J845" s="12" t="str">
        <f>IF($D845="","",IF(IF(I845="",0,I845)&gt;=F845,"Received",IF(IF(I845="",0,I845)&gt;0,"Part received","Open")))</f>
        <v/>
      </c>
      <c r="K845" s="19" t="n"/>
      <c r="L845" s="14" t="n"/>
    </row>
    <row r="846">
      <c r="A846" s="14" t="n"/>
      <c r="B846" s="19" t="n"/>
      <c r="C846" s="14" t="n"/>
      <c r="D846" s="14" t="n"/>
      <c r="E846" s="12" t="str">
        <f>IF($D846="","",IFERROR(INDEX(Items!$B$2:$B$501,MATCH($D846,Items!$A$2:$A$501,0)),"Unknown SKU"))</f>
        <v/>
      </c>
      <c r="F846" s="14" t="n"/>
      <c r="G846" s="16" t="n"/>
      <c r="H846" s="13" t="str">
        <f>IF(F846="","",F846*G846)</f>
        <v/>
      </c>
      <c r="I846" s="14" t="n"/>
      <c r="J846" s="12" t="str">
        <f>IF($D846="","",IF(IF(I846="",0,I846)&gt;=F846,"Received",IF(IF(I846="",0,I846)&gt;0,"Part received","Open")))</f>
        <v/>
      </c>
      <c r="K846" s="19" t="n"/>
      <c r="L846" s="14" t="n"/>
    </row>
    <row r="847">
      <c r="A847" s="14" t="n"/>
      <c r="B847" s="19" t="n"/>
      <c r="C847" s="14" t="n"/>
      <c r="D847" s="14" t="n"/>
      <c r="E847" s="12" t="str">
        <f>IF($D847="","",IFERROR(INDEX(Items!$B$2:$B$501,MATCH($D847,Items!$A$2:$A$501,0)),"Unknown SKU"))</f>
        <v/>
      </c>
      <c r="F847" s="14" t="n"/>
      <c r="G847" s="16" t="n"/>
      <c r="H847" s="13" t="str">
        <f>IF(F847="","",F847*G847)</f>
        <v/>
      </c>
      <c r="I847" s="14" t="n"/>
      <c r="J847" s="12" t="str">
        <f>IF($D847="","",IF(IF(I847="",0,I847)&gt;=F847,"Received",IF(IF(I847="",0,I847)&gt;0,"Part received","Open")))</f>
        <v/>
      </c>
      <c r="K847" s="19" t="n"/>
      <c r="L847" s="14" t="n"/>
    </row>
    <row r="848">
      <c r="A848" s="14" t="n"/>
      <c r="B848" s="19" t="n"/>
      <c r="C848" s="14" t="n"/>
      <c r="D848" s="14" t="n"/>
      <c r="E848" s="12" t="str">
        <f>IF($D848="","",IFERROR(INDEX(Items!$B$2:$B$501,MATCH($D848,Items!$A$2:$A$501,0)),"Unknown SKU"))</f>
        <v/>
      </c>
      <c r="F848" s="14" t="n"/>
      <c r="G848" s="16" t="n"/>
      <c r="H848" s="13" t="str">
        <f>IF(F848="","",F848*G848)</f>
        <v/>
      </c>
      <c r="I848" s="14" t="n"/>
      <c r="J848" s="12" t="str">
        <f>IF($D848="","",IF(IF(I848="",0,I848)&gt;=F848,"Received",IF(IF(I848="",0,I848)&gt;0,"Part received","Open")))</f>
        <v/>
      </c>
      <c r="K848" s="19" t="n"/>
      <c r="L848" s="14" t="n"/>
    </row>
    <row r="849">
      <c r="A849" s="14" t="n"/>
      <c r="B849" s="19" t="n"/>
      <c r="C849" s="14" t="n"/>
      <c r="D849" s="14" t="n"/>
      <c r="E849" s="12" t="str">
        <f>IF($D849="","",IFERROR(INDEX(Items!$B$2:$B$501,MATCH($D849,Items!$A$2:$A$501,0)),"Unknown SKU"))</f>
        <v/>
      </c>
      <c r="F849" s="14" t="n"/>
      <c r="G849" s="16" t="n"/>
      <c r="H849" s="13" t="str">
        <f>IF(F849="","",F849*G849)</f>
        <v/>
      </c>
      <c r="I849" s="14" t="n"/>
      <c r="J849" s="12" t="str">
        <f>IF($D849="","",IF(IF(I849="",0,I849)&gt;=F849,"Received",IF(IF(I849="",0,I849)&gt;0,"Part received","Open")))</f>
        <v/>
      </c>
      <c r="K849" s="19" t="n"/>
      <c r="L849" s="14" t="n"/>
    </row>
    <row r="850">
      <c r="A850" s="14" t="n"/>
      <c r="B850" s="19" t="n"/>
      <c r="C850" s="14" t="n"/>
      <c r="D850" s="14" t="n"/>
      <c r="E850" s="12" t="str">
        <f>IF($D850="","",IFERROR(INDEX(Items!$B$2:$B$501,MATCH($D850,Items!$A$2:$A$501,0)),"Unknown SKU"))</f>
        <v/>
      </c>
      <c r="F850" s="14" t="n"/>
      <c r="G850" s="16" t="n"/>
      <c r="H850" s="13" t="str">
        <f>IF(F850="","",F850*G850)</f>
        <v/>
      </c>
      <c r="I850" s="14" t="n"/>
      <c r="J850" s="12" t="str">
        <f>IF($D850="","",IF(IF(I850="",0,I850)&gt;=F850,"Received",IF(IF(I850="",0,I850)&gt;0,"Part received","Open")))</f>
        <v/>
      </c>
      <c r="K850" s="19" t="n"/>
      <c r="L850" s="14" t="n"/>
    </row>
    <row r="851">
      <c r="A851" s="14" t="n"/>
      <c r="B851" s="19" t="n"/>
      <c r="C851" s="14" t="n"/>
      <c r="D851" s="14" t="n"/>
      <c r="E851" s="12" t="str">
        <f>IF($D851="","",IFERROR(INDEX(Items!$B$2:$B$501,MATCH($D851,Items!$A$2:$A$501,0)),"Unknown SKU"))</f>
        <v/>
      </c>
      <c r="F851" s="14" t="n"/>
      <c r="G851" s="16" t="n"/>
      <c r="H851" s="13" t="str">
        <f>IF(F851="","",F851*G851)</f>
        <v/>
      </c>
      <c r="I851" s="14" t="n"/>
      <c r="J851" s="12" t="str">
        <f>IF($D851="","",IF(IF(I851="",0,I851)&gt;=F851,"Received",IF(IF(I851="",0,I851)&gt;0,"Part received","Open")))</f>
        <v/>
      </c>
      <c r="K851" s="19" t="n"/>
      <c r="L851" s="14" t="n"/>
    </row>
    <row r="852">
      <c r="A852" s="14" t="n"/>
      <c r="B852" s="19" t="n"/>
      <c r="C852" s="14" t="n"/>
      <c r="D852" s="14" t="n"/>
      <c r="E852" s="12" t="str">
        <f>IF($D852="","",IFERROR(INDEX(Items!$B$2:$B$501,MATCH($D852,Items!$A$2:$A$501,0)),"Unknown SKU"))</f>
        <v/>
      </c>
      <c r="F852" s="14" t="n"/>
      <c r="G852" s="16" t="n"/>
      <c r="H852" s="13" t="str">
        <f>IF(F852="","",F852*G852)</f>
        <v/>
      </c>
      <c r="I852" s="14" t="n"/>
      <c r="J852" s="12" t="str">
        <f>IF($D852="","",IF(IF(I852="",0,I852)&gt;=F852,"Received",IF(IF(I852="",0,I852)&gt;0,"Part received","Open")))</f>
        <v/>
      </c>
      <c r="K852" s="19" t="n"/>
      <c r="L852" s="14" t="n"/>
    </row>
    <row r="853">
      <c r="A853" s="14" t="n"/>
      <c r="B853" s="19" t="n"/>
      <c r="C853" s="14" t="n"/>
      <c r="D853" s="14" t="n"/>
      <c r="E853" s="12" t="str">
        <f>IF($D853="","",IFERROR(INDEX(Items!$B$2:$B$501,MATCH($D853,Items!$A$2:$A$501,0)),"Unknown SKU"))</f>
        <v/>
      </c>
      <c r="F853" s="14" t="n"/>
      <c r="G853" s="16" t="n"/>
      <c r="H853" s="13" t="str">
        <f>IF(F853="","",F853*G853)</f>
        <v/>
      </c>
      <c r="I853" s="14" t="n"/>
      <c r="J853" s="12" t="str">
        <f>IF($D853="","",IF(IF(I853="",0,I853)&gt;=F853,"Received",IF(IF(I853="",0,I853)&gt;0,"Part received","Open")))</f>
        <v/>
      </c>
      <c r="K853" s="19" t="n"/>
      <c r="L853" s="14" t="n"/>
    </row>
    <row r="854">
      <c r="A854" s="14" t="n"/>
      <c r="B854" s="19" t="n"/>
      <c r="C854" s="14" t="n"/>
      <c r="D854" s="14" t="n"/>
      <c r="E854" s="12" t="str">
        <f>IF($D854="","",IFERROR(INDEX(Items!$B$2:$B$501,MATCH($D854,Items!$A$2:$A$501,0)),"Unknown SKU"))</f>
        <v/>
      </c>
      <c r="F854" s="14" t="n"/>
      <c r="G854" s="16" t="n"/>
      <c r="H854" s="13" t="str">
        <f>IF(F854="","",F854*G854)</f>
        <v/>
      </c>
      <c r="I854" s="14" t="n"/>
      <c r="J854" s="12" t="str">
        <f>IF($D854="","",IF(IF(I854="",0,I854)&gt;=F854,"Received",IF(IF(I854="",0,I854)&gt;0,"Part received","Open")))</f>
        <v/>
      </c>
      <c r="K854" s="19" t="n"/>
      <c r="L854" s="14" t="n"/>
    </row>
    <row r="855">
      <c r="A855" s="14" t="n"/>
      <c r="B855" s="19" t="n"/>
      <c r="C855" s="14" t="n"/>
      <c r="D855" s="14" t="n"/>
      <c r="E855" s="12" t="str">
        <f>IF($D855="","",IFERROR(INDEX(Items!$B$2:$B$501,MATCH($D855,Items!$A$2:$A$501,0)),"Unknown SKU"))</f>
        <v/>
      </c>
      <c r="F855" s="14" t="n"/>
      <c r="G855" s="16" t="n"/>
      <c r="H855" s="13" t="str">
        <f>IF(F855="","",F855*G855)</f>
        <v/>
      </c>
      <c r="I855" s="14" t="n"/>
      <c r="J855" s="12" t="str">
        <f>IF($D855="","",IF(IF(I855="",0,I855)&gt;=F855,"Received",IF(IF(I855="",0,I855)&gt;0,"Part received","Open")))</f>
        <v/>
      </c>
      <c r="K855" s="19" t="n"/>
      <c r="L855" s="14" t="n"/>
    </row>
    <row r="856">
      <c r="A856" s="14" t="n"/>
      <c r="B856" s="19" t="n"/>
      <c r="C856" s="14" t="n"/>
      <c r="D856" s="14" t="n"/>
      <c r="E856" s="12" t="str">
        <f>IF($D856="","",IFERROR(INDEX(Items!$B$2:$B$501,MATCH($D856,Items!$A$2:$A$501,0)),"Unknown SKU"))</f>
        <v/>
      </c>
      <c r="F856" s="14" t="n"/>
      <c r="G856" s="16" t="n"/>
      <c r="H856" s="13" t="str">
        <f>IF(F856="","",F856*G856)</f>
        <v/>
      </c>
      <c r="I856" s="14" t="n"/>
      <c r="J856" s="12" t="str">
        <f>IF($D856="","",IF(IF(I856="",0,I856)&gt;=F856,"Received",IF(IF(I856="",0,I856)&gt;0,"Part received","Open")))</f>
        <v/>
      </c>
      <c r="K856" s="19" t="n"/>
      <c r="L856" s="14" t="n"/>
    </row>
    <row r="857">
      <c r="A857" s="14" t="n"/>
      <c r="B857" s="19" t="n"/>
      <c r="C857" s="14" t="n"/>
      <c r="D857" s="14" t="n"/>
      <c r="E857" s="12" t="str">
        <f>IF($D857="","",IFERROR(INDEX(Items!$B$2:$B$501,MATCH($D857,Items!$A$2:$A$501,0)),"Unknown SKU"))</f>
        <v/>
      </c>
      <c r="F857" s="14" t="n"/>
      <c r="G857" s="16" t="n"/>
      <c r="H857" s="13" t="str">
        <f>IF(F857="","",F857*G857)</f>
        <v/>
      </c>
      <c r="I857" s="14" t="n"/>
      <c r="J857" s="12" t="str">
        <f>IF($D857="","",IF(IF(I857="",0,I857)&gt;=F857,"Received",IF(IF(I857="",0,I857)&gt;0,"Part received","Open")))</f>
        <v/>
      </c>
      <c r="K857" s="19" t="n"/>
      <c r="L857" s="14" t="n"/>
    </row>
    <row r="858">
      <c r="A858" s="14" t="n"/>
      <c r="B858" s="19" t="n"/>
      <c r="C858" s="14" t="n"/>
      <c r="D858" s="14" t="n"/>
      <c r="E858" s="12" t="str">
        <f>IF($D858="","",IFERROR(INDEX(Items!$B$2:$B$501,MATCH($D858,Items!$A$2:$A$501,0)),"Unknown SKU"))</f>
        <v/>
      </c>
      <c r="F858" s="14" t="n"/>
      <c r="G858" s="16" t="n"/>
      <c r="H858" s="13" t="str">
        <f>IF(F858="","",F858*G858)</f>
        <v/>
      </c>
      <c r="I858" s="14" t="n"/>
      <c r="J858" s="12" t="str">
        <f>IF($D858="","",IF(IF(I858="",0,I858)&gt;=F858,"Received",IF(IF(I858="",0,I858)&gt;0,"Part received","Open")))</f>
        <v/>
      </c>
      <c r="K858" s="19" t="n"/>
      <c r="L858" s="14" t="n"/>
    </row>
    <row r="859">
      <c r="A859" s="14" t="n"/>
      <c r="B859" s="19" t="n"/>
      <c r="C859" s="14" t="n"/>
      <c r="D859" s="14" t="n"/>
      <c r="E859" s="12" t="str">
        <f>IF($D859="","",IFERROR(INDEX(Items!$B$2:$B$501,MATCH($D859,Items!$A$2:$A$501,0)),"Unknown SKU"))</f>
        <v/>
      </c>
      <c r="F859" s="14" t="n"/>
      <c r="G859" s="16" t="n"/>
      <c r="H859" s="13" t="str">
        <f>IF(F859="","",F859*G859)</f>
        <v/>
      </c>
      <c r="I859" s="14" t="n"/>
      <c r="J859" s="12" t="str">
        <f>IF($D859="","",IF(IF(I859="",0,I859)&gt;=F859,"Received",IF(IF(I859="",0,I859)&gt;0,"Part received","Open")))</f>
        <v/>
      </c>
      <c r="K859" s="19" t="n"/>
      <c r="L859" s="14" t="n"/>
    </row>
    <row r="860">
      <c r="A860" s="14" t="n"/>
      <c r="B860" s="19" t="n"/>
      <c r="C860" s="14" t="n"/>
      <c r="D860" s="14" t="n"/>
      <c r="E860" s="12" t="str">
        <f>IF($D860="","",IFERROR(INDEX(Items!$B$2:$B$501,MATCH($D860,Items!$A$2:$A$501,0)),"Unknown SKU"))</f>
        <v/>
      </c>
      <c r="F860" s="14" t="n"/>
      <c r="G860" s="16" t="n"/>
      <c r="H860" s="13" t="str">
        <f>IF(F860="","",F860*G860)</f>
        <v/>
      </c>
      <c r="I860" s="14" t="n"/>
      <c r="J860" s="12" t="str">
        <f>IF($D860="","",IF(IF(I860="",0,I860)&gt;=F860,"Received",IF(IF(I860="",0,I860)&gt;0,"Part received","Open")))</f>
        <v/>
      </c>
      <c r="K860" s="19" t="n"/>
      <c r="L860" s="14" t="n"/>
    </row>
    <row r="861">
      <c r="A861" s="14" t="n"/>
      <c r="B861" s="19" t="n"/>
      <c r="C861" s="14" t="n"/>
      <c r="D861" s="14" t="n"/>
      <c r="E861" s="12" t="str">
        <f>IF($D861="","",IFERROR(INDEX(Items!$B$2:$B$501,MATCH($D861,Items!$A$2:$A$501,0)),"Unknown SKU"))</f>
        <v/>
      </c>
      <c r="F861" s="14" t="n"/>
      <c r="G861" s="16" t="n"/>
      <c r="H861" s="13" t="str">
        <f>IF(F861="","",F861*G861)</f>
        <v/>
      </c>
      <c r="I861" s="14" t="n"/>
      <c r="J861" s="12" t="str">
        <f>IF($D861="","",IF(IF(I861="",0,I861)&gt;=F861,"Received",IF(IF(I861="",0,I861)&gt;0,"Part received","Open")))</f>
        <v/>
      </c>
      <c r="K861" s="19" t="n"/>
      <c r="L861" s="14" t="n"/>
    </row>
    <row r="862">
      <c r="A862" s="14" t="n"/>
      <c r="B862" s="19" t="n"/>
      <c r="C862" s="14" t="n"/>
      <c r="D862" s="14" t="n"/>
      <c r="E862" s="12" t="str">
        <f>IF($D862="","",IFERROR(INDEX(Items!$B$2:$B$501,MATCH($D862,Items!$A$2:$A$501,0)),"Unknown SKU"))</f>
        <v/>
      </c>
      <c r="F862" s="14" t="n"/>
      <c r="G862" s="16" t="n"/>
      <c r="H862" s="13" t="str">
        <f>IF(F862="","",F862*G862)</f>
        <v/>
      </c>
      <c r="I862" s="14" t="n"/>
      <c r="J862" s="12" t="str">
        <f>IF($D862="","",IF(IF(I862="",0,I862)&gt;=F862,"Received",IF(IF(I862="",0,I862)&gt;0,"Part received","Open")))</f>
        <v/>
      </c>
      <c r="K862" s="19" t="n"/>
      <c r="L862" s="14" t="n"/>
    </row>
    <row r="863">
      <c r="A863" s="14" t="n"/>
      <c r="B863" s="19" t="n"/>
      <c r="C863" s="14" t="n"/>
      <c r="D863" s="14" t="n"/>
      <c r="E863" s="12" t="str">
        <f>IF($D863="","",IFERROR(INDEX(Items!$B$2:$B$501,MATCH($D863,Items!$A$2:$A$501,0)),"Unknown SKU"))</f>
        <v/>
      </c>
      <c r="F863" s="14" t="n"/>
      <c r="G863" s="16" t="n"/>
      <c r="H863" s="13" t="str">
        <f>IF(F863="","",F863*G863)</f>
        <v/>
      </c>
      <c r="I863" s="14" t="n"/>
      <c r="J863" s="12" t="str">
        <f>IF($D863="","",IF(IF(I863="",0,I863)&gt;=F863,"Received",IF(IF(I863="",0,I863)&gt;0,"Part received","Open")))</f>
        <v/>
      </c>
      <c r="K863" s="19" t="n"/>
      <c r="L863" s="14" t="n"/>
    </row>
    <row r="864">
      <c r="A864" s="14" t="n"/>
      <c r="B864" s="19" t="n"/>
      <c r="C864" s="14" t="n"/>
      <c r="D864" s="14" t="n"/>
      <c r="E864" s="12" t="str">
        <f>IF($D864="","",IFERROR(INDEX(Items!$B$2:$B$501,MATCH($D864,Items!$A$2:$A$501,0)),"Unknown SKU"))</f>
        <v/>
      </c>
      <c r="F864" s="14" t="n"/>
      <c r="G864" s="16" t="n"/>
      <c r="H864" s="13" t="str">
        <f>IF(F864="","",F864*G864)</f>
        <v/>
      </c>
      <c r="I864" s="14" t="n"/>
      <c r="J864" s="12" t="str">
        <f>IF($D864="","",IF(IF(I864="",0,I864)&gt;=F864,"Received",IF(IF(I864="",0,I864)&gt;0,"Part received","Open")))</f>
        <v/>
      </c>
      <c r="K864" s="19" t="n"/>
      <c r="L864" s="14" t="n"/>
    </row>
    <row r="865">
      <c r="A865" s="14" t="n"/>
      <c r="B865" s="19" t="n"/>
      <c r="C865" s="14" t="n"/>
      <c r="D865" s="14" t="n"/>
      <c r="E865" s="12" t="str">
        <f>IF($D865="","",IFERROR(INDEX(Items!$B$2:$B$501,MATCH($D865,Items!$A$2:$A$501,0)),"Unknown SKU"))</f>
        <v/>
      </c>
      <c r="F865" s="14" t="n"/>
      <c r="G865" s="16" t="n"/>
      <c r="H865" s="13" t="str">
        <f>IF(F865="","",F865*G865)</f>
        <v/>
      </c>
      <c r="I865" s="14" t="n"/>
      <c r="J865" s="12" t="str">
        <f>IF($D865="","",IF(IF(I865="",0,I865)&gt;=F865,"Received",IF(IF(I865="",0,I865)&gt;0,"Part received","Open")))</f>
        <v/>
      </c>
      <c r="K865" s="19" t="n"/>
      <c r="L865" s="14" t="n"/>
    </row>
    <row r="866">
      <c r="A866" s="14" t="n"/>
      <c r="B866" s="19" t="n"/>
      <c r="C866" s="14" t="n"/>
      <c r="D866" s="14" t="n"/>
      <c r="E866" s="12" t="str">
        <f>IF($D866="","",IFERROR(INDEX(Items!$B$2:$B$501,MATCH($D866,Items!$A$2:$A$501,0)),"Unknown SKU"))</f>
        <v/>
      </c>
      <c r="F866" s="14" t="n"/>
      <c r="G866" s="16" t="n"/>
      <c r="H866" s="13" t="str">
        <f>IF(F866="","",F866*G866)</f>
        <v/>
      </c>
      <c r="I866" s="14" t="n"/>
      <c r="J866" s="12" t="str">
        <f>IF($D866="","",IF(IF(I866="",0,I866)&gt;=F866,"Received",IF(IF(I866="",0,I866)&gt;0,"Part received","Open")))</f>
        <v/>
      </c>
      <c r="K866" s="19" t="n"/>
      <c r="L866" s="14" t="n"/>
    </row>
    <row r="867">
      <c r="A867" s="14" t="n"/>
      <c r="B867" s="19" t="n"/>
      <c r="C867" s="14" t="n"/>
      <c r="D867" s="14" t="n"/>
      <c r="E867" s="12" t="str">
        <f>IF($D867="","",IFERROR(INDEX(Items!$B$2:$B$501,MATCH($D867,Items!$A$2:$A$501,0)),"Unknown SKU"))</f>
        <v/>
      </c>
      <c r="F867" s="14" t="n"/>
      <c r="G867" s="16" t="n"/>
      <c r="H867" s="13" t="str">
        <f>IF(F867="","",F867*G867)</f>
        <v/>
      </c>
      <c r="I867" s="14" t="n"/>
      <c r="J867" s="12" t="str">
        <f>IF($D867="","",IF(IF(I867="",0,I867)&gt;=F867,"Received",IF(IF(I867="",0,I867)&gt;0,"Part received","Open")))</f>
        <v/>
      </c>
      <c r="K867" s="19" t="n"/>
      <c r="L867" s="14" t="n"/>
    </row>
    <row r="868">
      <c r="A868" s="14" t="n"/>
      <c r="B868" s="19" t="n"/>
      <c r="C868" s="14" t="n"/>
      <c r="D868" s="14" t="n"/>
      <c r="E868" s="12" t="str">
        <f>IF($D868="","",IFERROR(INDEX(Items!$B$2:$B$501,MATCH($D868,Items!$A$2:$A$501,0)),"Unknown SKU"))</f>
        <v/>
      </c>
      <c r="F868" s="14" t="n"/>
      <c r="G868" s="16" t="n"/>
      <c r="H868" s="13" t="str">
        <f>IF(F868="","",F868*G868)</f>
        <v/>
      </c>
      <c r="I868" s="14" t="n"/>
      <c r="J868" s="12" t="str">
        <f>IF($D868="","",IF(IF(I868="",0,I868)&gt;=F868,"Received",IF(IF(I868="",0,I868)&gt;0,"Part received","Open")))</f>
        <v/>
      </c>
      <c r="K868" s="19" t="n"/>
      <c r="L868" s="14" t="n"/>
    </row>
    <row r="869">
      <c r="A869" s="14" t="n"/>
      <c r="B869" s="19" t="n"/>
      <c r="C869" s="14" t="n"/>
      <c r="D869" s="14" t="n"/>
      <c r="E869" s="12" t="str">
        <f>IF($D869="","",IFERROR(INDEX(Items!$B$2:$B$501,MATCH($D869,Items!$A$2:$A$501,0)),"Unknown SKU"))</f>
        <v/>
      </c>
      <c r="F869" s="14" t="n"/>
      <c r="G869" s="16" t="n"/>
      <c r="H869" s="13" t="str">
        <f>IF(F869="","",F869*G869)</f>
        <v/>
      </c>
      <c r="I869" s="14" t="n"/>
      <c r="J869" s="12" t="str">
        <f>IF($D869="","",IF(IF(I869="",0,I869)&gt;=F869,"Received",IF(IF(I869="",0,I869)&gt;0,"Part received","Open")))</f>
        <v/>
      </c>
      <c r="K869" s="19" t="n"/>
      <c r="L869" s="14" t="n"/>
    </row>
    <row r="870">
      <c r="A870" s="14" t="n"/>
      <c r="B870" s="19" t="n"/>
      <c r="C870" s="14" t="n"/>
      <c r="D870" s="14" t="n"/>
      <c r="E870" s="12" t="str">
        <f>IF($D870="","",IFERROR(INDEX(Items!$B$2:$B$501,MATCH($D870,Items!$A$2:$A$501,0)),"Unknown SKU"))</f>
        <v/>
      </c>
      <c r="F870" s="14" t="n"/>
      <c r="G870" s="16" t="n"/>
      <c r="H870" s="13" t="str">
        <f>IF(F870="","",F870*G870)</f>
        <v/>
      </c>
      <c r="I870" s="14" t="n"/>
      <c r="J870" s="12" t="str">
        <f>IF($D870="","",IF(IF(I870="",0,I870)&gt;=F870,"Received",IF(IF(I870="",0,I870)&gt;0,"Part received","Open")))</f>
        <v/>
      </c>
      <c r="K870" s="19" t="n"/>
      <c r="L870" s="14" t="n"/>
    </row>
    <row r="871">
      <c r="A871" s="14" t="n"/>
      <c r="B871" s="19" t="n"/>
      <c r="C871" s="14" t="n"/>
      <c r="D871" s="14" t="n"/>
      <c r="E871" s="12" t="str">
        <f>IF($D871="","",IFERROR(INDEX(Items!$B$2:$B$501,MATCH($D871,Items!$A$2:$A$501,0)),"Unknown SKU"))</f>
        <v/>
      </c>
      <c r="F871" s="14" t="n"/>
      <c r="G871" s="16" t="n"/>
      <c r="H871" s="13" t="str">
        <f>IF(F871="","",F871*G871)</f>
        <v/>
      </c>
      <c r="I871" s="14" t="n"/>
      <c r="J871" s="12" t="str">
        <f>IF($D871="","",IF(IF(I871="",0,I871)&gt;=F871,"Received",IF(IF(I871="",0,I871)&gt;0,"Part received","Open")))</f>
        <v/>
      </c>
      <c r="K871" s="19" t="n"/>
      <c r="L871" s="14" t="n"/>
    </row>
    <row r="872">
      <c r="A872" s="14" t="n"/>
      <c r="B872" s="19" t="n"/>
      <c r="C872" s="14" t="n"/>
      <c r="D872" s="14" t="n"/>
      <c r="E872" s="12" t="str">
        <f>IF($D872="","",IFERROR(INDEX(Items!$B$2:$B$501,MATCH($D872,Items!$A$2:$A$501,0)),"Unknown SKU"))</f>
        <v/>
      </c>
      <c r="F872" s="14" t="n"/>
      <c r="G872" s="16" t="n"/>
      <c r="H872" s="13" t="str">
        <f>IF(F872="","",F872*G872)</f>
        <v/>
      </c>
      <c r="I872" s="14" t="n"/>
      <c r="J872" s="12" t="str">
        <f>IF($D872="","",IF(IF(I872="",0,I872)&gt;=F872,"Received",IF(IF(I872="",0,I872)&gt;0,"Part received","Open")))</f>
        <v/>
      </c>
      <c r="K872" s="19" t="n"/>
      <c r="L872" s="14" t="n"/>
    </row>
    <row r="873">
      <c r="A873" s="14" t="n"/>
      <c r="B873" s="19" t="n"/>
      <c r="C873" s="14" t="n"/>
      <c r="D873" s="14" t="n"/>
      <c r="E873" s="12" t="str">
        <f>IF($D873="","",IFERROR(INDEX(Items!$B$2:$B$501,MATCH($D873,Items!$A$2:$A$501,0)),"Unknown SKU"))</f>
        <v/>
      </c>
      <c r="F873" s="14" t="n"/>
      <c r="G873" s="16" t="n"/>
      <c r="H873" s="13" t="str">
        <f>IF(F873="","",F873*G873)</f>
        <v/>
      </c>
      <c r="I873" s="14" t="n"/>
      <c r="J873" s="12" t="str">
        <f>IF($D873="","",IF(IF(I873="",0,I873)&gt;=F873,"Received",IF(IF(I873="",0,I873)&gt;0,"Part received","Open")))</f>
        <v/>
      </c>
      <c r="K873" s="19" t="n"/>
      <c r="L873" s="14" t="n"/>
    </row>
    <row r="874">
      <c r="A874" s="14" t="n"/>
      <c r="B874" s="19" t="n"/>
      <c r="C874" s="14" t="n"/>
      <c r="D874" s="14" t="n"/>
      <c r="E874" s="12" t="str">
        <f>IF($D874="","",IFERROR(INDEX(Items!$B$2:$B$501,MATCH($D874,Items!$A$2:$A$501,0)),"Unknown SKU"))</f>
        <v/>
      </c>
      <c r="F874" s="14" t="n"/>
      <c r="G874" s="16" t="n"/>
      <c r="H874" s="13" t="str">
        <f>IF(F874="","",F874*G874)</f>
        <v/>
      </c>
      <c r="I874" s="14" t="n"/>
      <c r="J874" s="12" t="str">
        <f>IF($D874="","",IF(IF(I874="",0,I874)&gt;=F874,"Received",IF(IF(I874="",0,I874)&gt;0,"Part received","Open")))</f>
        <v/>
      </c>
      <c r="K874" s="19" t="n"/>
      <c r="L874" s="14" t="n"/>
    </row>
    <row r="875">
      <c r="A875" s="14" t="n"/>
      <c r="B875" s="19" t="n"/>
      <c r="C875" s="14" t="n"/>
      <c r="D875" s="14" t="n"/>
      <c r="E875" s="12" t="str">
        <f>IF($D875="","",IFERROR(INDEX(Items!$B$2:$B$501,MATCH($D875,Items!$A$2:$A$501,0)),"Unknown SKU"))</f>
        <v/>
      </c>
      <c r="F875" s="14" t="n"/>
      <c r="G875" s="16" t="n"/>
      <c r="H875" s="13" t="str">
        <f>IF(F875="","",F875*G875)</f>
        <v/>
      </c>
      <c r="I875" s="14" t="n"/>
      <c r="J875" s="12" t="str">
        <f>IF($D875="","",IF(IF(I875="",0,I875)&gt;=F875,"Received",IF(IF(I875="",0,I875)&gt;0,"Part received","Open")))</f>
        <v/>
      </c>
      <c r="K875" s="19" t="n"/>
      <c r="L875" s="14" t="n"/>
    </row>
    <row r="876">
      <c r="A876" s="14" t="n"/>
      <c r="B876" s="19" t="n"/>
      <c r="C876" s="14" t="n"/>
      <c r="D876" s="14" t="n"/>
      <c r="E876" s="12" t="str">
        <f>IF($D876="","",IFERROR(INDEX(Items!$B$2:$B$501,MATCH($D876,Items!$A$2:$A$501,0)),"Unknown SKU"))</f>
        <v/>
      </c>
      <c r="F876" s="14" t="n"/>
      <c r="G876" s="16" t="n"/>
      <c r="H876" s="13" t="str">
        <f>IF(F876="","",F876*G876)</f>
        <v/>
      </c>
      <c r="I876" s="14" t="n"/>
      <c r="J876" s="12" t="str">
        <f>IF($D876="","",IF(IF(I876="",0,I876)&gt;=F876,"Received",IF(IF(I876="",0,I876)&gt;0,"Part received","Open")))</f>
        <v/>
      </c>
      <c r="K876" s="19" t="n"/>
      <c r="L876" s="14" t="n"/>
    </row>
    <row r="877">
      <c r="A877" s="14" t="n"/>
      <c r="B877" s="19" t="n"/>
      <c r="C877" s="14" t="n"/>
      <c r="D877" s="14" t="n"/>
      <c r="E877" s="12" t="str">
        <f>IF($D877="","",IFERROR(INDEX(Items!$B$2:$B$501,MATCH($D877,Items!$A$2:$A$501,0)),"Unknown SKU"))</f>
        <v/>
      </c>
      <c r="F877" s="14" t="n"/>
      <c r="G877" s="16" t="n"/>
      <c r="H877" s="13" t="str">
        <f>IF(F877="","",F877*G877)</f>
        <v/>
      </c>
      <c r="I877" s="14" t="n"/>
      <c r="J877" s="12" t="str">
        <f>IF($D877="","",IF(IF(I877="",0,I877)&gt;=F877,"Received",IF(IF(I877="",0,I877)&gt;0,"Part received","Open")))</f>
        <v/>
      </c>
      <c r="K877" s="19" t="n"/>
      <c r="L877" s="14" t="n"/>
    </row>
    <row r="878">
      <c r="A878" s="14" t="n"/>
      <c r="B878" s="19" t="n"/>
      <c r="C878" s="14" t="n"/>
      <c r="D878" s="14" t="n"/>
      <c r="E878" s="12" t="str">
        <f>IF($D878="","",IFERROR(INDEX(Items!$B$2:$B$501,MATCH($D878,Items!$A$2:$A$501,0)),"Unknown SKU"))</f>
        <v/>
      </c>
      <c r="F878" s="14" t="n"/>
      <c r="G878" s="16" t="n"/>
      <c r="H878" s="13" t="str">
        <f>IF(F878="","",F878*G878)</f>
        <v/>
      </c>
      <c r="I878" s="14" t="n"/>
      <c r="J878" s="12" t="str">
        <f>IF($D878="","",IF(IF(I878="",0,I878)&gt;=F878,"Received",IF(IF(I878="",0,I878)&gt;0,"Part received","Open")))</f>
        <v/>
      </c>
      <c r="K878" s="19" t="n"/>
      <c r="L878" s="14" t="n"/>
    </row>
    <row r="879">
      <c r="A879" s="14" t="n"/>
      <c r="B879" s="19" t="n"/>
      <c r="C879" s="14" t="n"/>
      <c r="D879" s="14" t="n"/>
      <c r="E879" s="12" t="str">
        <f>IF($D879="","",IFERROR(INDEX(Items!$B$2:$B$501,MATCH($D879,Items!$A$2:$A$501,0)),"Unknown SKU"))</f>
        <v/>
      </c>
      <c r="F879" s="14" t="n"/>
      <c r="G879" s="16" t="n"/>
      <c r="H879" s="13" t="str">
        <f>IF(F879="","",F879*G879)</f>
        <v/>
      </c>
      <c r="I879" s="14" t="n"/>
      <c r="J879" s="12" t="str">
        <f>IF($D879="","",IF(IF(I879="",0,I879)&gt;=F879,"Received",IF(IF(I879="",0,I879)&gt;0,"Part received","Open")))</f>
        <v/>
      </c>
      <c r="K879" s="19" t="n"/>
      <c r="L879" s="14" t="n"/>
    </row>
    <row r="880">
      <c r="A880" s="14" t="n"/>
      <c r="B880" s="19" t="n"/>
      <c r="C880" s="14" t="n"/>
      <c r="D880" s="14" t="n"/>
      <c r="E880" s="12" t="str">
        <f>IF($D880="","",IFERROR(INDEX(Items!$B$2:$B$501,MATCH($D880,Items!$A$2:$A$501,0)),"Unknown SKU"))</f>
        <v/>
      </c>
      <c r="F880" s="14" t="n"/>
      <c r="G880" s="16" t="n"/>
      <c r="H880" s="13" t="str">
        <f>IF(F880="","",F880*G880)</f>
        <v/>
      </c>
      <c r="I880" s="14" t="n"/>
      <c r="J880" s="12" t="str">
        <f>IF($D880="","",IF(IF(I880="",0,I880)&gt;=F880,"Received",IF(IF(I880="",0,I880)&gt;0,"Part received","Open")))</f>
        <v/>
      </c>
      <c r="K880" s="19" t="n"/>
      <c r="L880" s="14" t="n"/>
    </row>
    <row r="881">
      <c r="A881" s="14" t="n"/>
      <c r="B881" s="19" t="n"/>
      <c r="C881" s="14" t="n"/>
      <c r="D881" s="14" t="n"/>
      <c r="E881" s="12" t="str">
        <f>IF($D881="","",IFERROR(INDEX(Items!$B$2:$B$501,MATCH($D881,Items!$A$2:$A$501,0)),"Unknown SKU"))</f>
        <v/>
      </c>
      <c r="F881" s="14" t="n"/>
      <c r="G881" s="16" t="n"/>
      <c r="H881" s="13" t="str">
        <f>IF(F881="","",F881*G881)</f>
        <v/>
      </c>
      <c r="I881" s="14" t="n"/>
      <c r="J881" s="12" t="str">
        <f>IF($D881="","",IF(IF(I881="",0,I881)&gt;=F881,"Received",IF(IF(I881="",0,I881)&gt;0,"Part received","Open")))</f>
        <v/>
      </c>
      <c r="K881" s="19" t="n"/>
      <c r="L881" s="14" t="n"/>
    </row>
    <row r="882">
      <c r="A882" s="14" t="n"/>
      <c r="B882" s="19" t="n"/>
      <c r="C882" s="14" t="n"/>
      <c r="D882" s="14" t="n"/>
      <c r="E882" s="12" t="str">
        <f>IF($D882="","",IFERROR(INDEX(Items!$B$2:$B$501,MATCH($D882,Items!$A$2:$A$501,0)),"Unknown SKU"))</f>
        <v/>
      </c>
      <c r="F882" s="14" t="n"/>
      <c r="G882" s="16" t="n"/>
      <c r="H882" s="13" t="str">
        <f>IF(F882="","",F882*G882)</f>
        <v/>
      </c>
      <c r="I882" s="14" t="n"/>
      <c r="J882" s="12" t="str">
        <f>IF($D882="","",IF(IF(I882="",0,I882)&gt;=F882,"Received",IF(IF(I882="",0,I882)&gt;0,"Part received","Open")))</f>
        <v/>
      </c>
      <c r="K882" s="19" t="n"/>
      <c r="L882" s="14" t="n"/>
    </row>
    <row r="883">
      <c r="A883" s="14" t="n"/>
      <c r="B883" s="19" t="n"/>
      <c r="C883" s="14" t="n"/>
      <c r="D883" s="14" t="n"/>
      <c r="E883" s="12" t="str">
        <f>IF($D883="","",IFERROR(INDEX(Items!$B$2:$B$501,MATCH($D883,Items!$A$2:$A$501,0)),"Unknown SKU"))</f>
        <v/>
      </c>
      <c r="F883" s="14" t="n"/>
      <c r="G883" s="16" t="n"/>
      <c r="H883" s="13" t="str">
        <f>IF(F883="","",F883*G883)</f>
        <v/>
      </c>
      <c r="I883" s="14" t="n"/>
      <c r="J883" s="12" t="str">
        <f>IF($D883="","",IF(IF(I883="",0,I883)&gt;=F883,"Received",IF(IF(I883="",0,I883)&gt;0,"Part received","Open")))</f>
        <v/>
      </c>
      <c r="K883" s="19" t="n"/>
      <c r="L883" s="14" t="n"/>
    </row>
    <row r="884">
      <c r="A884" s="14" t="n"/>
      <c r="B884" s="19" t="n"/>
      <c r="C884" s="14" t="n"/>
      <c r="D884" s="14" t="n"/>
      <c r="E884" s="12" t="str">
        <f>IF($D884="","",IFERROR(INDEX(Items!$B$2:$B$501,MATCH($D884,Items!$A$2:$A$501,0)),"Unknown SKU"))</f>
        <v/>
      </c>
      <c r="F884" s="14" t="n"/>
      <c r="G884" s="16" t="n"/>
      <c r="H884" s="13" t="str">
        <f>IF(F884="","",F884*G884)</f>
        <v/>
      </c>
      <c r="I884" s="14" t="n"/>
      <c r="J884" s="12" t="str">
        <f>IF($D884="","",IF(IF(I884="",0,I884)&gt;=F884,"Received",IF(IF(I884="",0,I884)&gt;0,"Part received","Open")))</f>
        <v/>
      </c>
      <c r="K884" s="19" t="n"/>
      <c r="L884" s="14" t="n"/>
    </row>
    <row r="885">
      <c r="A885" s="14" t="n"/>
      <c r="B885" s="19" t="n"/>
      <c r="C885" s="14" t="n"/>
      <c r="D885" s="14" t="n"/>
      <c r="E885" s="12" t="str">
        <f>IF($D885="","",IFERROR(INDEX(Items!$B$2:$B$501,MATCH($D885,Items!$A$2:$A$501,0)),"Unknown SKU"))</f>
        <v/>
      </c>
      <c r="F885" s="14" t="n"/>
      <c r="G885" s="16" t="n"/>
      <c r="H885" s="13" t="str">
        <f>IF(F885="","",F885*G885)</f>
        <v/>
      </c>
      <c r="I885" s="14" t="n"/>
      <c r="J885" s="12" t="str">
        <f>IF($D885="","",IF(IF(I885="",0,I885)&gt;=F885,"Received",IF(IF(I885="",0,I885)&gt;0,"Part received","Open")))</f>
        <v/>
      </c>
      <c r="K885" s="19" t="n"/>
      <c r="L885" s="14" t="n"/>
    </row>
    <row r="886">
      <c r="A886" s="14" t="n"/>
      <c r="B886" s="19" t="n"/>
      <c r="C886" s="14" t="n"/>
      <c r="D886" s="14" t="n"/>
      <c r="E886" s="12" t="str">
        <f>IF($D886="","",IFERROR(INDEX(Items!$B$2:$B$501,MATCH($D886,Items!$A$2:$A$501,0)),"Unknown SKU"))</f>
        <v/>
      </c>
      <c r="F886" s="14" t="n"/>
      <c r="G886" s="16" t="n"/>
      <c r="H886" s="13" t="str">
        <f>IF(F886="","",F886*G886)</f>
        <v/>
      </c>
      <c r="I886" s="14" t="n"/>
      <c r="J886" s="12" t="str">
        <f>IF($D886="","",IF(IF(I886="",0,I886)&gt;=F886,"Received",IF(IF(I886="",0,I886)&gt;0,"Part received","Open")))</f>
        <v/>
      </c>
      <c r="K886" s="19" t="n"/>
      <c r="L886" s="14" t="n"/>
    </row>
    <row r="887">
      <c r="A887" s="14" t="n"/>
      <c r="B887" s="19" t="n"/>
      <c r="C887" s="14" t="n"/>
      <c r="D887" s="14" t="n"/>
      <c r="E887" s="12" t="str">
        <f>IF($D887="","",IFERROR(INDEX(Items!$B$2:$B$501,MATCH($D887,Items!$A$2:$A$501,0)),"Unknown SKU"))</f>
        <v/>
      </c>
      <c r="F887" s="14" t="n"/>
      <c r="G887" s="16" t="n"/>
      <c r="H887" s="13" t="str">
        <f>IF(F887="","",F887*G887)</f>
        <v/>
      </c>
      <c r="I887" s="14" t="n"/>
      <c r="J887" s="12" t="str">
        <f>IF($D887="","",IF(IF(I887="",0,I887)&gt;=F887,"Received",IF(IF(I887="",0,I887)&gt;0,"Part received","Open")))</f>
        <v/>
      </c>
      <c r="K887" s="19" t="n"/>
      <c r="L887" s="14" t="n"/>
    </row>
    <row r="888">
      <c r="A888" s="14" t="n"/>
      <c r="B888" s="19" t="n"/>
      <c r="C888" s="14" t="n"/>
      <c r="D888" s="14" t="n"/>
      <c r="E888" s="12" t="str">
        <f>IF($D888="","",IFERROR(INDEX(Items!$B$2:$B$501,MATCH($D888,Items!$A$2:$A$501,0)),"Unknown SKU"))</f>
        <v/>
      </c>
      <c r="F888" s="14" t="n"/>
      <c r="G888" s="16" t="n"/>
      <c r="H888" s="13" t="str">
        <f>IF(F888="","",F888*G888)</f>
        <v/>
      </c>
      <c r="I888" s="14" t="n"/>
      <c r="J888" s="12" t="str">
        <f>IF($D888="","",IF(IF(I888="",0,I888)&gt;=F888,"Received",IF(IF(I888="",0,I888)&gt;0,"Part received","Open")))</f>
        <v/>
      </c>
      <c r="K888" s="19" t="n"/>
      <c r="L888" s="14" t="n"/>
    </row>
    <row r="889">
      <c r="A889" s="14" t="n"/>
      <c r="B889" s="19" t="n"/>
      <c r="C889" s="14" t="n"/>
      <c r="D889" s="14" t="n"/>
      <c r="E889" s="12" t="str">
        <f>IF($D889="","",IFERROR(INDEX(Items!$B$2:$B$501,MATCH($D889,Items!$A$2:$A$501,0)),"Unknown SKU"))</f>
        <v/>
      </c>
      <c r="F889" s="14" t="n"/>
      <c r="G889" s="16" t="n"/>
      <c r="H889" s="13" t="str">
        <f>IF(F889="","",F889*G889)</f>
        <v/>
      </c>
      <c r="I889" s="14" t="n"/>
      <c r="J889" s="12" t="str">
        <f>IF($D889="","",IF(IF(I889="",0,I889)&gt;=F889,"Received",IF(IF(I889="",0,I889)&gt;0,"Part received","Open")))</f>
        <v/>
      </c>
      <c r="K889" s="19" t="n"/>
      <c r="L889" s="14" t="n"/>
    </row>
    <row r="890">
      <c r="A890" s="14" t="n"/>
      <c r="B890" s="19" t="n"/>
      <c r="C890" s="14" t="n"/>
      <c r="D890" s="14" t="n"/>
      <c r="E890" s="12" t="str">
        <f>IF($D890="","",IFERROR(INDEX(Items!$B$2:$B$501,MATCH($D890,Items!$A$2:$A$501,0)),"Unknown SKU"))</f>
        <v/>
      </c>
      <c r="F890" s="14" t="n"/>
      <c r="G890" s="16" t="n"/>
      <c r="H890" s="13" t="str">
        <f>IF(F890="","",F890*G890)</f>
        <v/>
      </c>
      <c r="I890" s="14" t="n"/>
      <c r="J890" s="12" t="str">
        <f>IF($D890="","",IF(IF(I890="",0,I890)&gt;=F890,"Received",IF(IF(I890="",0,I890)&gt;0,"Part received","Open")))</f>
        <v/>
      </c>
      <c r="K890" s="19" t="n"/>
      <c r="L890" s="14" t="n"/>
    </row>
    <row r="891">
      <c r="A891" s="14" t="n"/>
      <c r="B891" s="19" t="n"/>
      <c r="C891" s="14" t="n"/>
      <c r="D891" s="14" t="n"/>
      <c r="E891" s="12" t="str">
        <f>IF($D891="","",IFERROR(INDEX(Items!$B$2:$B$501,MATCH($D891,Items!$A$2:$A$501,0)),"Unknown SKU"))</f>
        <v/>
      </c>
      <c r="F891" s="14" t="n"/>
      <c r="G891" s="16" t="n"/>
      <c r="H891" s="13" t="str">
        <f>IF(F891="","",F891*G891)</f>
        <v/>
      </c>
      <c r="I891" s="14" t="n"/>
      <c r="J891" s="12" t="str">
        <f>IF($D891="","",IF(IF(I891="",0,I891)&gt;=F891,"Received",IF(IF(I891="",0,I891)&gt;0,"Part received","Open")))</f>
        <v/>
      </c>
      <c r="K891" s="19" t="n"/>
      <c r="L891" s="14" t="n"/>
    </row>
    <row r="892">
      <c r="A892" s="14" t="n"/>
      <c r="B892" s="19" t="n"/>
      <c r="C892" s="14" t="n"/>
      <c r="D892" s="14" t="n"/>
      <c r="E892" s="12" t="str">
        <f>IF($D892="","",IFERROR(INDEX(Items!$B$2:$B$501,MATCH($D892,Items!$A$2:$A$501,0)),"Unknown SKU"))</f>
        <v/>
      </c>
      <c r="F892" s="14" t="n"/>
      <c r="G892" s="16" t="n"/>
      <c r="H892" s="13" t="str">
        <f>IF(F892="","",F892*G892)</f>
        <v/>
      </c>
      <c r="I892" s="14" t="n"/>
      <c r="J892" s="12" t="str">
        <f>IF($D892="","",IF(IF(I892="",0,I892)&gt;=F892,"Received",IF(IF(I892="",0,I892)&gt;0,"Part received","Open")))</f>
        <v/>
      </c>
      <c r="K892" s="19" t="n"/>
      <c r="L892" s="14" t="n"/>
    </row>
    <row r="893">
      <c r="A893" s="14" t="n"/>
      <c r="B893" s="19" t="n"/>
      <c r="C893" s="14" t="n"/>
      <c r="D893" s="14" t="n"/>
      <c r="E893" s="12" t="str">
        <f>IF($D893="","",IFERROR(INDEX(Items!$B$2:$B$501,MATCH($D893,Items!$A$2:$A$501,0)),"Unknown SKU"))</f>
        <v/>
      </c>
      <c r="F893" s="14" t="n"/>
      <c r="G893" s="16" t="n"/>
      <c r="H893" s="13" t="str">
        <f>IF(F893="","",F893*G893)</f>
        <v/>
      </c>
      <c r="I893" s="14" t="n"/>
      <c r="J893" s="12" t="str">
        <f>IF($D893="","",IF(IF(I893="",0,I893)&gt;=F893,"Received",IF(IF(I893="",0,I893)&gt;0,"Part received","Open")))</f>
        <v/>
      </c>
      <c r="K893" s="19" t="n"/>
      <c r="L893" s="14" t="n"/>
    </row>
    <row r="894">
      <c r="A894" s="14" t="n"/>
      <c r="B894" s="19" t="n"/>
      <c r="C894" s="14" t="n"/>
      <c r="D894" s="14" t="n"/>
      <c r="E894" s="12" t="str">
        <f>IF($D894="","",IFERROR(INDEX(Items!$B$2:$B$501,MATCH($D894,Items!$A$2:$A$501,0)),"Unknown SKU"))</f>
        <v/>
      </c>
      <c r="F894" s="14" t="n"/>
      <c r="G894" s="16" t="n"/>
      <c r="H894" s="13" t="str">
        <f>IF(F894="","",F894*G894)</f>
        <v/>
      </c>
      <c r="I894" s="14" t="n"/>
      <c r="J894" s="12" t="str">
        <f>IF($D894="","",IF(IF(I894="",0,I894)&gt;=F894,"Received",IF(IF(I894="",0,I894)&gt;0,"Part received","Open")))</f>
        <v/>
      </c>
      <c r="K894" s="19" t="n"/>
      <c r="L894" s="14" t="n"/>
    </row>
    <row r="895">
      <c r="A895" s="14" t="n"/>
      <c r="B895" s="19" t="n"/>
      <c r="C895" s="14" t="n"/>
      <c r="D895" s="14" t="n"/>
      <c r="E895" s="12" t="str">
        <f>IF($D895="","",IFERROR(INDEX(Items!$B$2:$B$501,MATCH($D895,Items!$A$2:$A$501,0)),"Unknown SKU"))</f>
        <v/>
      </c>
      <c r="F895" s="14" t="n"/>
      <c r="G895" s="16" t="n"/>
      <c r="H895" s="13" t="str">
        <f>IF(F895="","",F895*G895)</f>
        <v/>
      </c>
      <c r="I895" s="14" t="n"/>
      <c r="J895" s="12" t="str">
        <f>IF($D895="","",IF(IF(I895="",0,I895)&gt;=F895,"Received",IF(IF(I895="",0,I895)&gt;0,"Part received","Open")))</f>
        <v/>
      </c>
      <c r="K895" s="19" t="n"/>
      <c r="L895" s="14" t="n"/>
    </row>
    <row r="896">
      <c r="A896" s="14" t="n"/>
      <c r="B896" s="19" t="n"/>
      <c r="C896" s="14" t="n"/>
      <c r="D896" s="14" t="n"/>
      <c r="E896" s="12" t="str">
        <f>IF($D896="","",IFERROR(INDEX(Items!$B$2:$B$501,MATCH($D896,Items!$A$2:$A$501,0)),"Unknown SKU"))</f>
        <v/>
      </c>
      <c r="F896" s="14" t="n"/>
      <c r="G896" s="16" t="n"/>
      <c r="H896" s="13" t="str">
        <f>IF(F896="","",F896*G896)</f>
        <v/>
      </c>
      <c r="I896" s="14" t="n"/>
      <c r="J896" s="12" t="str">
        <f>IF($D896="","",IF(IF(I896="",0,I896)&gt;=F896,"Received",IF(IF(I896="",0,I896)&gt;0,"Part received","Open")))</f>
        <v/>
      </c>
      <c r="K896" s="19" t="n"/>
      <c r="L896" s="14" t="n"/>
    </row>
    <row r="897">
      <c r="A897" s="14" t="n"/>
      <c r="B897" s="19" t="n"/>
      <c r="C897" s="14" t="n"/>
      <c r="D897" s="14" t="n"/>
      <c r="E897" s="12" t="str">
        <f>IF($D897="","",IFERROR(INDEX(Items!$B$2:$B$501,MATCH($D897,Items!$A$2:$A$501,0)),"Unknown SKU"))</f>
        <v/>
      </c>
      <c r="F897" s="14" t="n"/>
      <c r="G897" s="16" t="n"/>
      <c r="H897" s="13" t="str">
        <f>IF(F897="","",F897*G897)</f>
        <v/>
      </c>
      <c r="I897" s="14" t="n"/>
      <c r="J897" s="12" t="str">
        <f>IF($D897="","",IF(IF(I897="",0,I897)&gt;=F897,"Received",IF(IF(I897="",0,I897)&gt;0,"Part received","Open")))</f>
        <v/>
      </c>
      <c r="K897" s="19" t="n"/>
      <c r="L897" s="14" t="n"/>
    </row>
    <row r="898">
      <c r="A898" s="14" t="n"/>
      <c r="B898" s="19" t="n"/>
      <c r="C898" s="14" t="n"/>
      <c r="D898" s="14" t="n"/>
      <c r="E898" s="12" t="str">
        <f>IF($D898="","",IFERROR(INDEX(Items!$B$2:$B$501,MATCH($D898,Items!$A$2:$A$501,0)),"Unknown SKU"))</f>
        <v/>
      </c>
      <c r="F898" s="14" t="n"/>
      <c r="G898" s="16" t="n"/>
      <c r="H898" s="13" t="str">
        <f>IF(F898="","",F898*G898)</f>
        <v/>
      </c>
      <c r="I898" s="14" t="n"/>
      <c r="J898" s="12" t="str">
        <f>IF($D898="","",IF(IF(I898="",0,I898)&gt;=F898,"Received",IF(IF(I898="",0,I898)&gt;0,"Part received","Open")))</f>
        <v/>
      </c>
      <c r="K898" s="19" t="n"/>
      <c r="L898" s="14" t="n"/>
    </row>
    <row r="899">
      <c r="A899" s="14" t="n"/>
      <c r="B899" s="19" t="n"/>
      <c r="C899" s="14" t="n"/>
      <c r="D899" s="14" t="n"/>
      <c r="E899" s="12" t="str">
        <f>IF($D899="","",IFERROR(INDEX(Items!$B$2:$B$501,MATCH($D899,Items!$A$2:$A$501,0)),"Unknown SKU"))</f>
        <v/>
      </c>
      <c r="F899" s="14" t="n"/>
      <c r="G899" s="16" t="n"/>
      <c r="H899" s="13" t="str">
        <f>IF(F899="","",F899*G899)</f>
        <v/>
      </c>
      <c r="I899" s="14" t="n"/>
      <c r="J899" s="12" t="str">
        <f>IF($D899="","",IF(IF(I899="",0,I899)&gt;=F899,"Received",IF(IF(I899="",0,I899)&gt;0,"Part received","Open")))</f>
        <v/>
      </c>
      <c r="K899" s="19" t="n"/>
      <c r="L899" s="14" t="n"/>
    </row>
    <row r="900">
      <c r="A900" s="14" t="n"/>
      <c r="B900" s="19" t="n"/>
      <c r="C900" s="14" t="n"/>
      <c r="D900" s="14" t="n"/>
      <c r="E900" s="12" t="str">
        <f>IF($D900="","",IFERROR(INDEX(Items!$B$2:$B$501,MATCH($D900,Items!$A$2:$A$501,0)),"Unknown SKU"))</f>
        <v/>
      </c>
      <c r="F900" s="14" t="n"/>
      <c r="G900" s="16" t="n"/>
      <c r="H900" s="13" t="str">
        <f>IF(F900="","",F900*G900)</f>
        <v/>
      </c>
      <c r="I900" s="14" t="n"/>
      <c r="J900" s="12" t="str">
        <f>IF($D900="","",IF(IF(I900="",0,I900)&gt;=F900,"Received",IF(IF(I900="",0,I900)&gt;0,"Part received","Open")))</f>
        <v/>
      </c>
      <c r="K900" s="19" t="n"/>
      <c r="L900" s="14" t="n"/>
    </row>
    <row r="901">
      <c r="A901" s="14" t="n"/>
      <c r="B901" s="19" t="n"/>
      <c r="C901" s="14" t="n"/>
      <c r="D901" s="14" t="n"/>
      <c r="E901" s="12" t="str">
        <f>IF($D901="","",IFERROR(INDEX(Items!$B$2:$B$501,MATCH($D901,Items!$A$2:$A$501,0)),"Unknown SKU"))</f>
        <v/>
      </c>
      <c r="F901" s="14" t="n"/>
      <c r="G901" s="16" t="n"/>
      <c r="H901" s="13" t="str">
        <f>IF(F901="","",F901*G901)</f>
        <v/>
      </c>
      <c r="I901" s="14" t="n"/>
      <c r="J901" s="12" t="str">
        <f>IF($D901="","",IF(IF(I901="",0,I901)&gt;=F901,"Received",IF(IF(I901="",0,I901)&gt;0,"Part received","Open")))</f>
        <v/>
      </c>
      <c r="K901" s="19" t="n"/>
      <c r="L901" s="14" t="n"/>
    </row>
    <row r="902">
      <c r="A902" s="14" t="n"/>
      <c r="B902" s="19" t="n"/>
      <c r="C902" s="14" t="n"/>
      <c r="D902" s="14" t="n"/>
      <c r="E902" s="12" t="str">
        <f>IF($D902="","",IFERROR(INDEX(Items!$B$2:$B$501,MATCH($D902,Items!$A$2:$A$501,0)),"Unknown SKU"))</f>
        <v/>
      </c>
      <c r="F902" s="14" t="n"/>
      <c r="G902" s="16" t="n"/>
      <c r="H902" s="13" t="str">
        <f>IF(F902="","",F902*G902)</f>
        <v/>
      </c>
      <c r="I902" s="14" t="n"/>
      <c r="J902" s="12" t="str">
        <f>IF($D902="","",IF(IF(I902="",0,I902)&gt;=F902,"Received",IF(IF(I902="",0,I902)&gt;0,"Part received","Open")))</f>
        <v/>
      </c>
      <c r="K902" s="19" t="n"/>
      <c r="L902" s="14" t="n"/>
    </row>
    <row r="903">
      <c r="A903" s="14" t="n"/>
      <c r="B903" s="19" t="n"/>
      <c r="C903" s="14" t="n"/>
      <c r="D903" s="14" t="n"/>
      <c r="E903" s="12" t="str">
        <f>IF($D903="","",IFERROR(INDEX(Items!$B$2:$B$501,MATCH($D903,Items!$A$2:$A$501,0)),"Unknown SKU"))</f>
        <v/>
      </c>
      <c r="F903" s="14" t="n"/>
      <c r="G903" s="16" t="n"/>
      <c r="H903" s="13" t="str">
        <f>IF(F903="","",F903*G903)</f>
        <v/>
      </c>
      <c r="I903" s="14" t="n"/>
      <c r="J903" s="12" t="str">
        <f>IF($D903="","",IF(IF(I903="",0,I903)&gt;=F903,"Received",IF(IF(I903="",0,I903)&gt;0,"Part received","Open")))</f>
        <v/>
      </c>
      <c r="K903" s="19" t="n"/>
      <c r="L903" s="14" t="n"/>
    </row>
    <row r="904">
      <c r="A904" s="14" t="n"/>
      <c r="B904" s="19" t="n"/>
      <c r="C904" s="14" t="n"/>
      <c r="D904" s="14" t="n"/>
      <c r="E904" s="12" t="str">
        <f>IF($D904="","",IFERROR(INDEX(Items!$B$2:$B$501,MATCH($D904,Items!$A$2:$A$501,0)),"Unknown SKU"))</f>
        <v/>
      </c>
      <c r="F904" s="14" t="n"/>
      <c r="G904" s="16" t="n"/>
      <c r="H904" s="13" t="str">
        <f>IF(F904="","",F904*G904)</f>
        <v/>
      </c>
      <c r="I904" s="14" t="n"/>
      <c r="J904" s="12" t="str">
        <f>IF($D904="","",IF(IF(I904="",0,I904)&gt;=F904,"Received",IF(IF(I904="",0,I904)&gt;0,"Part received","Open")))</f>
        <v/>
      </c>
      <c r="K904" s="19" t="n"/>
      <c r="L904" s="14" t="n"/>
    </row>
    <row r="905">
      <c r="A905" s="14" t="n"/>
      <c r="B905" s="19" t="n"/>
      <c r="C905" s="14" t="n"/>
      <c r="D905" s="14" t="n"/>
      <c r="E905" s="12" t="str">
        <f>IF($D905="","",IFERROR(INDEX(Items!$B$2:$B$501,MATCH($D905,Items!$A$2:$A$501,0)),"Unknown SKU"))</f>
        <v/>
      </c>
      <c r="F905" s="14" t="n"/>
      <c r="G905" s="16" t="n"/>
      <c r="H905" s="13" t="str">
        <f>IF(F905="","",F905*G905)</f>
        <v/>
      </c>
      <c r="I905" s="14" t="n"/>
      <c r="J905" s="12" t="str">
        <f>IF($D905="","",IF(IF(I905="",0,I905)&gt;=F905,"Received",IF(IF(I905="",0,I905)&gt;0,"Part received","Open")))</f>
        <v/>
      </c>
      <c r="K905" s="19" t="n"/>
      <c r="L905" s="14" t="n"/>
    </row>
    <row r="906">
      <c r="A906" s="14" t="n"/>
      <c r="B906" s="19" t="n"/>
      <c r="C906" s="14" t="n"/>
      <c r="D906" s="14" t="n"/>
      <c r="E906" s="12" t="str">
        <f>IF($D906="","",IFERROR(INDEX(Items!$B$2:$B$501,MATCH($D906,Items!$A$2:$A$501,0)),"Unknown SKU"))</f>
        <v/>
      </c>
      <c r="F906" s="14" t="n"/>
      <c r="G906" s="16" t="n"/>
      <c r="H906" s="13" t="str">
        <f>IF(F906="","",F906*G906)</f>
        <v/>
      </c>
      <c r="I906" s="14" t="n"/>
      <c r="J906" s="12" t="str">
        <f>IF($D906="","",IF(IF(I906="",0,I906)&gt;=F906,"Received",IF(IF(I906="",0,I906)&gt;0,"Part received","Open")))</f>
        <v/>
      </c>
      <c r="K906" s="19" t="n"/>
      <c r="L906" s="14" t="n"/>
    </row>
    <row r="907">
      <c r="A907" s="14" t="n"/>
      <c r="B907" s="19" t="n"/>
      <c r="C907" s="14" t="n"/>
      <c r="D907" s="14" t="n"/>
      <c r="E907" s="12" t="str">
        <f>IF($D907="","",IFERROR(INDEX(Items!$B$2:$B$501,MATCH($D907,Items!$A$2:$A$501,0)),"Unknown SKU"))</f>
        <v/>
      </c>
      <c r="F907" s="14" t="n"/>
      <c r="G907" s="16" t="n"/>
      <c r="H907" s="13" t="str">
        <f>IF(F907="","",F907*G907)</f>
        <v/>
      </c>
      <c r="I907" s="14" t="n"/>
      <c r="J907" s="12" t="str">
        <f>IF($D907="","",IF(IF(I907="",0,I907)&gt;=F907,"Received",IF(IF(I907="",0,I907)&gt;0,"Part received","Open")))</f>
        <v/>
      </c>
      <c r="K907" s="19" t="n"/>
      <c r="L907" s="14" t="n"/>
    </row>
    <row r="908">
      <c r="A908" s="14" t="n"/>
      <c r="B908" s="19" t="n"/>
      <c r="C908" s="14" t="n"/>
      <c r="D908" s="14" t="n"/>
      <c r="E908" s="12" t="str">
        <f>IF($D908="","",IFERROR(INDEX(Items!$B$2:$B$501,MATCH($D908,Items!$A$2:$A$501,0)),"Unknown SKU"))</f>
        <v/>
      </c>
      <c r="F908" s="14" t="n"/>
      <c r="G908" s="16" t="n"/>
      <c r="H908" s="13" t="str">
        <f>IF(F908="","",F908*G908)</f>
        <v/>
      </c>
      <c r="I908" s="14" t="n"/>
      <c r="J908" s="12" t="str">
        <f>IF($D908="","",IF(IF(I908="",0,I908)&gt;=F908,"Received",IF(IF(I908="",0,I908)&gt;0,"Part received","Open")))</f>
        <v/>
      </c>
      <c r="K908" s="19" t="n"/>
      <c r="L908" s="14" t="n"/>
    </row>
    <row r="909">
      <c r="A909" s="14" t="n"/>
      <c r="B909" s="19" t="n"/>
      <c r="C909" s="14" t="n"/>
      <c r="D909" s="14" t="n"/>
      <c r="E909" s="12" t="str">
        <f>IF($D909="","",IFERROR(INDEX(Items!$B$2:$B$501,MATCH($D909,Items!$A$2:$A$501,0)),"Unknown SKU"))</f>
        <v/>
      </c>
      <c r="F909" s="14" t="n"/>
      <c r="G909" s="16" t="n"/>
      <c r="H909" s="13" t="str">
        <f>IF(F909="","",F909*G909)</f>
        <v/>
      </c>
      <c r="I909" s="14" t="n"/>
      <c r="J909" s="12" t="str">
        <f>IF($D909="","",IF(IF(I909="",0,I909)&gt;=F909,"Received",IF(IF(I909="",0,I909)&gt;0,"Part received","Open")))</f>
        <v/>
      </c>
      <c r="K909" s="19" t="n"/>
      <c r="L909" s="14" t="n"/>
    </row>
    <row r="910">
      <c r="A910" s="14" t="n"/>
      <c r="B910" s="19" t="n"/>
      <c r="C910" s="14" t="n"/>
      <c r="D910" s="14" t="n"/>
      <c r="E910" s="12" t="str">
        <f>IF($D910="","",IFERROR(INDEX(Items!$B$2:$B$501,MATCH($D910,Items!$A$2:$A$501,0)),"Unknown SKU"))</f>
        <v/>
      </c>
      <c r="F910" s="14" t="n"/>
      <c r="G910" s="16" t="n"/>
      <c r="H910" s="13" t="str">
        <f>IF(F910="","",F910*G910)</f>
        <v/>
      </c>
      <c r="I910" s="14" t="n"/>
      <c r="J910" s="12" t="str">
        <f>IF($D910="","",IF(IF(I910="",0,I910)&gt;=F910,"Received",IF(IF(I910="",0,I910)&gt;0,"Part received","Open")))</f>
        <v/>
      </c>
      <c r="K910" s="19" t="n"/>
      <c r="L910" s="14" t="n"/>
    </row>
    <row r="911">
      <c r="A911" s="14" t="n"/>
      <c r="B911" s="19" t="n"/>
      <c r="C911" s="14" t="n"/>
      <c r="D911" s="14" t="n"/>
      <c r="E911" s="12" t="str">
        <f>IF($D911="","",IFERROR(INDEX(Items!$B$2:$B$501,MATCH($D911,Items!$A$2:$A$501,0)),"Unknown SKU"))</f>
        <v/>
      </c>
      <c r="F911" s="14" t="n"/>
      <c r="G911" s="16" t="n"/>
      <c r="H911" s="13" t="str">
        <f>IF(F911="","",F911*G911)</f>
        <v/>
      </c>
      <c r="I911" s="14" t="n"/>
      <c r="J911" s="12" t="str">
        <f>IF($D911="","",IF(IF(I911="",0,I911)&gt;=F911,"Received",IF(IF(I911="",0,I911)&gt;0,"Part received","Open")))</f>
        <v/>
      </c>
      <c r="K911" s="19" t="n"/>
      <c r="L911" s="14" t="n"/>
    </row>
    <row r="912">
      <c r="A912" s="14" t="n"/>
      <c r="B912" s="19" t="n"/>
      <c r="C912" s="14" t="n"/>
      <c r="D912" s="14" t="n"/>
      <c r="E912" s="12" t="str">
        <f>IF($D912="","",IFERROR(INDEX(Items!$B$2:$B$501,MATCH($D912,Items!$A$2:$A$501,0)),"Unknown SKU"))</f>
        <v/>
      </c>
      <c r="F912" s="14" t="n"/>
      <c r="G912" s="16" t="n"/>
      <c r="H912" s="13" t="str">
        <f>IF(F912="","",F912*G912)</f>
        <v/>
      </c>
      <c r="I912" s="14" t="n"/>
      <c r="J912" s="12" t="str">
        <f>IF($D912="","",IF(IF(I912="",0,I912)&gt;=F912,"Received",IF(IF(I912="",0,I912)&gt;0,"Part received","Open")))</f>
        <v/>
      </c>
      <c r="K912" s="19" t="n"/>
      <c r="L912" s="14" t="n"/>
    </row>
    <row r="913">
      <c r="A913" s="14" t="n"/>
      <c r="B913" s="19" t="n"/>
      <c r="C913" s="14" t="n"/>
      <c r="D913" s="14" t="n"/>
      <c r="E913" s="12" t="str">
        <f>IF($D913="","",IFERROR(INDEX(Items!$B$2:$B$501,MATCH($D913,Items!$A$2:$A$501,0)),"Unknown SKU"))</f>
        <v/>
      </c>
      <c r="F913" s="14" t="n"/>
      <c r="G913" s="16" t="n"/>
      <c r="H913" s="13" t="str">
        <f>IF(F913="","",F913*G913)</f>
        <v/>
      </c>
      <c r="I913" s="14" t="n"/>
      <c r="J913" s="12" t="str">
        <f>IF($D913="","",IF(IF(I913="",0,I913)&gt;=F913,"Received",IF(IF(I913="",0,I913)&gt;0,"Part received","Open")))</f>
        <v/>
      </c>
      <c r="K913" s="19" t="n"/>
      <c r="L913" s="14" t="n"/>
    </row>
    <row r="914">
      <c r="A914" s="14" t="n"/>
      <c r="B914" s="19" t="n"/>
      <c r="C914" s="14" t="n"/>
      <c r="D914" s="14" t="n"/>
      <c r="E914" s="12" t="str">
        <f>IF($D914="","",IFERROR(INDEX(Items!$B$2:$B$501,MATCH($D914,Items!$A$2:$A$501,0)),"Unknown SKU"))</f>
        <v/>
      </c>
      <c r="F914" s="14" t="n"/>
      <c r="G914" s="16" t="n"/>
      <c r="H914" s="13" t="str">
        <f>IF(F914="","",F914*G914)</f>
        <v/>
      </c>
      <c r="I914" s="14" t="n"/>
      <c r="J914" s="12" t="str">
        <f>IF($D914="","",IF(IF(I914="",0,I914)&gt;=F914,"Received",IF(IF(I914="",0,I914)&gt;0,"Part received","Open")))</f>
        <v/>
      </c>
      <c r="K914" s="19" t="n"/>
      <c r="L914" s="14" t="n"/>
    </row>
    <row r="915">
      <c r="A915" s="14" t="n"/>
      <c r="B915" s="19" t="n"/>
      <c r="C915" s="14" t="n"/>
      <c r="D915" s="14" t="n"/>
      <c r="E915" s="12" t="str">
        <f>IF($D915="","",IFERROR(INDEX(Items!$B$2:$B$501,MATCH($D915,Items!$A$2:$A$501,0)),"Unknown SKU"))</f>
        <v/>
      </c>
      <c r="F915" s="14" t="n"/>
      <c r="G915" s="16" t="n"/>
      <c r="H915" s="13" t="str">
        <f>IF(F915="","",F915*G915)</f>
        <v/>
      </c>
      <c r="I915" s="14" t="n"/>
      <c r="J915" s="12" t="str">
        <f>IF($D915="","",IF(IF(I915="",0,I915)&gt;=F915,"Received",IF(IF(I915="",0,I915)&gt;0,"Part received","Open")))</f>
        <v/>
      </c>
      <c r="K915" s="19" t="n"/>
      <c r="L915" s="14" t="n"/>
    </row>
    <row r="916">
      <c r="A916" s="14" t="n"/>
      <c r="B916" s="19" t="n"/>
      <c r="C916" s="14" t="n"/>
      <c r="D916" s="14" t="n"/>
      <c r="E916" s="12" t="str">
        <f>IF($D916="","",IFERROR(INDEX(Items!$B$2:$B$501,MATCH($D916,Items!$A$2:$A$501,0)),"Unknown SKU"))</f>
        <v/>
      </c>
      <c r="F916" s="14" t="n"/>
      <c r="G916" s="16" t="n"/>
      <c r="H916" s="13" t="str">
        <f>IF(F916="","",F916*G916)</f>
        <v/>
      </c>
      <c r="I916" s="14" t="n"/>
      <c r="J916" s="12" t="str">
        <f>IF($D916="","",IF(IF(I916="",0,I916)&gt;=F916,"Received",IF(IF(I916="",0,I916)&gt;0,"Part received","Open")))</f>
        <v/>
      </c>
      <c r="K916" s="19" t="n"/>
      <c r="L916" s="14" t="n"/>
    </row>
    <row r="917">
      <c r="A917" s="14" t="n"/>
      <c r="B917" s="19" t="n"/>
      <c r="C917" s="14" t="n"/>
      <c r="D917" s="14" t="n"/>
      <c r="E917" s="12" t="str">
        <f>IF($D917="","",IFERROR(INDEX(Items!$B$2:$B$501,MATCH($D917,Items!$A$2:$A$501,0)),"Unknown SKU"))</f>
        <v/>
      </c>
      <c r="F917" s="14" t="n"/>
      <c r="G917" s="16" t="n"/>
      <c r="H917" s="13" t="str">
        <f>IF(F917="","",F917*G917)</f>
        <v/>
      </c>
      <c r="I917" s="14" t="n"/>
      <c r="J917" s="12" t="str">
        <f>IF($D917="","",IF(IF(I917="",0,I917)&gt;=F917,"Received",IF(IF(I917="",0,I917)&gt;0,"Part received","Open")))</f>
        <v/>
      </c>
      <c r="K917" s="19" t="n"/>
      <c r="L917" s="14" t="n"/>
    </row>
    <row r="918">
      <c r="A918" s="14" t="n"/>
      <c r="B918" s="19" t="n"/>
      <c r="C918" s="14" t="n"/>
      <c r="D918" s="14" t="n"/>
      <c r="E918" s="12" t="str">
        <f>IF($D918="","",IFERROR(INDEX(Items!$B$2:$B$501,MATCH($D918,Items!$A$2:$A$501,0)),"Unknown SKU"))</f>
        <v/>
      </c>
      <c r="F918" s="14" t="n"/>
      <c r="G918" s="16" t="n"/>
      <c r="H918" s="13" t="str">
        <f>IF(F918="","",F918*G918)</f>
        <v/>
      </c>
      <c r="I918" s="14" t="n"/>
      <c r="J918" s="12" t="str">
        <f>IF($D918="","",IF(IF(I918="",0,I918)&gt;=F918,"Received",IF(IF(I918="",0,I918)&gt;0,"Part received","Open")))</f>
        <v/>
      </c>
      <c r="K918" s="19" t="n"/>
      <c r="L918" s="14" t="n"/>
    </row>
    <row r="919">
      <c r="A919" s="14" t="n"/>
      <c r="B919" s="19" t="n"/>
      <c r="C919" s="14" t="n"/>
      <c r="D919" s="14" t="n"/>
      <c r="E919" s="12" t="str">
        <f>IF($D919="","",IFERROR(INDEX(Items!$B$2:$B$501,MATCH($D919,Items!$A$2:$A$501,0)),"Unknown SKU"))</f>
        <v/>
      </c>
      <c r="F919" s="14" t="n"/>
      <c r="G919" s="16" t="n"/>
      <c r="H919" s="13" t="str">
        <f>IF(F919="","",F919*G919)</f>
        <v/>
      </c>
      <c r="I919" s="14" t="n"/>
      <c r="J919" s="12" t="str">
        <f>IF($D919="","",IF(IF(I919="",0,I919)&gt;=F919,"Received",IF(IF(I919="",0,I919)&gt;0,"Part received","Open")))</f>
        <v/>
      </c>
      <c r="K919" s="19" t="n"/>
      <c r="L919" s="14" t="n"/>
    </row>
    <row r="920">
      <c r="A920" s="14" t="n"/>
      <c r="B920" s="19" t="n"/>
      <c r="C920" s="14" t="n"/>
      <c r="D920" s="14" t="n"/>
      <c r="E920" s="12" t="str">
        <f>IF($D920="","",IFERROR(INDEX(Items!$B$2:$B$501,MATCH($D920,Items!$A$2:$A$501,0)),"Unknown SKU"))</f>
        <v/>
      </c>
      <c r="F920" s="14" t="n"/>
      <c r="G920" s="16" t="n"/>
      <c r="H920" s="13" t="str">
        <f>IF(F920="","",F920*G920)</f>
        <v/>
      </c>
      <c r="I920" s="14" t="n"/>
      <c r="J920" s="12" t="str">
        <f>IF($D920="","",IF(IF(I920="",0,I920)&gt;=F920,"Received",IF(IF(I920="",0,I920)&gt;0,"Part received","Open")))</f>
        <v/>
      </c>
      <c r="K920" s="19" t="n"/>
      <c r="L920" s="14" t="n"/>
    </row>
    <row r="921">
      <c r="A921" s="14" t="n"/>
      <c r="B921" s="19" t="n"/>
      <c r="C921" s="14" t="n"/>
      <c r="D921" s="14" t="n"/>
      <c r="E921" s="12" t="str">
        <f>IF($D921="","",IFERROR(INDEX(Items!$B$2:$B$501,MATCH($D921,Items!$A$2:$A$501,0)),"Unknown SKU"))</f>
        <v/>
      </c>
      <c r="F921" s="14" t="n"/>
      <c r="G921" s="16" t="n"/>
      <c r="H921" s="13" t="str">
        <f>IF(F921="","",F921*G921)</f>
        <v/>
      </c>
      <c r="I921" s="14" t="n"/>
      <c r="J921" s="12" t="str">
        <f>IF($D921="","",IF(IF(I921="",0,I921)&gt;=F921,"Received",IF(IF(I921="",0,I921)&gt;0,"Part received","Open")))</f>
        <v/>
      </c>
      <c r="K921" s="19" t="n"/>
      <c r="L921" s="14" t="n"/>
    </row>
    <row r="922">
      <c r="A922" s="14" t="n"/>
      <c r="B922" s="19" t="n"/>
      <c r="C922" s="14" t="n"/>
      <c r="D922" s="14" t="n"/>
      <c r="E922" s="12" t="str">
        <f>IF($D922="","",IFERROR(INDEX(Items!$B$2:$B$501,MATCH($D922,Items!$A$2:$A$501,0)),"Unknown SKU"))</f>
        <v/>
      </c>
      <c r="F922" s="14" t="n"/>
      <c r="G922" s="16" t="n"/>
      <c r="H922" s="13" t="str">
        <f>IF(F922="","",F922*G922)</f>
        <v/>
      </c>
      <c r="I922" s="14" t="n"/>
      <c r="J922" s="12" t="str">
        <f>IF($D922="","",IF(IF(I922="",0,I922)&gt;=F922,"Received",IF(IF(I922="",0,I922)&gt;0,"Part received","Open")))</f>
        <v/>
      </c>
      <c r="K922" s="19" t="n"/>
      <c r="L922" s="14" t="n"/>
    </row>
    <row r="923">
      <c r="A923" s="14" t="n"/>
      <c r="B923" s="19" t="n"/>
      <c r="C923" s="14" t="n"/>
      <c r="D923" s="14" t="n"/>
      <c r="E923" s="12" t="str">
        <f>IF($D923="","",IFERROR(INDEX(Items!$B$2:$B$501,MATCH($D923,Items!$A$2:$A$501,0)),"Unknown SKU"))</f>
        <v/>
      </c>
      <c r="F923" s="14" t="n"/>
      <c r="G923" s="16" t="n"/>
      <c r="H923" s="13" t="str">
        <f>IF(F923="","",F923*G923)</f>
        <v/>
      </c>
      <c r="I923" s="14" t="n"/>
      <c r="J923" s="12" t="str">
        <f>IF($D923="","",IF(IF(I923="",0,I923)&gt;=F923,"Received",IF(IF(I923="",0,I923)&gt;0,"Part received","Open")))</f>
        <v/>
      </c>
      <c r="K923" s="19" t="n"/>
      <c r="L923" s="14" t="n"/>
    </row>
    <row r="924">
      <c r="A924" s="14" t="n"/>
      <c r="B924" s="19" t="n"/>
      <c r="C924" s="14" t="n"/>
      <c r="D924" s="14" t="n"/>
      <c r="E924" s="12" t="str">
        <f>IF($D924="","",IFERROR(INDEX(Items!$B$2:$B$501,MATCH($D924,Items!$A$2:$A$501,0)),"Unknown SKU"))</f>
        <v/>
      </c>
      <c r="F924" s="14" t="n"/>
      <c r="G924" s="16" t="n"/>
      <c r="H924" s="13" t="str">
        <f>IF(F924="","",F924*G924)</f>
        <v/>
      </c>
      <c r="I924" s="14" t="n"/>
      <c r="J924" s="12" t="str">
        <f>IF($D924="","",IF(IF(I924="",0,I924)&gt;=F924,"Received",IF(IF(I924="",0,I924)&gt;0,"Part received","Open")))</f>
        <v/>
      </c>
      <c r="K924" s="19" t="n"/>
      <c r="L924" s="14" t="n"/>
    </row>
    <row r="925">
      <c r="A925" s="14" t="n"/>
      <c r="B925" s="19" t="n"/>
      <c r="C925" s="14" t="n"/>
      <c r="D925" s="14" t="n"/>
      <c r="E925" s="12" t="str">
        <f>IF($D925="","",IFERROR(INDEX(Items!$B$2:$B$501,MATCH($D925,Items!$A$2:$A$501,0)),"Unknown SKU"))</f>
        <v/>
      </c>
      <c r="F925" s="14" t="n"/>
      <c r="G925" s="16" t="n"/>
      <c r="H925" s="13" t="str">
        <f>IF(F925="","",F925*G925)</f>
        <v/>
      </c>
      <c r="I925" s="14" t="n"/>
      <c r="J925" s="12" t="str">
        <f>IF($D925="","",IF(IF(I925="",0,I925)&gt;=F925,"Received",IF(IF(I925="",0,I925)&gt;0,"Part received","Open")))</f>
        <v/>
      </c>
      <c r="K925" s="19" t="n"/>
      <c r="L925" s="14" t="n"/>
    </row>
    <row r="926">
      <c r="A926" s="14" t="n"/>
      <c r="B926" s="19" t="n"/>
      <c r="C926" s="14" t="n"/>
      <c r="D926" s="14" t="n"/>
      <c r="E926" s="12" t="str">
        <f>IF($D926="","",IFERROR(INDEX(Items!$B$2:$B$501,MATCH($D926,Items!$A$2:$A$501,0)),"Unknown SKU"))</f>
        <v/>
      </c>
      <c r="F926" s="14" t="n"/>
      <c r="G926" s="16" t="n"/>
      <c r="H926" s="13" t="str">
        <f>IF(F926="","",F926*G926)</f>
        <v/>
      </c>
      <c r="I926" s="14" t="n"/>
      <c r="J926" s="12" t="str">
        <f>IF($D926="","",IF(IF(I926="",0,I926)&gt;=F926,"Received",IF(IF(I926="",0,I926)&gt;0,"Part received","Open")))</f>
        <v/>
      </c>
      <c r="K926" s="19" t="n"/>
      <c r="L926" s="14" t="n"/>
    </row>
    <row r="927">
      <c r="A927" s="14" t="n"/>
      <c r="B927" s="19" t="n"/>
      <c r="C927" s="14" t="n"/>
      <c r="D927" s="14" t="n"/>
      <c r="E927" s="12" t="str">
        <f>IF($D927="","",IFERROR(INDEX(Items!$B$2:$B$501,MATCH($D927,Items!$A$2:$A$501,0)),"Unknown SKU"))</f>
        <v/>
      </c>
      <c r="F927" s="14" t="n"/>
      <c r="G927" s="16" t="n"/>
      <c r="H927" s="13" t="str">
        <f>IF(F927="","",F927*G927)</f>
        <v/>
      </c>
      <c r="I927" s="14" t="n"/>
      <c r="J927" s="12" t="str">
        <f>IF($D927="","",IF(IF(I927="",0,I927)&gt;=F927,"Received",IF(IF(I927="",0,I927)&gt;0,"Part received","Open")))</f>
        <v/>
      </c>
      <c r="K927" s="19" t="n"/>
      <c r="L927" s="14" t="n"/>
    </row>
    <row r="928">
      <c r="A928" s="14" t="n"/>
      <c r="B928" s="19" t="n"/>
      <c r="C928" s="14" t="n"/>
      <c r="D928" s="14" t="n"/>
      <c r="E928" s="12" t="str">
        <f>IF($D928="","",IFERROR(INDEX(Items!$B$2:$B$501,MATCH($D928,Items!$A$2:$A$501,0)),"Unknown SKU"))</f>
        <v/>
      </c>
      <c r="F928" s="14" t="n"/>
      <c r="G928" s="16" t="n"/>
      <c r="H928" s="13" t="str">
        <f>IF(F928="","",F928*G928)</f>
        <v/>
      </c>
      <c r="I928" s="14" t="n"/>
      <c r="J928" s="12" t="str">
        <f>IF($D928="","",IF(IF(I928="",0,I928)&gt;=F928,"Received",IF(IF(I928="",0,I928)&gt;0,"Part received","Open")))</f>
        <v/>
      </c>
      <c r="K928" s="19" t="n"/>
      <c r="L928" s="14" t="n"/>
    </row>
    <row r="929">
      <c r="A929" s="14" t="n"/>
      <c r="B929" s="19" t="n"/>
      <c r="C929" s="14" t="n"/>
      <c r="D929" s="14" t="n"/>
      <c r="E929" s="12" t="str">
        <f>IF($D929="","",IFERROR(INDEX(Items!$B$2:$B$501,MATCH($D929,Items!$A$2:$A$501,0)),"Unknown SKU"))</f>
        <v/>
      </c>
      <c r="F929" s="14" t="n"/>
      <c r="G929" s="16" t="n"/>
      <c r="H929" s="13" t="str">
        <f>IF(F929="","",F929*G929)</f>
        <v/>
      </c>
      <c r="I929" s="14" t="n"/>
      <c r="J929" s="12" t="str">
        <f>IF($D929="","",IF(IF(I929="",0,I929)&gt;=F929,"Received",IF(IF(I929="",0,I929)&gt;0,"Part received","Open")))</f>
        <v/>
      </c>
      <c r="K929" s="19" t="n"/>
      <c r="L929" s="14" t="n"/>
    </row>
    <row r="930">
      <c r="A930" s="14" t="n"/>
      <c r="B930" s="19" t="n"/>
      <c r="C930" s="14" t="n"/>
      <c r="D930" s="14" t="n"/>
      <c r="E930" s="12" t="str">
        <f>IF($D930="","",IFERROR(INDEX(Items!$B$2:$B$501,MATCH($D930,Items!$A$2:$A$501,0)),"Unknown SKU"))</f>
        <v/>
      </c>
      <c r="F930" s="14" t="n"/>
      <c r="G930" s="16" t="n"/>
      <c r="H930" s="13" t="str">
        <f>IF(F930="","",F930*G930)</f>
        <v/>
      </c>
      <c r="I930" s="14" t="n"/>
      <c r="J930" s="12" t="str">
        <f>IF($D930="","",IF(IF(I930="",0,I930)&gt;=F930,"Received",IF(IF(I930="",0,I930)&gt;0,"Part received","Open")))</f>
        <v/>
      </c>
      <c r="K930" s="19" t="n"/>
      <c r="L930" s="14" t="n"/>
    </row>
    <row r="931">
      <c r="A931" s="14" t="n"/>
      <c r="B931" s="19" t="n"/>
      <c r="C931" s="14" t="n"/>
      <c r="D931" s="14" t="n"/>
      <c r="E931" s="12" t="str">
        <f>IF($D931="","",IFERROR(INDEX(Items!$B$2:$B$501,MATCH($D931,Items!$A$2:$A$501,0)),"Unknown SKU"))</f>
        <v/>
      </c>
      <c r="F931" s="14" t="n"/>
      <c r="G931" s="16" t="n"/>
      <c r="H931" s="13" t="str">
        <f>IF(F931="","",F931*G931)</f>
        <v/>
      </c>
      <c r="I931" s="14" t="n"/>
      <c r="J931" s="12" t="str">
        <f>IF($D931="","",IF(IF(I931="",0,I931)&gt;=F931,"Received",IF(IF(I931="",0,I931)&gt;0,"Part received","Open")))</f>
        <v/>
      </c>
      <c r="K931" s="19" t="n"/>
      <c r="L931" s="14" t="n"/>
    </row>
    <row r="932">
      <c r="A932" s="14" t="n"/>
      <c r="B932" s="19" t="n"/>
      <c r="C932" s="14" t="n"/>
      <c r="D932" s="14" t="n"/>
      <c r="E932" s="12" t="str">
        <f>IF($D932="","",IFERROR(INDEX(Items!$B$2:$B$501,MATCH($D932,Items!$A$2:$A$501,0)),"Unknown SKU"))</f>
        <v/>
      </c>
      <c r="F932" s="14" t="n"/>
      <c r="G932" s="16" t="n"/>
      <c r="H932" s="13" t="str">
        <f>IF(F932="","",F932*G932)</f>
        <v/>
      </c>
      <c r="I932" s="14" t="n"/>
      <c r="J932" s="12" t="str">
        <f>IF($D932="","",IF(IF(I932="",0,I932)&gt;=F932,"Received",IF(IF(I932="",0,I932)&gt;0,"Part received","Open")))</f>
        <v/>
      </c>
      <c r="K932" s="19" t="n"/>
      <c r="L932" s="14" t="n"/>
    </row>
    <row r="933">
      <c r="A933" s="14" t="n"/>
      <c r="B933" s="19" t="n"/>
      <c r="C933" s="14" t="n"/>
      <c r="D933" s="14" t="n"/>
      <c r="E933" s="12" t="str">
        <f>IF($D933="","",IFERROR(INDEX(Items!$B$2:$B$501,MATCH($D933,Items!$A$2:$A$501,0)),"Unknown SKU"))</f>
        <v/>
      </c>
      <c r="F933" s="14" t="n"/>
      <c r="G933" s="16" t="n"/>
      <c r="H933" s="13" t="str">
        <f>IF(F933="","",F933*G933)</f>
        <v/>
      </c>
      <c r="I933" s="14" t="n"/>
      <c r="J933" s="12" t="str">
        <f>IF($D933="","",IF(IF(I933="",0,I933)&gt;=F933,"Received",IF(IF(I933="",0,I933)&gt;0,"Part received","Open")))</f>
        <v/>
      </c>
      <c r="K933" s="19" t="n"/>
      <c r="L933" s="14" t="n"/>
    </row>
    <row r="934">
      <c r="A934" s="14" t="n"/>
      <c r="B934" s="19" t="n"/>
      <c r="C934" s="14" t="n"/>
      <c r="D934" s="14" t="n"/>
      <c r="E934" s="12" t="str">
        <f>IF($D934="","",IFERROR(INDEX(Items!$B$2:$B$501,MATCH($D934,Items!$A$2:$A$501,0)),"Unknown SKU"))</f>
        <v/>
      </c>
      <c r="F934" s="14" t="n"/>
      <c r="G934" s="16" t="n"/>
      <c r="H934" s="13" t="str">
        <f>IF(F934="","",F934*G934)</f>
        <v/>
      </c>
      <c r="I934" s="14" t="n"/>
      <c r="J934" s="12" t="str">
        <f>IF($D934="","",IF(IF(I934="",0,I934)&gt;=F934,"Received",IF(IF(I934="",0,I934)&gt;0,"Part received","Open")))</f>
        <v/>
      </c>
      <c r="K934" s="19" t="n"/>
      <c r="L934" s="14" t="n"/>
    </row>
    <row r="935">
      <c r="A935" s="14" t="n"/>
      <c r="B935" s="19" t="n"/>
      <c r="C935" s="14" t="n"/>
      <c r="D935" s="14" t="n"/>
      <c r="E935" s="12" t="str">
        <f>IF($D935="","",IFERROR(INDEX(Items!$B$2:$B$501,MATCH($D935,Items!$A$2:$A$501,0)),"Unknown SKU"))</f>
        <v/>
      </c>
      <c r="F935" s="14" t="n"/>
      <c r="G935" s="16" t="n"/>
      <c r="H935" s="13" t="str">
        <f>IF(F935="","",F935*G935)</f>
        <v/>
      </c>
      <c r="I935" s="14" t="n"/>
      <c r="J935" s="12" t="str">
        <f>IF($D935="","",IF(IF(I935="",0,I935)&gt;=F935,"Received",IF(IF(I935="",0,I935)&gt;0,"Part received","Open")))</f>
        <v/>
      </c>
      <c r="K935" s="19" t="n"/>
      <c r="L935" s="14" t="n"/>
    </row>
    <row r="936">
      <c r="A936" s="14" t="n"/>
      <c r="B936" s="19" t="n"/>
      <c r="C936" s="14" t="n"/>
      <c r="D936" s="14" t="n"/>
      <c r="E936" s="12" t="str">
        <f>IF($D936="","",IFERROR(INDEX(Items!$B$2:$B$501,MATCH($D936,Items!$A$2:$A$501,0)),"Unknown SKU"))</f>
        <v/>
      </c>
      <c r="F936" s="14" t="n"/>
      <c r="G936" s="16" t="n"/>
      <c r="H936" s="13" t="str">
        <f>IF(F936="","",F936*G936)</f>
        <v/>
      </c>
      <c r="I936" s="14" t="n"/>
      <c r="J936" s="12" t="str">
        <f>IF($D936="","",IF(IF(I936="",0,I936)&gt;=F936,"Received",IF(IF(I936="",0,I936)&gt;0,"Part received","Open")))</f>
        <v/>
      </c>
      <c r="K936" s="19" t="n"/>
      <c r="L936" s="14" t="n"/>
    </row>
    <row r="937">
      <c r="A937" s="14" t="n"/>
      <c r="B937" s="19" t="n"/>
      <c r="C937" s="14" t="n"/>
      <c r="D937" s="14" t="n"/>
      <c r="E937" s="12" t="str">
        <f>IF($D937="","",IFERROR(INDEX(Items!$B$2:$B$501,MATCH($D937,Items!$A$2:$A$501,0)),"Unknown SKU"))</f>
        <v/>
      </c>
      <c r="F937" s="14" t="n"/>
      <c r="G937" s="16" t="n"/>
      <c r="H937" s="13" t="str">
        <f>IF(F937="","",F937*G937)</f>
        <v/>
      </c>
      <c r="I937" s="14" t="n"/>
      <c r="J937" s="12" t="str">
        <f>IF($D937="","",IF(IF(I937="",0,I937)&gt;=F937,"Received",IF(IF(I937="",0,I937)&gt;0,"Part received","Open")))</f>
        <v/>
      </c>
      <c r="K937" s="19" t="n"/>
      <c r="L937" s="14" t="n"/>
    </row>
    <row r="938">
      <c r="A938" s="14" t="n"/>
      <c r="B938" s="19" t="n"/>
      <c r="C938" s="14" t="n"/>
      <c r="D938" s="14" t="n"/>
      <c r="E938" s="12" t="str">
        <f>IF($D938="","",IFERROR(INDEX(Items!$B$2:$B$501,MATCH($D938,Items!$A$2:$A$501,0)),"Unknown SKU"))</f>
        <v/>
      </c>
      <c r="F938" s="14" t="n"/>
      <c r="G938" s="16" t="n"/>
      <c r="H938" s="13" t="str">
        <f>IF(F938="","",F938*G938)</f>
        <v/>
      </c>
      <c r="I938" s="14" t="n"/>
      <c r="J938" s="12" t="str">
        <f>IF($D938="","",IF(IF(I938="",0,I938)&gt;=F938,"Received",IF(IF(I938="",0,I938)&gt;0,"Part received","Open")))</f>
        <v/>
      </c>
      <c r="K938" s="19" t="n"/>
      <c r="L938" s="14" t="n"/>
    </row>
    <row r="939">
      <c r="A939" s="14" t="n"/>
      <c r="B939" s="19" t="n"/>
      <c r="C939" s="14" t="n"/>
      <c r="D939" s="14" t="n"/>
      <c r="E939" s="12" t="str">
        <f>IF($D939="","",IFERROR(INDEX(Items!$B$2:$B$501,MATCH($D939,Items!$A$2:$A$501,0)),"Unknown SKU"))</f>
        <v/>
      </c>
      <c r="F939" s="14" t="n"/>
      <c r="G939" s="16" t="n"/>
      <c r="H939" s="13" t="str">
        <f>IF(F939="","",F939*G939)</f>
        <v/>
      </c>
      <c r="I939" s="14" t="n"/>
      <c r="J939" s="12" t="str">
        <f>IF($D939="","",IF(IF(I939="",0,I939)&gt;=F939,"Received",IF(IF(I939="",0,I939)&gt;0,"Part received","Open")))</f>
        <v/>
      </c>
      <c r="K939" s="19" t="n"/>
      <c r="L939" s="14" t="n"/>
    </row>
    <row r="940">
      <c r="A940" s="14" t="n"/>
      <c r="B940" s="19" t="n"/>
      <c r="C940" s="14" t="n"/>
      <c r="D940" s="14" t="n"/>
      <c r="E940" s="12" t="str">
        <f>IF($D940="","",IFERROR(INDEX(Items!$B$2:$B$501,MATCH($D940,Items!$A$2:$A$501,0)),"Unknown SKU"))</f>
        <v/>
      </c>
      <c r="F940" s="14" t="n"/>
      <c r="G940" s="16" t="n"/>
      <c r="H940" s="13" t="str">
        <f>IF(F940="","",F940*G940)</f>
        <v/>
      </c>
      <c r="I940" s="14" t="n"/>
      <c r="J940" s="12" t="str">
        <f>IF($D940="","",IF(IF(I940="",0,I940)&gt;=F940,"Received",IF(IF(I940="",0,I940)&gt;0,"Part received","Open")))</f>
        <v/>
      </c>
      <c r="K940" s="19" t="n"/>
      <c r="L940" s="14" t="n"/>
    </row>
    <row r="941">
      <c r="A941" s="14" t="n"/>
      <c r="B941" s="19" t="n"/>
      <c r="C941" s="14" t="n"/>
      <c r="D941" s="14" t="n"/>
      <c r="E941" s="12" t="str">
        <f>IF($D941="","",IFERROR(INDEX(Items!$B$2:$B$501,MATCH($D941,Items!$A$2:$A$501,0)),"Unknown SKU"))</f>
        <v/>
      </c>
      <c r="F941" s="14" t="n"/>
      <c r="G941" s="16" t="n"/>
      <c r="H941" s="13" t="str">
        <f>IF(F941="","",F941*G941)</f>
        <v/>
      </c>
      <c r="I941" s="14" t="n"/>
      <c r="J941" s="12" t="str">
        <f>IF($D941="","",IF(IF(I941="",0,I941)&gt;=F941,"Received",IF(IF(I941="",0,I941)&gt;0,"Part received","Open")))</f>
        <v/>
      </c>
      <c r="K941" s="19" t="n"/>
      <c r="L941" s="14" t="n"/>
    </row>
    <row r="942">
      <c r="A942" s="14" t="n"/>
      <c r="B942" s="19" t="n"/>
      <c r="C942" s="14" t="n"/>
      <c r="D942" s="14" t="n"/>
      <c r="E942" s="12" t="str">
        <f>IF($D942="","",IFERROR(INDEX(Items!$B$2:$B$501,MATCH($D942,Items!$A$2:$A$501,0)),"Unknown SKU"))</f>
        <v/>
      </c>
      <c r="F942" s="14" t="n"/>
      <c r="G942" s="16" t="n"/>
      <c r="H942" s="13" t="str">
        <f>IF(F942="","",F942*G942)</f>
        <v/>
      </c>
      <c r="I942" s="14" t="n"/>
      <c r="J942" s="12" t="str">
        <f>IF($D942="","",IF(IF(I942="",0,I942)&gt;=F942,"Received",IF(IF(I942="",0,I942)&gt;0,"Part received","Open")))</f>
        <v/>
      </c>
      <c r="K942" s="19" t="n"/>
      <c r="L942" s="14" t="n"/>
    </row>
    <row r="943">
      <c r="A943" s="14" t="n"/>
      <c r="B943" s="19" t="n"/>
      <c r="C943" s="14" t="n"/>
      <c r="D943" s="14" t="n"/>
      <c r="E943" s="12" t="str">
        <f>IF($D943="","",IFERROR(INDEX(Items!$B$2:$B$501,MATCH($D943,Items!$A$2:$A$501,0)),"Unknown SKU"))</f>
        <v/>
      </c>
      <c r="F943" s="14" t="n"/>
      <c r="G943" s="16" t="n"/>
      <c r="H943" s="13" t="str">
        <f>IF(F943="","",F943*G943)</f>
        <v/>
      </c>
      <c r="I943" s="14" t="n"/>
      <c r="J943" s="12" t="str">
        <f>IF($D943="","",IF(IF(I943="",0,I943)&gt;=F943,"Received",IF(IF(I943="",0,I943)&gt;0,"Part received","Open")))</f>
        <v/>
      </c>
      <c r="K943" s="19" t="n"/>
      <c r="L943" s="14" t="n"/>
    </row>
    <row r="944">
      <c r="A944" s="14" t="n"/>
      <c r="B944" s="19" t="n"/>
      <c r="C944" s="14" t="n"/>
      <c r="D944" s="14" t="n"/>
      <c r="E944" s="12" t="str">
        <f>IF($D944="","",IFERROR(INDEX(Items!$B$2:$B$501,MATCH($D944,Items!$A$2:$A$501,0)),"Unknown SKU"))</f>
        <v/>
      </c>
      <c r="F944" s="14" t="n"/>
      <c r="G944" s="16" t="n"/>
      <c r="H944" s="13" t="str">
        <f>IF(F944="","",F944*G944)</f>
        <v/>
      </c>
      <c r="I944" s="14" t="n"/>
      <c r="J944" s="12" t="str">
        <f>IF($D944="","",IF(IF(I944="",0,I944)&gt;=F944,"Received",IF(IF(I944="",0,I944)&gt;0,"Part received","Open")))</f>
        <v/>
      </c>
      <c r="K944" s="19" t="n"/>
      <c r="L944" s="14" t="n"/>
    </row>
    <row r="945">
      <c r="A945" s="14" t="n"/>
      <c r="B945" s="19" t="n"/>
      <c r="C945" s="14" t="n"/>
      <c r="D945" s="14" t="n"/>
      <c r="E945" s="12" t="str">
        <f>IF($D945="","",IFERROR(INDEX(Items!$B$2:$B$501,MATCH($D945,Items!$A$2:$A$501,0)),"Unknown SKU"))</f>
        <v/>
      </c>
      <c r="F945" s="14" t="n"/>
      <c r="G945" s="16" t="n"/>
      <c r="H945" s="13" t="str">
        <f>IF(F945="","",F945*G945)</f>
        <v/>
      </c>
      <c r="I945" s="14" t="n"/>
      <c r="J945" s="12" t="str">
        <f>IF($D945="","",IF(IF(I945="",0,I945)&gt;=F945,"Received",IF(IF(I945="",0,I945)&gt;0,"Part received","Open")))</f>
        <v/>
      </c>
      <c r="K945" s="19" t="n"/>
      <c r="L945" s="14" t="n"/>
    </row>
    <row r="946">
      <c r="A946" s="14" t="n"/>
      <c r="B946" s="19" t="n"/>
      <c r="C946" s="14" t="n"/>
      <c r="D946" s="14" t="n"/>
      <c r="E946" s="12" t="str">
        <f>IF($D946="","",IFERROR(INDEX(Items!$B$2:$B$501,MATCH($D946,Items!$A$2:$A$501,0)),"Unknown SKU"))</f>
        <v/>
      </c>
      <c r="F946" s="14" t="n"/>
      <c r="G946" s="16" t="n"/>
      <c r="H946" s="13" t="str">
        <f>IF(F946="","",F946*G946)</f>
        <v/>
      </c>
      <c r="I946" s="14" t="n"/>
      <c r="J946" s="12" t="str">
        <f>IF($D946="","",IF(IF(I946="",0,I946)&gt;=F946,"Received",IF(IF(I946="",0,I946)&gt;0,"Part received","Open")))</f>
        <v/>
      </c>
      <c r="K946" s="19" t="n"/>
      <c r="L946" s="14" t="n"/>
    </row>
    <row r="947">
      <c r="A947" s="14" t="n"/>
      <c r="B947" s="19" t="n"/>
      <c r="C947" s="14" t="n"/>
      <c r="D947" s="14" t="n"/>
      <c r="E947" s="12" t="str">
        <f>IF($D947="","",IFERROR(INDEX(Items!$B$2:$B$501,MATCH($D947,Items!$A$2:$A$501,0)),"Unknown SKU"))</f>
        <v/>
      </c>
      <c r="F947" s="14" t="n"/>
      <c r="G947" s="16" t="n"/>
      <c r="H947" s="13" t="str">
        <f>IF(F947="","",F947*G947)</f>
        <v/>
      </c>
      <c r="I947" s="14" t="n"/>
      <c r="J947" s="12" t="str">
        <f>IF($D947="","",IF(IF(I947="",0,I947)&gt;=F947,"Received",IF(IF(I947="",0,I947)&gt;0,"Part received","Open")))</f>
        <v/>
      </c>
      <c r="K947" s="19" t="n"/>
      <c r="L947" s="14" t="n"/>
    </row>
    <row r="948">
      <c r="A948" s="14" t="n"/>
      <c r="B948" s="19" t="n"/>
      <c r="C948" s="14" t="n"/>
      <c r="D948" s="14" t="n"/>
      <c r="E948" s="12" t="str">
        <f>IF($D948="","",IFERROR(INDEX(Items!$B$2:$B$501,MATCH($D948,Items!$A$2:$A$501,0)),"Unknown SKU"))</f>
        <v/>
      </c>
      <c r="F948" s="14" t="n"/>
      <c r="G948" s="16" t="n"/>
      <c r="H948" s="13" t="str">
        <f>IF(F948="","",F948*G948)</f>
        <v/>
      </c>
      <c r="I948" s="14" t="n"/>
      <c r="J948" s="12" t="str">
        <f>IF($D948="","",IF(IF(I948="",0,I948)&gt;=F948,"Received",IF(IF(I948="",0,I948)&gt;0,"Part received","Open")))</f>
        <v/>
      </c>
      <c r="K948" s="19" t="n"/>
      <c r="L948" s="14" t="n"/>
    </row>
    <row r="949">
      <c r="A949" s="14" t="n"/>
      <c r="B949" s="19" t="n"/>
      <c r="C949" s="14" t="n"/>
      <c r="D949" s="14" t="n"/>
      <c r="E949" s="12" t="str">
        <f>IF($D949="","",IFERROR(INDEX(Items!$B$2:$B$501,MATCH($D949,Items!$A$2:$A$501,0)),"Unknown SKU"))</f>
        <v/>
      </c>
      <c r="F949" s="14" t="n"/>
      <c r="G949" s="16" t="n"/>
      <c r="H949" s="13" t="str">
        <f>IF(F949="","",F949*G949)</f>
        <v/>
      </c>
      <c r="I949" s="14" t="n"/>
      <c r="J949" s="12" t="str">
        <f>IF($D949="","",IF(IF(I949="",0,I949)&gt;=F949,"Received",IF(IF(I949="",0,I949)&gt;0,"Part received","Open")))</f>
        <v/>
      </c>
      <c r="K949" s="19" t="n"/>
      <c r="L949" s="14" t="n"/>
    </row>
    <row r="950">
      <c r="A950" s="14" t="n"/>
      <c r="B950" s="19" t="n"/>
      <c r="C950" s="14" t="n"/>
      <c r="D950" s="14" t="n"/>
      <c r="E950" s="12" t="str">
        <f>IF($D950="","",IFERROR(INDEX(Items!$B$2:$B$501,MATCH($D950,Items!$A$2:$A$501,0)),"Unknown SKU"))</f>
        <v/>
      </c>
      <c r="F950" s="14" t="n"/>
      <c r="G950" s="16" t="n"/>
      <c r="H950" s="13" t="str">
        <f>IF(F950="","",F950*G950)</f>
        <v/>
      </c>
      <c r="I950" s="14" t="n"/>
      <c r="J950" s="12" t="str">
        <f>IF($D950="","",IF(IF(I950="",0,I950)&gt;=F950,"Received",IF(IF(I950="",0,I950)&gt;0,"Part received","Open")))</f>
        <v/>
      </c>
      <c r="K950" s="19" t="n"/>
      <c r="L950" s="14" t="n"/>
    </row>
    <row r="951">
      <c r="A951" s="14" t="n"/>
      <c r="B951" s="19" t="n"/>
      <c r="C951" s="14" t="n"/>
      <c r="D951" s="14" t="n"/>
      <c r="E951" s="12" t="str">
        <f>IF($D951="","",IFERROR(INDEX(Items!$B$2:$B$501,MATCH($D951,Items!$A$2:$A$501,0)),"Unknown SKU"))</f>
        <v/>
      </c>
      <c r="F951" s="14" t="n"/>
      <c r="G951" s="16" t="n"/>
      <c r="H951" s="13" t="str">
        <f>IF(F951="","",F951*G951)</f>
        <v/>
      </c>
      <c r="I951" s="14" t="n"/>
      <c r="J951" s="12" t="str">
        <f>IF($D951="","",IF(IF(I951="",0,I951)&gt;=F951,"Received",IF(IF(I951="",0,I951)&gt;0,"Part received","Open")))</f>
        <v/>
      </c>
      <c r="K951" s="19" t="n"/>
      <c r="L951" s="14" t="n"/>
    </row>
    <row r="952">
      <c r="A952" s="14" t="n"/>
      <c r="B952" s="19" t="n"/>
      <c r="C952" s="14" t="n"/>
      <c r="D952" s="14" t="n"/>
      <c r="E952" s="12" t="str">
        <f>IF($D952="","",IFERROR(INDEX(Items!$B$2:$B$501,MATCH($D952,Items!$A$2:$A$501,0)),"Unknown SKU"))</f>
        <v/>
      </c>
      <c r="F952" s="14" t="n"/>
      <c r="G952" s="16" t="n"/>
      <c r="H952" s="13" t="str">
        <f>IF(F952="","",F952*G952)</f>
        <v/>
      </c>
      <c r="I952" s="14" t="n"/>
      <c r="J952" s="12" t="str">
        <f>IF($D952="","",IF(IF(I952="",0,I952)&gt;=F952,"Received",IF(IF(I952="",0,I952)&gt;0,"Part received","Open")))</f>
        <v/>
      </c>
      <c r="K952" s="19" t="n"/>
      <c r="L952" s="14" t="n"/>
    </row>
    <row r="953">
      <c r="A953" s="14" t="n"/>
      <c r="B953" s="19" t="n"/>
      <c r="C953" s="14" t="n"/>
      <c r="D953" s="14" t="n"/>
      <c r="E953" s="12" t="str">
        <f>IF($D953="","",IFERROR(INDEX(Items!$B$2:$B$501,MATCH($D953,Items!$A$2:$A$501,0)),"Unknown SKU"))</f>
        <v/>
      </c>
      <c r="F953" s="14" t="n"/>
      <c r="G953" s="16" t="n"/>
      <c r="H953" s="13" t="str">
        <f>IF(F953="","",F953*G953)</f>
        <v/>
      </c>
      <c r="I953" s="14" t="n"/>
      <c r="J953" s="12" t="str">
        <f>IF($D953="","",IF(IF(I953="",0,I953)&gt;=F953,"Received",IF(IF(I953="",0,I953)&gt;0,"Part received","Open")))</f>
        <v/>
      </c>
      <c r="K953" s="19" t="n"/>
      <c r="L953" s="14" t="n"/>
    </row>
    <row r="954">
      <c r="A954" s="14" t="n"/>
      <c r="B954" s="19" t="n"/>
      <c r="C954" s="14" t="n"/>
      <c r="D954" s="14" t="n"/>
      <c r="E954" s="12" t="str">
        <f>IF($D954="","",IFERROR(INDEX(Items!$B$2:$B$501,MATCH($D954,Items!$A$2:$A$501,0)),"Unknown SKU"))</f>
        <v/>
      </c>
      <c r="F954" s="14" t="n"/>
      <c r="G954" s="16" t="n"/>
      <c r="H954" s="13" t="str">
        <f>IF(F954="","",F954*G954)</f>
        <v/>
      </c>
      <c r="I954" s="14" t="n"/>
      <c r="J954" s="12" t="str">
        <f>IF($D954="","",IF(IF(I954="",0,I954)&gt;=F954,"Received",IF(IF(I954="",0,I954)&gt;0,"Part received","Open")))</f>
        <v/>
      </c>
      <c r="K954" s="19" t="n"/>
      <c r="L954" s="14" t="n"/>
    </row>
    <row r="955">
      <c r="A955" s="14" t="n"/>
      <c r="B955" s="19" t="n"/>
      <c r="C955" s="14" t="n"/>
      <c r="D955" s="14" t="n"/>
      <c r="E955" s="12" t="str">
        <f>IF($D955="","",IFERROR(INDEX(Items!$B$2:$B$501,MATCH($D955,Items!$A$2:$A$501,0)),"Unknown SKU"))</f>
        <v/>
      </c>
      <c r="F955" s="14" t="n"/>
      <c r="G955" s="16" t="n"/>
      <c r="H955" s="13" t="str">
        <f>IF(F955="","",F955*G955)</f>
        <v/>
      </c>
      <c r="I955" s="14" t="n"/>
      <c r="J955" s="12" t="str">
        <f>IF($D955="","",IF(IF(I955="",0,I955)&gt;=F955,"Received",IF(IF(I955="",0,I955)&gt;0,"Part received","Open")))</f>
        <v/>
      </c>
      <c r="K955" s="19" t="n"/>
      <c r="L955" s="14" t="n"/>
    </row>
    <row r="956">
      <c r="A956" s="14" t="n"/>
      <c r="B956" s="19" t="n"/>
      <c r="C956" s="14" t="n"/>
      <c r="D956" s="14" t="n"/>
      <c r="E956" s="12" t="str">
        <f>IF($D956="","",IFERROR(INDEX(Items!$B$2:$B$501,MATCH($D956,Items!$A$2:$A$501,0)),"Unknown SKU"))</f>
        <v/>
      </c>
      <c r="F956" s="14" t="n"/>
      <c r="G956" s="16" t="n"/>
      <c r="H956" s="13" t="str">
        <f>IF(F956="","",F956*G956)</f>
        <v/>
      </c>
      <c r="I956" s="14" t="n"/>
      <c r="J956" s="12" t="str">
        <f>IF($D956="","",IF(IF(I956="",0,I956)&gt;=F956,"Received",IF(IF(I956="",0,I956)&gt;0,"Part received","Open")))</f>
        <v/>
      </c>
      <c r="K956" s="19" t="n"/>
      <c r="L956" s="14" t="n"/>
    </row>
    <row r="957">
      <c r="A957" s="14" t="n"/>
      <c r="B957" s="19" t="n"/>
      <c r="C957" s="14" t="n"/>
      <c r="D957" s="14" t="n"/>
      <c r="E957" s="12" t="str">
        <f>IF($D957="","",IFERROR(INDEX(Items!$B$2:$B$501,MATCH($D957,Items!$A$2:$A$501,0)),"Unknown SKU"))</f>
        <v/>
      </c>
      <c r="F957" s="14" t="n"/>
      <c r="G957" s="16" t="n"/>
      <c r="H957" s="13" t="str">
        <f>IF(F957="","",F957*G957)</f>
        <v/>
      </c>
      <c r="I957" s="14" t="n"/>
      <c r="J957" s="12" t="str">
        <f>IF($D957="","",IF(IF(I957="",0,I957)&gt;=F957,"Received",IF(IF(I957="",0,I957)&gt;0,"Part received","Open")))</f>
        <v/>
      </c>
      <c r="K957" s="19" t="n"/>
      <c r="L957" s="14" t="n"/>
    </row>
    <row r="958">
      <c r="A958" s="14" t="n"/>
      <c r="B958" s="19" t="n"/>
      <c r="C958" s="14" t="n"/>
      <c r="D958" s="14" t="n"/>
      <c r="E958" s="12" t="str">
        <f>IF($D958="","",IFERROR(INDEX(Items!$B$2:$B$501,MATCH($D958,Items!$A$2:$A$501,0)),"Unknown SKU"))</f>
        <v/>
      </c>
      <c r="F958" s="14" t="n"/>
      <c r="G958" s="16" t="n"/>
      <c r="H958" s="13" t="str">
        <f>IF(F958="","",F958*G958)</f>
        <v/>
      </c>
      <c r="I958" s="14" t="n"/>
      <c r="J958" s="12" t="str">
        <f>IF($D958="","",IF(IF(I958="",0,I958)&gt;=F958,"Received",IF(IF(I958="",0,I958)&gt;0,"Part received","Open")))</f>
        <v/>
      </c>
      <c r="K958" s="19" t="n"/>
      <c r="L958" s="14" t="n"/>
    </row>
    <row r="959">
      <c r="A959" s="14" t="n"/>
      <c r="B959" s="19" t="n"/>
      <c r="C959" s="14" t="n"/>
      <c r="D959" s="14" t="n"/>
      <c r="E959" s="12" t="str">
        <f>IF($D959="","",IFERROR(INDEX(Items!$B$2:$B$501,MATCH($D959,Items!$A$2:$A$501,0)),"Unknown SKU"))</f>
        <v/>
      </c>
      <c r="F959" s="14" t="n"/>
      <c r="G959" s="16" t="n"/>
      <c r="H959" s="13" t="str">
        <f>IF(F959="","",F959*G959)</f>
        <v/>
      </c>
      <c r="I959" s="14" t="n"/>
      <c r="J959" s="12" t="str">
        <f>IF($D959="","",IF(IF(I959="",0,I959)&gt;=F959,"Received",IF(IF(I959="",0,I959)&gt;0,"Part received","Open")))</f>
        <v/>
      </c>
      <c r="K959" s="19" t="n"/>
      <c r="L959" s="14" t="n"/>
    </row>
    <row r="960">
      <c r="A960" s="14" t="n"/>
      <c r="B960" s="19" t="n"/>
      <c r="C960" s="14" t="n"/>
      <c r="D960" s="14" t="n"/>
      <c r="E960" s="12" t="str">
        <f>IF($D960="","",IFERROR(INDEX(Items!$B$2:$B$501,MATCH($D960,Items!$A$2:$A$501,0)),"Unknown SKU"))</f>
        <v/>
      </c>
      <c r="F960" s="14" t="n"/>
      <c r="G960" s="16" t="n"/>
      <c r="H960" s="13" t="str">
        <f>IF(F960="","",F960*G960)</f>
        <v/>
      </c>
      <c r="I960" s="14" t="n"/>
      <c r="J960" s="12" t="str">
        <f>IF($D960="","",IF(IF(I960="",0,I960)&gt;=F960,"Received",IF(IF(I960="",0,I960)&gt;0,"Part received","Open")))</f>
        <v/>
      </c>
      <c r="K960" s="19" t="n"/>
      <c r="L960" s="14" t="n"/>
    </row>
    <row r="961">
      <c r="A961" s="14" t="n"/>
      <c r="B961" s="19" t="n"/>
      <c r="C961" s="14" t="n"/>
      <c r="D961" s="14" t="n"/>
      <c r="E961" s="12" t="str">
        <f>IF($D961="","",IFERROR(INDEX(Items!$B$2:$B$501,MATCH($D961,Items!$A$2:$A$501,0)),"Unknown SKU"))</f>
        <v/>
      </c>
      <c r="F961" s="14" t="n"/>
      <c r="G961" s="16" t="n"/>
      <c r="H961" s="13" t="str">
        <f>IF(F961="","",F961*G961)</f>
        <v/>
      </c>
      <c r="I961" s="14" t="n"/>
      <c r="J961" s="12" t="str">
        <f>IF($D961="","",IF(IF(I961="",0,I961)&gt;=F961,"Received",IF(IF(I961="",0,I961)&gt;0,"Part received","Open")))</f>
        <v/>
      </c>
      <c r="K961" s="19" t="n"/>
      <c r="L961" s="14" t="n"/>
    </row>
    <row r="962">
      <c r="A962" s="14" t="n"/>
      <c r="B962" s="19" t="n"/>
      <c r="C962" s="14" t="n"/>
      <c r="D962" s="14" t="n"/>
      <c r="E962" s="12" t="str">
        <f>IF($D962="","",IFERROR(INDEX(Items!$B$2:$B$501,MATCH($D962,Items!$A$2:$A$501,0)),"Unknown SKU"))</f>
        <v/>
      </c>
      <c r="F962" s="14" t="n"/>
      <c r="G962" s="16" t="n"/>
      <c r="H962" s="13" t="str">
        <f>IF(F962="","",F962*G962)</f>
        <v/>
      </c>
      <c r="I962" s="14" t="n"/>
      <c r="J962" s="12" t="str">
        <f>IF($D962="","",IF(IF(I962="",0,I962)&gt;=F962,"Received",IF(IF(I962="",0,I962)&gt;0,"Part received","Open")))</f>
        <v/>
      </c>
      <c r="K962" s="19" t="n"/>
      <c r="L962" s="14" t="n"/>
    </row>
    <row r="963">
      <c r="A963" s="14" t="n"/>
      <c r="B963" s="19" t="n"/>
      <c r="C963" s="14" t="n"/>
      <c r="D963" s="14" t="n"/>
      <c r="E963" s="12" t="str">
        <f>IF($D963="","",IFERROR(INDEX(Items!$B$2:$B$501,MATCH($D963,Items!$A$2:$A$501,0)),"Unknown SKU"))</f>
        <v/>
      </c>
      <c r="F963" s="14" t="n"/>
      <c r="G963" s="16" t="n"/>
      <c r="H963" s="13" t="str">
        <f>IF(F963="","",F963*G963)</f>
        <v/>
      </c>
      <c r="I963" s="14" t="n"/>
      <c r="J963" s="12" t="str">
        <f>IF($D963="","",IF(IF(I963="",0,I963)&gt;=F963,"Received",IF(IF(I963="",0,I963)&gt;0,"Part received","Open")))</f>
        <v/>
      </c>
      <c r="K963" s="19" t="n"/>
      <c r="L963" s="14" t="n"/>
    </row>
    <row r="964">
      <c r="A964" s="14" t="n"/>
      <c r="B964" s="19" t="n"/>
      <c r="C964" s="14" t="n"/>
      <c r="D964" s="14" t="n"/>
      <c r="E964" s="12" t="str">
        <f>IF($D964="","",IFERROR(INDEX(Items!$B$2:$B$501,MATCH($D964,Items!$A$2:$A$501,0)),"Unknown SKU"))</f>
        <v/>
      </c>
      <c r="F964" s="14" t="n"/>
      <c r="G964" s="16" t="n"/>
      <c r="H964" s="13" t="str">
        <f>IF(F964="","",F964*G964)</f>
        <v/>
      </c>
      <c r="I964" s="14" t="n"/>
      <c r="J964" s="12" t="str">
        <f>IF($D964="","",IF(IF(I964="",0,I964)&gt;=F964,"Received",IF(IF(I964="",0,I964)&gt;0,"Part received","Open")))</f>
        <v/>
      </c>
      <c r="K964" s="19" t="n"/>
      <c r="L964" s="14" t="n"/>
    </row>
    <row r="965">
      <c r="A965" s="14" t="n"/>
      <c r="B965" s="19" t="n"/>
      <c r="C965" s="14" t="n"/>
      <c r="D965" s="14" t="n"/>
      <c r="E965" s="12" t="str">
        <f>IF($D965="","",IFERROR(INDEX(Items!$B$2:$B$501,MATCH($D965,Items!$A$2:$A$501,0)),"Unknown SKU"))</f>
        <v/>
      </c>
      <c r="F965" s="14" t="n"/>
      <c r="G965" s="16" t="n"/>
      <c r="H965" s="13" t="str">
        <f>IF(F965="","",F965*G965)</f>
        <v/>
      </c>
      <c r="I965" s="14" t="n"/>
      <c r="J965" s="12" t="str">
        <f>IF($D965="","",IF(IF(I965="",0,I965)&gt;=F965,"Received",IF(IF(I965="",0,I965)&gt;0,"Part received","Open")))</f>
        <v/>
      </c>
      <c r="K965" s="19" t="n"/>
      <c r="L965" s="14" t="n"/>
    </row>
    <row r="966">
      <c r="A966" s="14" t="n"/>
      <c r="B966" s="19" t="n"/>
      <c r="C966" s="14" t="n"/>
      <c r="D966" s="14" t="n"/>
      <c r="E966" s="12" t="str">
        <f>IF($D966="","",IFERROR(INDEX(Items!$B$2:$B$501,MATCH($D966,Items!$A$2:$A$501,0)),"Unknown SKU"))</f>
        <v/>
      </c>
      <c r="F966" s="14" t="n"/>
      <c r="G966" s="16" t="n"/>
      <c r="H966" s="13" t="str">
        <f>IF(F966="","",F966*G966)</f>
        <v/>
      </c>
      <c r="I966" s="14" t="n"/>
      <c r="J966" s="12" t="str">
        <f>IF($D966="","",IF(IF(I966="",0,I966)&gt;=F966,"Received",IF(IF(I966="",0,I966)&gt;0,"Part received","Open")))</f>
        <v/>
      </c>
      <c r="K966" s="19" t="n"/>
      <c r="L966" s="14" t="n"/>
    </row>
    <row r="967">
      <c r="A967" s="14" t="n"/>
      <c r="B967" s="19" t="n"/>
      <c r="C967" s="14" t="n"/>
      <c r="D967" s="14" t="n"/>
      <c r="E967" s="12" t="str">
        <f>IF($D967="","",IFERROR(INDEX(Items!$B$2:$B$501,MATCH($D967,Items!$A$2:$A$501,0)),"Unknown SKU"))</f>
        <v/>
      </c>
      <c r="F967" s="14" t="n"/>
      <c r="G967" s="16" t="n"/>
      <c r="H967" s="13" t="str">
        <f>IF(F967="","",F967*G967)</f>
        <v/>
      </c>
      <c r="I967" s="14" t="n"/>
      <c r="J967" s="12" t="str">
        <f>IF($D967="","",IF(IF(I967="",0,I967)&gt;=F967,"Received",IF(IF(I967="",0,I967)&gt;0,"Part received","Open")))</f>
        <v/>
      </c>
      <c r="K967" s="19" t="n"/>
      <c r="L967" s="14" t="n"/>
    </row>
    <row r="968">
      <c r="A968" s="14" t="n"/>
      <c r="B968" s="19" t="n"/>
      <c r="C968" s="14" t="n"/>
      <c r="D968" s="14" t="n"/>
      <c r="E968" s="12" t="str">
        <f>IF($D968="","",IFERROR(INDEX(Items!$B$2:$B$501,MATCH($D968,Items!$A$2:$A$501,0)),"Unknown SKU"))</f>
        <v/>
      </c>
      <c r="F968" s="14" t="n"/>
      <c r="G968" s="16" t="n"/>
      <c r="H968" s="13" t="str">
        <f>IF(F968="","",F968*G968)</f>
        <v/>
      </c>
      <c r="I968" s="14" t="n"/>
      <c r="J968" s="12" t="str">
        <f>IF($D968="","",IF(IF(I968="",0,I968)&gt;=F968,"Received",IF(IF(I968="",0,I968)&gt;0,"Part received","Open")))</f>
        <v/>
      </c>
      <c r="K968" s="19" t="n"/>
      <c r="L968" s="14" t="n"/>
    </row>
    <row r="969">
      <c r="A969" s="14" t="n"/>
      <c r="B969" s="19" t="n"/>
      <c r="C969" s="14" t="n"/>
      <c r="D969" s="14" t="n"/>
      <c r="E969" s="12" t="str">
        <f>IF($D969="","",IFERROR(INDEX(Items!$B$2:$B$501,MATCH($D969,Items!$A$2:$A$501,0)),"Unknown SKU"))</f>
        <v/>
      </c>
      <c r="F969" s="14" t="n"/>
      <c r="G969" s="16" t="n"/>
      <c r="H969" s="13" t="str">
        <f>IF(F969="","",F969*G969)</f>
        <v/>
      </c>
      <c r="I969" s="14" t="n"/>
      <c r="J969" s="12" t="str">
        <f>IF($D969="","",IF(IF(I969="",0,I969)&gt;=F969,"Received",IF(IF(I969="",0,I969)&gt;0,"Part received","Open")))</f>
        <v/>
      </c>
      <c r="K969" s="19" t="n"/>
      <c r="L969" s="14" t="n"/>
    </row>
    <row r="970">
      <c r="A970" s="14" t="n"/>
      <c r="B970" s="19" t="n"/>
      <c r="C970" s="14" t="n"/>
      <c r="D970" s="14" t="n"/>
      <c r="E970" s="12" t="str">
        <f>IF($D970="","",IFERROR(INDEX(Items!$B$2:$B$501,MATCH($D970,Items!$A$2:$A$501,0)),"Unknown SKU"))</f>
        <v/>
      </c>
      <c r="F970" s="14" t="n"/>
      <c r="G970" s="16" t="n"/>
      <c r="H970" s="13" t="str">
        <f>IF(F970="","",F970*G970)</f>
        <v/>
      </c>
      <c r="I970" s="14" t="n"/>
      <c r="J970" s="12" t="str">
        <f>IF($D970="","",IF(IF(I970="",0,I970)&gt;=F970,"Received",IF(IF(I970="",0,I970)&gt;0,"Part received","Open")))</f>
        <v/>
      </c>
      <c r="K970" s="19" t="n"/>
      <c r="L970" s="14" t="n"/>
    </row>
    <row r="971">
      <c r="A971" s="14" t="n"/>
      <c r="B971" s="19" t="n"/>
      <c r="C971" s="14" t="n"/>
      <c r="D971" s="14" t="n"/>
      <c r="E971" s="12" t="str">
        <f>IF($D971="","",IFERROR(INDEX(Items!$B$2:$B$501,MATCH($D971,Items!$A$2:$A$501,0)),"Unknown SKU"))</f>
        <v/>
      </c>
      <c r="F971" s="14" t="n"/>
      <c r="G971" s="16" t="n"/>
      <c r="H971" s="13" t="str">
        <f>IF(F971="","",F971*G971)</f>
        <v/>
      </c>
      <c r="I971" s="14" t="n"/>
      <c r="J971" s="12" t="str">
        <f>IF($D971="","",IF(IF(I971="",0,I971)&gt;=F971,"Received",IF(IF(I971="",0,I971)&gt;0,"Part received","Open")))</f>
        <v/>
      </c>
      <c r="K971" s="19" t="n"/>
      <c r="L971" s="14" t="n"/>
    </row>
    <row r="972">
      <c r="A972" s="14" t="n"/>
      <c r="B972" s="19" t="n"/>
      <c r="C972" s="14" t="n"/>
      <c r="D972" s="14" t="n"/>
      <c r="E972" s="12" t="str">
        <f>IF($D972="","",IFERROR(INDEX(Items!$B$2:$B$501,MATCH($D972,Items!$A$2:$A$501,0)),"Unknown SKU"))</f>
        <v/>
      </c>
      <c r="F972" s="14" t="n"/>
      <c r="G972" s="16" t="n"/>
      <c r="H972" s="13" t="str">
        <f>IF(F972="","",F972*G972)</f>
        <v/>
      </c>
      <c r="I972" s="14" t="n"/>
      <c r="J972" s="12" t="str">
        <f>IF($D972="","",IF(IF(I972="",0,I972)&gt;=F972,"Received",IF(IF(I972="",0,I972)&gt;0,"Part received","Open")))</f>
        <v/>
      </c>
      <c r="K972" s="19" t="n"/>
      <c r="L972" s="14" t="n"/>
    </row>
    <row r="973">
      <c r="A973" s="14" t="n"/>
      <c r="B973" s="19" t="n"/>
      <c r="C973" s="14" t="n"/>
      <c r="D973" s="14" t="n"/>
      <c r="E973" s="12" t="str">
        <f>IF($D973="","",IFERROR(INDEX(Items!$B$2:$B$501,MATCH($D973,Items!$A$2:$A$501,0)),"Unknown SKU"))</f>
        <v/>
      </c>
      <c r="F973" s="14" t="n"/>
      <c r="G973" s="16" t="n"/>
      <c r="H973" s="13" t="str">
        <f>IF(F973="","",F973*G973)</f>
        <v/>
      </c>
      <c r="I973" s="14" t="n"/>
      <c r="J973" s="12" t="str">
        <f>IF($D973="","",IF(IF(I973="",0,I973)&gt;=F973,"Received",IF(IF(I973="",0,I973)&gt;0,"Part received","Open")))</f>
        <v/>
      </c>
      <c r="K973" s="19" t="n"/>
      <c r="L973" s="14" t="n"/>
    </row>
    <row r="974">
      <c r="A974" s="14" t="n"/>
      <c r="B974" s="19" t="n"/>
      <c r="C974" s="14" t="n"/>
      <c r="D974" s="14" t="n"/>
      <c r="E974" s="12" t="str">
        <f>IF($D974="","",IFERROR(INDEX(Items!$B$2:$B$501,MATCH($D974,Items!$A$2:$A$501,0)),"Unknown SKU"))</f>
        <v/>
      </c>
      <c r="F974" s="14" t="n"/>
      <c r="G974" s="16" t="n"/>
      <c r="H974" s="13" t="str">
        <f>IF(F974="","",F974*G974)</f>
        <v/>
      </c>
      <c r="I974" s="14" t="n"/>
      <c r="J974" s="12" t="str">
        <f>IF($D974="","",IF(IF(I974="",0,I974)&gt;=F974,"Received",IF(IF(I974="",0,I974)&gt;0,"Part received","Open")))</f>
        <v/>
      </c>
      <c r="K974" s="19" t="n"/>
      <c r="L974" s="14" t="n"/>
    </row>
    <row r="975">
      <c r="A975" s="14" t="n"/>
      <c r="B975" s="19" t="n"/>
      <c r="C975" s="14" t="n"/>
      <c r="D975" s="14" t="n"/>
      <c r="E975" s="12" t="str">
        <f>IF($D975="","",IFERROR(INDEX(Items!$B$2:$B$501,MATCH($D975,Items!$A$2:$A$501,0)),"Unknown SKU"))</f>
        <v/>
      </c>
      <c r="F975" s="14" t="n"/>
      <c r="G975" s="16" t="n"/>
      <c r="H975" s="13" t="str">
        <f>IF(F975="","",F975*G975)</f>
        <v/>
      </c>
      <c r="I975" s="14" t="n"/>
      <c r="J975" s="12" t="str">
        <f>IF($D975="","",IF(IF(I975="",0,I975)&gt;=F975,"Received",IF(IF(I975="",0,I975)&gt;0,"Part received","Open")))</f>
        <v/>
      </c>
      <c r="K975" s="19" t="n"/>
      <c r="L975" s="14" t="n"/>
    </row>
    <row r="976">
      <c r="A976" s="14" t="n"/>
      <c r="B976" s="19" t="n"/>
      <c r="C976" s="14" t="n"/>
      <c r="D976" s="14" t="n"/>
      <c r="E976" s="12" t="str">
        <f>IF($D976="","",IFERROR(INDEX(Items!$B$2:$B$501,MATCH($D976,Items!$A$2:$A$501,0)),"Unknown SKU"))</f>
        <v/>
      </c>
      <c r="F976" s="14" t="n"/>
      <c r="G976" s="16" t="n"/>
      <c r="H976" s="13" t="str">
        <f>IF(F976="","",F976*G976)</f>
        <v/>
      </c>
      <c r="I976" s="14" t="n"/>
      <c r="J976" s="12" t="str">
        <f>IF($D976="","",IF(IF(I976="",0,I976)&gt;=F976,"Received",IF(IF(I976="",0,I976)&gt;0,"Part received","Open")))</f>
        <v/>
      </c>
      <c r="K976" s="19" t="n"/>
      <c r="L976" s="14" t="n"/>
    </row>
    <row r="977">
      <c r="A977" s="14" t="n"/>
      <c r="B977" s="19" t="n"/>
      <c r="C977" s="14" t="n"/>
      <c r="D977" s="14" t="n"/>
      <c r="E977" s="12" t="str">
        <f>IF($D977="","",IFERROR(INDEX(Items!$B$2:$B$501,MATCH($D977,Items!$A$2:$A$501,0)),"Unknown SKU"))</f>
        <v/>
      </c>
      <c r="F977" s="14" t="n"/>
      <c r="G977" s="16" t="n"/>
      <c r="H977" s="13" t="str">
        <f>IF(F977="","",F977*G977)</f>
        <v/>
      </c>
      <c r="I977" s="14" t="n"/>
      <c r="J977" s="12" t="str">
        <f>IF($D977="","",IF(IF(I977="",0,I977)&gt;=F977,"Received",IF(IF(I977="",0,I977)&gt;0,"Part received","Open")))</f>
        <v/>
      </c>
      <c r="K977" s="19" t="n"/>
      <c r="L977" s="14" t="n"/>
    </row>
    <row r="978">
      <c r="A978" s="14" t="n"/>
      <c r="B978" s="19" t="n"/>
      <c r="C978" s="14" t="n"/>
      <c r="D978" s="14" t="n"/>
      <c r="E978" s="12" t="str">
        <f>IF($D978="","",IFERROR(INDEX(Items!$B$2:$B$501,MATCH($D978,Items!$A$2:$A$501,0)),"Unknown SKU"))</f>
        <v/>
      </c>
      <c r="F978" s="14" t="n"/>
      <c r="G978" s="16" t="n"/>
      <c r="H978" s="13" t="str">
        <f>IF(F978="","",F978*G978)</f>
        <v/>
      </c>
      <c r="I978" s="14" t="n"/>
      <c r="J978" s="12" t="str">
        <f>IF($D978="","",IF(IF(I978="",0,I978)&gt;=F978,"Received",IF(IF(I978="",0,I978)&gt;0,"Part received","Open")))</f>
        <v/>
      </c>
      <c r="K978" s="19" t="n"/>
      <c r="L978" s="14" t="n"/>
    </row>
    <row r="979">
      <c r="A979" s="14" t="n"/>
      <c r="B979" s="19" t="n"/>
      <c r="C979" s="14" t="n"/>
      <c r="D979" s="14" t="n"/>
      <c r="E979" s="12" t="str">
        <f>IF($D979="","",IFERROR(INDEX(Items!$B$2:$B$501,MATCH($D979,Items!$A$2:$A$501,0)),"Unknown SKU"))</f>
        <v/>
      </c>
      <c r="F979" s="14" t="n"/>
      <c r="G979" s="16" t="n"/>
      <c r="H979" s="13" t="str">
        <f>IF(F979="","",F979*G979)</f>
        <v/>
      </c>
      <c r="I979" s="14" t="n"/>
      <c r="J979" s="12" t="str">
        <f>IF($D979="","",IF(IF(I979="",0,I979)&gt;=F979,"Received",IF(IF(I979="",0,I979)&gt;0,"Part received","Open")))</f>
        <v/>
      </c>
      <c r="K979" s="19" t="n"/>
      <c r="L979" s="14" t="n"/>
    </row>
    <row r="980">
      <c r="A980" s="14" t="n"/>
      <c r="B980" s="19" t="n"/>
      <c r="C980" s="14" t="n"/>
      <c r="D980" s="14" t="n"/>
      <c r="E980" s="12" t="str">
        <f>IF($D980="","",IFERROR(INDEX(Items!$B$2:$B$501,MATCH($D980,Items!$A$2:$A$501,0)),"Unknown SKU"))</f>
        <v/>
      </c>
      <c r="F980" s="14" t="n"/>
      <c r="G980" s="16" t="n"/>
      <c r="H980" s="13" t="str">
        <f>IF(F980="","",F980*G980)</f>
        <v/>
      </c>
      <c r="I980" s="14" t="n"/>
      <c r="J980" s="12" t="str">
        <f>IF($D980="","",IF(IF(I980="",0,I980)&gt;=F980,"Received",IF(IF(I980="",0,I980)&gt;0,"Part received","Open")))</f>
        <v/>
      </c>
      <c r="K980" s="19" t="n"/>
      <c r="L980" s="14" t="n"/>
    </row>
    <row r="981">
      <c r="A981" s="14" t="n"/>
      <c r="B981" s="19" t="n"/>
      <c r="C981" s="14" t="n"/>
      <c r="D981" s="14" t="n"/>
      <c r="E981" s="12" t="str">
        <f>IF($D981="","",IFERROR(INDEX(Items!$B$2:$B$501,MATCH($D981,Items!$A$2:$A$501,0)),"Unknown SKU"))</f>
        <v/>
      </c>
      <c r="F981" s="14" t="n"/>
      <c r="G981" s="16" t="n"/>
      <c r="H981" s="13" t="str">
        <f>IF(F981="","",F981*G981)</f>
        <v/>
      </c>
      <c r="I981" s="14" t="n"/>
      <c r="J981" s="12" t="str">
        <f>IF($D981="","",IF(IF(I981="",0,I981)&gt;=F981,"Received",IF(IF(I981="",0,I981)&gt;0,"Part received","Open")))</f>
        <v/>
      </c>
      <c r="K981" s="19" t="n"/>
      <c r="L981" s="14" t="n"/>
    </row>
    <row r="982">
      <c r="A982" s="14" t="n"/>
      <c r="B982" s="19" t="n"/>
      <c r="C982" s="14" t="n"/>
      <c r="D982" s="14" t="n"/>
      <c r="E982" s="12" t="str">
        <f>IF($D982="","",IFERROR(INDEX(Items!$B$2:$B$501,MATCH($D982,Items!$A$2:$A$501,0)),"Unknown SKU"))</f>
        <v/>
      </c>
      <c r="F982" s="14" t="n"/>
      <c r="G982" s="16" t="n"/>
      <c r="H982" s="13" t="str">
        <f>IF(F982="","",F982*G982)</f>
        <v/>
      </c>
      <c r="I982" s="14" t="n"/>
      <c r="J982" s="12" t="str">
        <f>IF($D982="","",IF(IF(I982="",0,I982)&gt;=F982,"Received",IF(IF(I982="",0,I982)&gt;0,"Part received","Open")))</f>
        <v/>
      </c>
      <c r="K982" s="19" t="n"/>
      <c r="L982" s="14" t="n"/>
    </row>
    <row r="983">
      <c r="A983" s="14" t="n"/>
      <c r="B983" s="19" t="n"/>
      <c r="C983" s="14" t="n"/>
      <c r="D983" s="14" t="n"/>
      <c r="E983" s="12" t="str">
        <f>IF($D983="","",IFERROR(INDEX(Items!$B$2:$B$501,MATCH($D983,Items!$A$2:$A$501,0)),"Unknown SKU"))</f>
        <v/>
      </c>
      <c r="F983" s="14" t="n"/>
      <c r="G983" s="16" t="n"/>
      <c r="H983" s="13" t="str">
        <f>IF(F983="","",F983*G983)</f>
        <v/>
      </c>
      <c r="I983" s="14" t="n"/>
      <c r="J983" s="12" t="str">
        <f>IF($D983="","",IF(IF(I983="",0,I983)&gt;=F983,"Received",IF(IF(I983="",0,I983)&gt;0,"Part received","Open")))</f>
        <v/>
      </c>
      <c r="K983" s="19" t="n"/>
      <c r="L983" s="14" t="n"/>
    </row>
    <row r="984">
      <c r="A984" s="14" t="n"/>
      <c r="B984" s="19" t="n"/>
      <c r="C984" s="14" t="n"/>
      <c r="D984" s="14" t="n"/>
      <c r="E984" s="12" t="str">
        <f>IF($D984="","",IFERROR(INDEX(Items!$B$2:$B$501,MATCH($D984,Items!$A$2:$A$501,0)),"Unknown SKU"))</f>
        <v/>
      </c>
      <c r="F984" s="14" t="n"/>
      <c r="G984" s="16" t="n"/>
      <c r="H984" s="13" t="str">
        <f>IF(F984="","",F984*G984)</f>
        <v/>
      </c>
      <c r="I984" s="14" t="n"/>
      <c r="J984" s="12" t="str">
        <f>IF($D984="","",IF(IF(I984="",0,I984)&gt;=F984,"Received",IF(IF(I984="",0,I984)&gt;0,"Part received","Open")))</f>
        <v/>
      </c>
      <c r="K984" s="19" t="n"/>
      <c r="L984" s="14" t="n"/>
    </row>
    <row r="985">
      <c r="A985" s="14" t="n"/>
      <c r="B985" s="19" t="n"/>
      <c r="C985" s="14" t="n"/>
      <c r="D985" s="14" t="n"/>
      <c r="E985" s="12" t="str">
        <f>IF($D985="","",IFERROR(INDEX(Items!$B$2:$B$501,MATCH($D985,Items!$A$2:$A$501,0)),"Unknown SKU"))</f>
        <v/>
      </c>
      <c r="F985" s="14" t="n"/>
      <c r="G985" s="16" t="n"/>
      <c r="H985" s="13" t="str">
        <f>IF(F985="","",F985*G985)</f>
        <v/>
      </c>
      <c r="I985" s="14" t="n"/>
      <c r="J985" s="12" t="str">
        <f>IF($D985="","",IF(IF(I985="",0,I985)&gt;=F985,"Received",IF(IF(I985="",0,I985)&gt;0,"Part received","Open")))</f>
        <v/>
      </c>
      <c r="K985" s="19" t="n"/>
      <c r="L985" s="14" t="n"/>
    </row>
    <row r="986">
      <c r="A986" s="14" t="n"/>
      <c r="B986" s="19" t="n"/>
      <c r="C986" s="14" t="n"/>
      <c r="D986" s="14" t="n"/>
      <c r="E986" s="12" t="str">
        <f>IF($D986="","",IFERROR(INDEX(Items!$B$2:$B$501,MATCH($D986,Items!$A$2:$A$501,0)),"Unknown SKU"))</f>
        <v/>
      </c>
      <c r="F986" s="14" t="n"/>
      <c r="G986" s="16" t="n"/>
      <c r="H986" s="13" t="str">
        <f>IF(F986="","",F986*G986)</f>
        <v/>
      </c>
      <c r="I986" s="14" t="n"/>
      <c r="J986" s="12" t="str">
        <f>IF($D986="","",IF(IF(I986="",0,I986)&gt;=F986,"Received",IF(IF(I986="",0,I986)&gt;0,"Part received","Open")))</f>
        <v/>
      </c>
      <c r="K986" s="19" t="n"/>
      <c r="L986" s="14" t="n"/>
    </row>
    <row r="987">
      <c r="A987" s="14" t="n"/>
      <c r="B987" s="19" t="n"/>
      <c r="C987" s="14" t="n"/>
      <c r="D987" s="14" t="n"/>
      <c r="E987" s="12" t="str">
        <f>IF($D987="","",IFERROR(INDEX(Items!$B$2:$B$501,MATCH($D987,Items!$A$2:$A$501,0)),"Unknown SKU"))</f>
        <v/>
      </c>
      <c r="F987" s="14" t="n"/>
      <c r="G987" s="16" t="n"/>
      <c r="H987" s="13" t="str">
        <f>IF(F987="","",F987*G987)</f>
        <v/>
      </c>
      <c r="I987" s="14" t="n"/>
      <c r="J987" s="12" t="str">
        <f>IF($D987="","",IF(IF(I987="",0,I987)&gt;=F987,"Received",IF(IF(I987="",0,I987)&gt;0,"Part received","Open")))</f>
        <v/>
      </c>
      <c r="K987" s="19" t="n"/>
      <c r="L987" s="14" t="n"/>
    </row>
    <row r="988">
      <c r="A988" s="14" t="n"/>
      <c r="B988" s="19" t="n"/>
      <c r="C988" s="14" t="n"/>
      <c r="D988" s="14" t="n"/>
      <c r="E988" s="12" t="str">
        <f>IF($D988="","",IFERROR(INDEX(Items!$B$2:$B$501,MATCH($D988,Items!$A$2:$A$501,0)),"Unknown SKU"))</f>
        <v/>
      </c>
      <c r="F988" s="14" t="n"/>
      <c r="G988" s="16" t="n"/>
      <c r="H988" s="13" t="str">
        <f>IF(F988="","",F988*G988)</f>
        <v/>
      </c>
      <c r="I988" s="14" t="n"/>
      <c r="J988" s="12" t="str">
        <f>IF($D988="","",IF(IF(I988="",0,I988)&gt;=F988,"Received",IF(IF(I988="",0,I988)&gt;0,"Part received","Open")))</f>
        <v/>
      </c>
      <c r="K988" s="19" t="n"/>
      <c r="L988" s="14" t="n"/>
    </row>
    <row r="989">
      <c r="A989" s="14" t="n"/>
      <c r="B989" s="19" t="n"/>
      <c r="C989" s="14" t="n"/>
      <c r="D989" s="14" t="n"/>
      <c r="E989" s="12" t="str">
        <f>IF($D989="","",IFERROR(INDEX(Items!$B$2:$B$501,MATCH($D989,Items!$A$2:$A$501,0)),"Unknown SKU"))</f>
        <v/>
      </c>
      <c r="F989" s="14" t="n"/>
      <c r="G989" s="16" t="n"/>
      <c r="H989" s="13" t="str">
        <f>IF(F989="","",F989*G989)</f>
        <v/>
      </c>
      <c r="I989" s="14" t="n"/>
      <c r="J989" s="12" t="str">
        <f>IF($D989="","",IF(IF(I989="",0,I989)&gt;=F989,"Received",IF(IF(I989="",0,I989)&gt;0,"Part received","Open")))</f>
        <v/>
      </c>
      <c r="K989" s="19" t="n"/>
      <c r="L989" s="14" t="n"/>
    </row>
    <row r="990">
      <c r="A990" s="14" t="n"/>
      <c r="B990" s="19" t="n"/>
      <c r="C990" s="14" t="n"/>
      <c r="D990" s="14" t="n"/>
      <c r="E990" s="12" t="str">
        <f>IF($D990="","",IFERROR(INDEX(Items!$B$2:$B$501,MATCH($D990,Items!$A$2:$A$501,0)),"Unknown SKU"))</f>
        <v/>
      </c>
      <c r="F990" s="14" t="n"/>
      <c r="G990" s="16" t="n"/>
      <c r="H990" s="13" t="str">
        <f>IF(F990="","",F990*G990)</f>
        <v/>
      </c>
      <c r="I990" s="14" t="n"/>
      <c r="J990" s="12" t="str">
        <f>IF($D990="","",IF(IF(I990="",0,I990)&gt;=F990,"Received",IF(IF(I990="",0,I990)&gt;0,"Part received","Open")))</f>
        <v/>
      </c>
      <c r="K990" s="19" t="n"/>
      <c r="L990" s="14" t="n"/>
    </row>
    <row r="991">
      <c r="A991" s="14" t="n"/>
      <c r="B991" s="19" t="n"/>
      <c r="C991" s="14" t="n"/>
      <c r="D991" s="14" t="n"/>
      <c r="E991" s="12" t="str">
        <f>IF($D991="","",IFERROR(INDEX(Items!$B$2:$B$501,MATCH($D991,Items!$A$2:$A$501,0)),"Unknown SKU"))</f>
        <v/>
      </c>
      <c r="F991" s="14" t="n"/>
      <c r="G991" s="16" t="n"/>
      <c r="H991" s="13" t="str">
        <f>IF(F991="","",F991*G991)</f>
        <v/>
      </c>
      <c r="I991" s="14" t="n"/>
      <c r="J991" s="12" t="str">
        <f>IF($D991="","",IF(IF(I991="",0,I991)&gt;=F991,"Received",IF(IF(I991="",0,I991)&gt;0,"Part received","Open")))</f>
        <v/>
      </c>
      <c r="K991" s="19" t="n"/>
      <c r="L991" s="14" t="n"/>
    </row>
    <row r="992">
      <c r="A992" s="14" t="n"/>
      <c r="B992" s="19" t="n"/>
      <c r="C992" s="14" t="n"/>
      <c r="D992" s="14" t="n"/>
      <c r="E992" s="12" t="str">
        <f>IF($D992="","",IFERROR(INDEX(Items!$B$2:$B$501,MATCH($D992,Items!$A$2:$A$501,0)),"Unknown SKU"))</f>
        <v/>
      </c>
      <c r="F992" s="14" t="n"/>
      <c r="G992" s="16" t="n"/>
      <c r="H992" s="13" t="str">
        <f>IF(F992="","",F992*G992)</f>
        <v/>
      </c>
      <c r="I992" s="14" t="n"/>
      <c r="J992" s="12" t="str">
        <f>IF($D992="","",IF(IF(I992="",0,I992)&gt;=F992,"Received",IF(IF(I992="",0,I992)&gt;0,"Part received","Open")))</f>
        <v/>
      </c>
      <c r="K992" s="19" t="n"/>
      <c r="L992" s="14" t="n"/>
    </row>
    <row r="993">
      <c r="A993" s="14" t="n"/>
      <c r="B993" s="19" t="n"/>
      <c r="C993" s="14" t="n"/>
      <c r="D993" s="14" t="n"/>
      <c r="E993" s="12" t="str">
        <f>IF($D993="","",IFERROR(INDEX(Items!$B$2:$B$501,MATCH($D993,Items!$A$2:$A$501,0)),"Unknown SKU"))</f>
        <v/>
      </c>
      <c r="F993" s="14" t="n"/>
      <c r="G993" s="16" t="n"/>
      <c r="H993" s="13" t="str">
        <f>IF(F993="","",F993*G993)</f>
        <v/>
      </c>
      <c r="I993" s="14" t="n"/>
      <c r="J993" s="12" t="str">
        <f>IF($D993="","",IF(IF(I993="",0,I993)&gt;=F993,"Received",IF(IF(I993="",0,I993)&gt;0,"Part received","Open")))</f>
        <v/>
      </c>
      <c r="K993" s="19" t="n"/>
      <c r="L993" s="14" t="n"/>
    </row>
    <row r="994">
      <c r="A994" s="14" t="n"/>
      <c r="B994" s="19" t="n"/>
      <c r="C994" s="14" t="n"/>
      <c r="D994" s="14" t="n"/>
      <c r="E994" s="12" t="str">
        <f>IF($D994="","",IFERROR(INDEX(Items!$B$2:$B$501,MATCH($D994,Items!$A$2:$A$501,0)),"Unknown SKU"))</f>
        <v/>
      </c>
      <c r="F994" s="14" t="n"/>
      <c r="G994" s="16" t="n"/>
      <c r="H994" s="13" t="str">
        <f>IF(F994="","",F994*G994)</f>
        <v/>
      </c>
      <c r="I994" s="14" t="n"/>
      <c r="J994" s="12" t="str">
        <f>IF($D994="","",IF(IF(I994="",0,I994)&gt;=F994,"Received",IF(IF(I994="",0,I994)&gt;0,"Part received","Open")))</f>
        <v/>
      </c>
      <c r="K994" s="19" t="n"/>
      <c r="L994" s="14" t="n"/>
    </row>
    <row r="995">
      <c r="A995" s="14" t="n"/>
      <c r="B995" s="19" t="n"/>
      <c r="C995" s="14" t="n"/>
      <c r="D995" s="14" t="n"/>
      <c r="E995" s="12" t="str">
        <f>IF($D995="","",IFERROR(INDEX(Items!$B$2:$B$501,MATCH($D995,Items!$A$2:$A$501,0)),"Unknown SKU"))</f>
        <v/>
      </c>
      <c r="F995" s="14" t="n"/>
      <c r="G995" s="16" t="n"/>
      <c r="H995" s="13" t="str">
        <f>IF(F995="","",F995*G995)</f>
        <v/>
      </c>
      <c r="I995" s="14" t="n"/>
      <c r="J995" s="12" t="str">
        <f>IF($D995="","",IF(IF(I995="",0,I995)&gt;=F995,"Received",IF(IF(I995="",0,I995)&gt;0,"Part received","Open")))</f>
        <v/>
      </c>
      <c r="K995" s="19" t="n"/>
      <c r="L995" s="14" t="n"/>
    </row>
    <row r="996">
      <c r="A996" s="14" t="n"/>
      <c r="B996" s="19" t="n"/>
      <c r="C996" s="14" t="n"/>
      <c r="D996" s="14" t="n"/>
      <c r="E996" s="12" t="str">
        <f>IF($D996="","",IFERROR(INDEX(Items!$B$2:$B$501,MATCH($D996,Items!$A$2:$A$501,0)),"Unknown SKU"))</f>
        <v/>
      </c>
      <c r="F996" s="14" t="n"/>
      <c r="G996" s="16" t="n"/>
      <c r="H996" s="13" t="str">
        <f>IF(F996="","",F996*G996)</f>
        <v/>
      </c>
      <c r="I996" s="14" t="n"/>
      <c r="J996" s="12" t="str">
        <f>IF($D996="","",IF(IF(I996="",0,I996)&gt;=F996,"Received",IF(IF(I996="",0,I996)&gt;0,"Part received","Open")))</f>
        <v/>
      </c>
      <c r="K996" s="19" t="n"/>
      <c r="L996" s="14" t="n"/>
    </row>
    <row r="997">
      <c r="A997" s="14" t="n"/>
      <c r="B997" s="19" t="n"/>
      <c r="C997" s="14" t="n"/>
      <c r="D997" s="14" t="n"/>
      <c r="E997" s="12" t="str">
        <f>IF($D997="","",IFERROR(INDEX(Items!$B$2:$B$501,MATCH($D997,Items!$A$2:$A$501,0)),"Unknown SKU"))</f>
        <v/>
      </c>
      <c r="F997" s="14" t="n"/>
      <c r="G997" s="16" t="n"/>
      <c r="H997" s="13" t="str">
        <f>IF(F997="","",F997*G997)</f>
        <v/>
      </c>
      <c r="I997" s="14" t="n"/>
      <c r="J997" s="12" t="str">
        <f>IF($D997="","",IF(IF(I997="",0,I997)&gt;=F997,"Received",IF(IF(I997="",0,I997)&gt;0,"Part received","Open")))</f>
        <v/>
      </c>
      <c r="K997" s="19" t="n"/>
      <c r="L997" s="14" t="n"/>
    </row>
    <row r="998">
      <c r="A998" s="14" t="n"/>
      <c r="B998" s="19" t="n"/>
      <c r="C998" s="14" t="n"/>
      <c r="D998" s="14" t="n"/>
      <c r="E998" s="12" t="str">
        <f>IF($D998="","",IFERROR(INDEX(Items!$B$2:$B$501,MATCH($D998,Items!$A$2:$A$501,0)),"Unknown SKU"))</f>
        <v/>
      </c>
      <c r="F998" s="14" t="n"/>
      <c r="G998" s="16" t="n"/>
      <c r="H998" s="13" t="str">
        <f>IF(F998="","",F998*G998)</f>
        <v/>
      </c>
      <c r="I998" s="14" t="n"/>
      <c r="J998" s="12" t="str">
        <f>IF($D998="","",IF(IF(I998="",0,I998)&gt;=F998,"Received",IF(IF(I998="",0,I998)&gt;0,"Part received","Open")))</f>
        <v/>
      </c>
      <c r="K998" s="19" t="n"/>
      <c r="L998" s="14" t="n"/>
    </row>
    <row r="999">
      <c r="A999" s="14" t="n"/>
      <c r="B999" s="19" t="n"/>
      <c r="C999" s="14" t="n"/>
      <c r="D999" s="14" t="n"/>
      <c r="E999" s="12" t="str">
        <f>IF($D999="","",IFERROR(INDEX(Items!$B$2:$B$501,MATCH($D999,Items!$A$2:$A$501,0)),"Unknown SKU"))</f>
        <v/>
      </c>
      <c r="F999" s="14" t="n"/>
      <c r="G999" s="16" t="n"/>
      <c r="H999" s="13" t="str">
        <f>IF(F999="","",F999*G999)</f>
        <v/>
      </c>
      <c r="I999" s="14" t="n"/>
      <c r="J999" s="12" t="str">
        <f>IF($D999="","",IF(IF(I999="",0,I999)&gt;=F999,"Received",IF(IF(I999="",0,I999)&gt;0,"Part received","Open")))</f>
        <v/>
      </c>
      <c r="K999" s="19" t="n"/>
      <c r="L999" s="14" t="n"/>
    </row>
    <row r="1000">
      <c r="A1000" s="14" t="n"/>
      <c r="B1000" s="19" t="n"/>
      <c r="C1000" s="14" t="n"/>
      <c r="D1000" s="14" t="n"/>
      <c r="E1000" s="12" t="str">
        <f>IF($D1000="","",IFERROR(INDEX(Items!$B$2:$B$501,MATCH($D1000,Items!$A$2:$A$501,0)),"Unknown SKU"))</f>
        <v/>
      </c>
      <c r="F1000" s="14" t="n"/>
      <c r="G1000" s="16" t="n"/>
      <c r="H1000" s="13" t="str">
        <f>IF(F1000="","",F1000*G1000)</f>
        <v/>
      </c>
      <c r="I1000" s="14" t="n"/>
      <c r="J1000" s="12" t="str">
        <f>IF($D1000="","",IF(IF(I1000="",0,I1000)&gt;=F1000,"Received",IF(IF(I1000="",0,I1000)&gt;0,"Part received","Open")))</f>
        <v/>
      </c>
      <c r="K1000" s="19" t="n"/>
      <c r="L1000" s="14" t="n"/>
    </row>
    <row r="1001">
      <c r="A1001" s="14" t="n"/>
      <c r="B1001" s="19" t="n"/>
      <c r="C1001" s="14" t="n"/>
      <c r="D1001" s="14" t="n"/>
      <c r="E1001" s="12" t="str">
        <f>IF($D1001="","",IFERROR(INDEX(Items!$B$2:$B$501,MATCH($D1001,Items!$A$2:$A$501,0)),"Unknown SKU"))</f>
        <v/>
      </c>
      <c r="F1001" s="14" t="n"/>
      <c r="G1001" s="16" t="n"/>
      <c r="H1001" s="13" t="str">
        <f>IF(F1001="","",F1001*G1001)</f>
        <v/>
      </c>
      <c r="I1001" s="14" t="n"/>
      <c r="J1001" s="12" t="str">
        <f>IF($D1001="","",IF(IF(I1001="",0,I1001)&gt;=F1001,"Received",IF(IF(I1001="",0,I1001)&gt;0,"Part received","Open")))</f>
        <v/>
      </c>
      <c r="K1001" s="19" t="n"/>
      <c r="L1001" s="14" t="n"/>
    </row>
  </sheetData>
  <autoFilter ref="A1:L1001"/>
  <conditionalFormatting sqref="J2:J1001">
    <cfRule type="expression" priority="1" dxfId="3">
      <formula>$J2="Open"</formula>
    </cfRule>
  </conditionalFormatting>
  <dataValidations count="2">
    <dataValidation sqref="C2:C1001" showDropDown="0" showInputMessage="0" showErrorMessage="1" allowBlank="1" type="list">
      <formula1>=Suppliers!$A$2:$A$201</formula1>
    </dataValidation>
    <dataValidation sqref="D2:D1001" showDropDown="0" showInputMessage="0" showErrorMessage="1" allowBlank="1" errorTitle="Unknown SKU" error="Add the item on the Items sheet first." type="list">
      <formula1>=Items!$A$2:$A$501</formula1>
    </dataValidation>
  </dataValidations>
  <pageMargins left="0.75" right="0.75" top="1" bottom="1" header="0.5" footer="0.5"/>
  <legacyDrawing r:id="anysvml"/>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503"/>
  <sheetViews>
    <sheetView workbookViewId="0">
      <pane ySplit="3" topLeftCell="A4" activePane="bottomLeft" state="frozen"/>
      <selection pane="bottomLeft" activeCell="A1" sqref="A1"/>
    </sheetView>
  </sheetViews>
  <sheetFormatPr baseColWidth="8" defaultRowHeight="15"/>
  <cols>
    <col width="13" customWidth="1" min="1" max="1"/>
    <col width="30" customWidth="1" min="2" max="2"/>
    <col width="8" customWidth="1" min="3" max="3"/>
    <col width="10" customWidth="1" min="4" max="4"/>
    <col width="10" customWidth="1" min="5" max="5"/>
    <col width="11" customWidth="1" min="6" max="6"/>
    <col width="13" customWidth="1" min="7" max="7"/>
  </cols>
  <sheetData>
    <row r="1">
      <c r="A1" s="23" t="inlineStr">
        <is>
          <t>Location to count</t>
        </is>
      </c>
      <c r="B1" s="24" t="inlineStr">
        <is>
          <t>Warehouse</t>
        </is>
      </c>
      <c r="D1" s="23" t="inlineStr">
        <is>
          <t>Count date</t>
        </is>
      </c>
      <c r="E1" s="25" t="n">
        <v>46310</v>
      </c>
    </row>
    <row r="2" ht="32" customHeight="1">
      <c r="A2" s="3" t="inlineStr">
        <is>
          <t>Type what you count in column E. Then add one 'Counted' row on Movements for each difference: In for more than expected, Out for less. Print this sheet to count on paper.</t>
        </is>
      </c>
    </row>
    <row r="3" ht="30" customHeight="1">
      <c r="A3" s="8" t="inlineStr">
        <is>
          <t>SKU</t>
        </is>
      </c>
      <c r="B3" s="8" t="inlineStr">
        <is>
          <t>Item</t>
        </is>
      </c>
      <c r="C3" s="8" t="inlineStr">
        <is>
          <t>Unit</t>
        </is>
      </c>
      <c r="D3" s="8" t="inlineStr">
        <is>
          <t>Expected</t>
        </is>
      </c>
      <c r="E3" s="7" t="inlineStr">
        <is>
          <t>Counted</t>
        </is>
      </c>
      <c r="F3" s="8" t="inlineStr">
        <is>
          <t>Difference</t>
        </is>
      </c>
      <c r="G3" s="8" t="inlineStr">
        <is>
          <t>Value of difference</t>
        </is>
      </c>
    </row>
    <row r="4">
      <c r="A4" s="12" t="str">
        <f>IF(Items!$A2="","",Items!$A2)</f>
        <v>CP-15-3M</v>
      </c>
      <c r="B4" s="12" t="str">
        <f>IF($A4="","",Items!$B2)</f>
        <v>Copper pipe 15mm x 3m</v>
      </c>
      <c r="C4" s="12" t="str">
        <f>IF($A4="","",Items!$D2)</f>
        <v>each</v>
      </c>
      <c r="D4" s="12">
        <f>IF($A4="","",SUMIFS(Movements!$H$2:$H$5001,Movements!$B$2:$B$5001,$A4,Movements!$D$2:$D$5001,$B$1))</f>
        <v>34</v>
      </c>
      <c r="E4" s="9" t="n">
        <v>34</v>
      </c>
      <c r="F4" s="12">
        <f>IF(OR($A4="",E4=""),"",E4-D4)</f>
        <v>0</v>
      </c>
      <c r="G4" s="13">
        <f>IF(F4="","",F4*Items!$G2)</f>
        <v>0</v>
      </c>
    </row>
    <row r="5">
      <c r="A5" s="12" t="str">
        <f>IF(Items!$A3="","",Items!$A3)</f>
        <v>EL-15</v>
      </c>
      <c r="B5" s="12" t="str">
        <f>IF($A5="","",Items!$B3)</f>
        <v>Elbow 15mm, compression</v>
      </c>
      <c r="C5" s="12" t="str">
        <f>IF($A5="","",Items!$D3)</f>
        <v>each</v>
      </c>
      <c r="D5" s="12">
        <f>IF($A5="","",SUMIFS(Movements!$H$2:$H$5001,Movements!$B$2:$B$5001,$A5,Movements!$D$2:$D$5001,$B$1))</f>
        <v>200</v>
      </c>
      <c r="E5" s="9" t="n">
        <v>199</v>
      </c>
      <c r="F5" s="12">
        <f>IF(OR($A5="",E5=""),"",E5-D5)</f>
        <v>-1</v>
      </c>
      <c r="G5" s="13">
        <f>IF(F5="","",F5*Items!$G3)</f>
        <v>-1.35</v>
      </c>
    </row>
    <row r="6">
      <c r="A6" s="12" t="str">
        <f>IF(Items!$A4="","",Items!$A4)</f>
        <v>BV-15</v>
      </c>
      <c r="B6" s="12" t="str">
        <f>IF($A6="","",Items!$B4)</f>
        <v>Ball valve 15mm</v>
      </c>
      <c r="C6" s="12" t="str">
        <f>IF($A6="","",Items!$D4)</f>
        <v>each</v>
      </c>
      <c r="D6" s="12">
        <f>IF($A6="","",SUMIFS(Movements!$H$2:$H$5001,Movements!$B$2:$B$5001,$A6,Movements!$D$2:$D$5001,$B$1))</f>
        <v>8</v>
      </c>
      <c r="E6" s="14" t="n"/>
      <c r="F6" s="12" t="str">
        <f>IF(OR($A6="",E6=""),"",E6-D6)</f>
        <v/>
      </c>
      <c r="G6" s="13" t="str">
        <f>IF(F6="","",F6*Items!$G4)</f>
        <v/>
      </c>
    </row>
    <row r="7">
      <c r="A7" s="12" t="str">
        <f>IF(Items!$A5="","",Items!$A5)</f>
        <v>PTFE-12</v>
      </c>
      <c r="B7" s="12" t="str">
        <f>IF($A7="","",Items!$B5)</f>
        <v>PTFE tape 12mm x 12m</v>
      </c>
      <c r="C7" s="12" t="str">
        <f>IF($A7="","",Items!$D5)</f>
        <v>roll</v>
      </c>
      <c r="D7" s="12">
        <f>IF($A7="","",SUMIFS(Movements!$H$2:$H$5001,Movements!$B$2:$B$5001,$A7,Movements!$D$2:$D$5001,$B$1))</f>
        <v>60</v>
      </c>
      <c r="E7" s="14" t="n"/>
      <c r="F7" s="12" t="str">
        <f>IF(OR($A7="",E7=""),"",E7-D7)</f>
        <v/>
      </c>
      <c r="G7" s="13" t="str">
        <f>IF(F7="","",F7*Items!$G5)</f>
        <v/>
      </c>
    </row>
    <row r="8">
      <c r="A8" s="12" t="str">
        <f>IF(Items!$A6="","",Items!$A6)</f>
        <v>TE-25-100</v>
      </c>
      <c r="B8" s="12" t="str">
        <f>IF($A8="","",Items!$B6)</f>
        <v>Twin and earth cable 2.5mm, 100m</v>
      </c>
      <c r="C8" s="12" t="str">
        <f>IF($A8="","",Items!$D6)</f>
        <v>coil</v>
      </c>
      <c r="D8" s="12">
        <f>IF($A8="","",SUMIFS(Movements!$H$2:$H$5001,Movements!$B$2:$B$5001,$A8,Movements!$D$2:$D$5001,$B$1))</f>
        <v>2</v>
      </c>
      <c r="E8" s="14" t="n"/>
      <c r="F8" s="12" t="str">
        <f>IF(OR($A8="",E8=""),"",E8-D8)</f>
        <v/>
      </c>
      <c r="G8" s="13" t="str">
        <f>IF(F8="","",F8*Items!$G6)</f>
        <v/>
      </c>
    </row>
    <row r="9">
      <c r="A9" s="12" t="str">
        <f>IF(Items!$A7="","",Items!$A7)</f>
        <v>SO-2G</v>
      </c>
      <c r="B9" s="12" t="str">
        <f>IF($A9="","",Items!$B7)</f>
        <v>Double socket outlet, white</v>
      </c>
      <c r="C9" s="12" t="str">
        <f>IF($A9="","",Items!$D7)</f>
        <v>each</v>
      </c>
      <c r="D9" s="12">
        <f>IF($A9="","",SUMIFS(Movements!$H$2:$H$5001,Movements!$B$2:$B$5001,$A9,Movements!$D$2:$D$5001,$B$1))</f>
        <v>70</v>
      </c>
      <c r="E9" s="14" t="n"/>
      <c r="F9" s="12" t="str">
        <f>IF(OR($A9="",E9=""),"",E9-D9)</f>
        <v/>
      </c>
      <c r="G9" s="13" t="str">
        <f>IF(F9="","",F9*Items!$G7)</f>
        <v/>
      </c>
    </row>
    <row r="10">
      <c r="A10" s="12" t="str">
        <f>IF(Items!$A8="","",Items!$A8)</f>
        <v>DL-LED-6W</v>
      </c>
      <c r="B10" s="12" t="str">
        <f>IF($A10="","",Items!$B8)</f>
        <v>LED downlight 6W</v>
      </c>
      <c r="C10" s="12" t="str">
        <f>IF($A10="","",Items!$D8)</f>
        <v>each</v>
      </c>
      <c r="D10" s="12">
        <f>IF($A10="","",SUMIFS(Movements!$H$2:$H$5001,Movements!$B$2:$B$5001,$A10,Movements!$D$2:$D$5001,$B$1))</f>
        <v>22</v>
      </c>
      <c r="E10" s="14" t="n"/>
      <c r="F10" s="12" t="str">
        <f>IF(OR($A10="",E10=""),"",E10-D10)</f>
        <v/>
      </c>
      <c r="G10" s="13" t="str">
        <f>IF(F10="","",F10*Items!$G8)</f>
        <v/>
      </c>
    </row>
    <row r="11">
      <c r="A11" s="12" t="str">
        <f>IF(Items!$A9="","",Items!$A9)</f>
        <v>WP-6-100</v>
      </c>
      <c r="B11" s="12" t="str">
        <f>IF($A11="","",Items!$B9)</f>
        <v>Wall plugs 6mm, box of 100</v>
      </c>
      <c r="C11" s="12" t="str">
        <f>IF($A11="","",Items!$D9)</f>
        <v>box</v>
      </c>
      <c r="D11" s="12">
        <f>IF($A11="","",SUMIFS(Movements!$H$2:$H$5001,Movements!$B$2:$B$5001,$A11,Movements!$D$2:$D$5001,$B$1))</f>
        <v>23</v>
      </c>
      <c r="E11" s="14" t="n"/>
      <c r="F11" s="12" t="str">
        <f>IF(OR($A11="",E11=""),"",E11-D11)</f>
        <v/>
      </c>
      <c r="G11" s="13" t="str">
        <f>IF(F11="","",F11*Items!$G9)</f>
        <v/>
      </c>
    </row>
    <row r="12">
      <c r="A12" s="12" t="str">
        <f>IF(Items!$A10="","",Items!$A10)</f>
        <v/>
      </c>
      <c r="B12" s="12" t="str">
        <f>IF($A12="","",Items!$B10)</f>
        <v/>
      </c>
      <c r="C12" s="12" t="str">
        <f>IF($A12="","",Items!$D10)</f>
        <v/>
      </c>
      <c r="D12" s="12" t="str">
        <f>IF($A12="","",SUMIFS(Movements!$H$2:$H$5001,Movements!$B$2:$B$5001,$A12,Movements!$D$2:$D$5001,$B$1))</f>
        <v/>
      </c>
      <c r="E12" s="14" t="n"/>
      <c r="F12" s="12" t="str">
        <f>IF(OR($A12="",E12=""),"",E12-D12)</f>
        <v/>
      </c>
      <c r="G12" s="13" t="str">
        <f>IF(F12="","",F12*Items!$G10)</f>
        <v/>
      </c>
    </row>
    <row r="13">
      <c r="A13" s="12" t="str">
        <f>IF(Items!$A11="","",Items!$A11)</f>
        <v/>
      </c>
      <c r="B13" s="12" t="str">
        <f>IF($A13="","",Items!$B11)</f>
        <v/>
      </c>
      <c r="C13" s="12" t="str">
        <f>IF($A13="","",Items!$D11)</f>
        <v/>
      </c>
      <c r="D13" s="12" t="str">
        <f>IF($A13="","",SUMIFS(Movements!$H$2:$H$5001,Movements!$B$2:$B$5001,$A13,Movements!$D$2:$D$5001,$B$1))</f>
        <v/>
      </c>
      <c r="E13" s="14" t="n"/>
      <c r="F13" s="12" t="str">
        <f>IF(OR($A13="",E13=""),"",E13-D13)</f>
        <v/>
      </c>
      <c r="G13" s="13" t="str">
        <f>IF(F13="","",F13*Items!$G11)</f>
        <v/>
      </c>
    </row>
    <row r="14">
      <c r="A14" s="12" t="str">
        <f>IF(Items!$A12="","",Items!$A12)</f>
        <v/>
      </c>
      <c r="B14" s="12" t="str">
        <f>IF($A14="","",Items!$B12)</f>
        <v/>
      </c>
      <c r="C14" s="12" t="str">
        <f>IF($A14="","",Items!$D12)</f>
        <v/>
      </c>
      <c r="D14" s="12" t="str">
        <f>IF($A14="","",SUMIFS(Movements!$H$2:$H$5001,Movements!$B$2:$B$5001,$A14,Movements!$D$2:$D$5001,$B$1))</f>
        <v/>
      </c>
      <c r="E14" s="14" t="n"/>
      <c r="F14" s="12" t="str">
        <f>IF(OR($A14="",E14=""),"",E14-D14)</f>
        <v/>
      </c>
      <c r="G14" s="13" t="str">
        <f>IF(F14="","",F14*Items!$G12)</f>
        <v/>
      </c>
    </row>
    <row r="15">
      <c r="A15" s="12" t="str">
        <f>IF(Items!$A13="","",Items!$A13)</f>
        <v/>
      </c>
      <c r="B15" s="12" t="str">
        <f>IF($A15="","",Items!$B13)</f>
        <v/>
      </c>
      <c r="C15" s="12" t="str">
        <f>IF($A15="","",Items!$D13)</f>
        <v/>
      </c>
      <c r="D15" s="12" t="str">
        <f>IF($A15="","",SUMIFS(Movements!$H$2:$H$5001,Movements!$B$2:$B$5001,$A15,Movements!$D$2:$D$5001,$B$1))</f>
        <v/>
      </c>
      <c r="E15" s="14" t="n"/>
      <c r="F15" s="12" t="str">
        <f>IF(OR($A15="",E15=""),"",E15-D15)</f>
        <v/>
      </c>
      <c r="G15" s="13" t="str">
        <f>IF(F15="","",F15*Items!$G13)</f>
        <v/>
      </c>
    </row>
    <row r="16">
      <c r="A16" s="12" t="str">
        <f>IF(Items!$A14="","",Items!$A14)</f>
        <v/>
      </c>
      <c r="B16" s="12" t="str">
        <f>IF($A16="","",Items!$B14)</f>
        <v/>
      </c>
      <c r="C16" s="12" t="str">
        <f>IF($A16="","",Items!$D14)</f>
        <v/>
      </c>
      <c r="D16" s="12" t="str">
        <f>IF($A16="","",SUMIFS(Movements!$H$2:$H$5001,Movements!$B$2:$B$5001,$A16,Movements!$D$2:$D$5001,$B$1))</f>
        <v/>
      </c>
      <c r="E16" s="14" t="n"/>
      <c r="F16" s="12" t="str">
        <f>IF(OR($A16="",E16=""),"",E16-D16)</f>
        <v/>
      </c>
      <c r="G16" s="13" t="str">
        <f>IF(F16="","",F16*Items!$G14)</f>
        <v/>
      </c>
    </row>
    <row r="17">
      <c r="A17" s="12" t="str">
        <f>IF(Items!$A15="","",Items!$A15)</f>
        <v/>
      </c>
      <c r="B17" s="12" t="str">
        <f>IF($A17="","",Items!$B15)</f>
        <v/>
      </c>
      <c r="C17" s="12" t="str">
        <f>IF($A17="","",Items!$D15)</f>
        <v/>
      </c>
      <c r="D17" s="12" t="str">
        <f>IF($A17="","",SUMIFS(Movements!$H$2:$H$5001,Movements!$B$2:$B$5001,$A17,Movements!$D$2:$D$5001,$B$1))</f>
        <v/>
      </c>
      <c r="E17" s="14" t="n"/>
      <c r="F17" s="12" t="str">
        <f>IF(OR($A17="",E17=""),"",E17-D17)</f>
        <v/>
      </c>
      <c r="G17" s="13" t="str">
        <f>IF(F17="","",F17*Items!$G15)</f>
        <v/>
      </c>
    </row>
    <row r="18">
      <c r="A18" s="12" t="str">
        <f>IF(Items!$A16="","",Items!$A16)</f>
        <v/>
      </c>
      <c r="B18" s="12" t="str">
        <f>IF($A18="","",Items!$B16)</f>
        <v/>
      </c>
      <c r="C18" s="12" t="str">
        <f>IF($A18="","",Items!$D16)</f>
        <v/>
      </c>
      <c r="D18" s="12" t="str">
        <f>IF($A18="","",SUMIFS(Movements!$H$2:$H$5001,Movements!$B$2:$B$5001,$A18,Movements!$D$2:$D$5001,$B$1))</f>
        <v/>
      </c>
      <c r="E18" s="14" t="n"/>
      <c r="F18" s="12" t="str">
        <f>IF(OR($A18="",E18=""),"",E18-D18)</f>
        <v/>
      </c>
      <c r="G18" s="13" t="str">
        <f>IF(F18="","",F18*Items!$G16)</f>
        <v/>
      </c>
    </row>
    <row r="19">
      <c r="A19" s="12" t="str">
        <f>IF(Items!$A17="","",Items!$A17)</f>
        <v/>
      </c>
      <c r="B19" s="12" t="str">
        <f>IF($A19="","",Items!$B17)</f>
        <v/>
      </c>
      <c r="C19" s="12" t="str">
        <f>IF($A19="","",Items!$D17)</f>
        <v/>
      </c>
      <c r="D19" s="12" t="str">
        <f>IF($A19="","",SUMIFS(Movements!$H$2:$H$5001,Movements!$B$2:$B$5001,$A19,Movements!$D$2:$D$5001,$B$1))</f>
        <v/>
      </c>
      <c r="E19" s="14" t="n"/>
      <c r="F19" s="12" t="str">
        <f>IF(OR($A19="",E19=""),"",E19-D19)</f>
        <v/>
      </c>
      <c r="G19" s="13" t="str">
        <f>IF(F19="","",F19*Items!$G17)</f>
        <v/>
      </c>
    </row>
    <row r="20">
      <c r="A20" s="12" t="str">
        <f>IF(Items!$A18="","",Items!$A18)</f>
        <v/>
      </c>
      <c r="B20" s="12" t="str">
        <f>IF($A20="","",Items!$B18)</f>
        <v/>
      </c>
      <c r="C20" s="12" t="str">
        <f>IF($A20="","",Items!$D18)</f>
        <v/>
      </c>
      <c r="D20" s="12" t="str">
        <f>IF($A20="","",SUMIFS(Movements!$H$2:$H$5001,Movements!$B$2:$B$5001,$A20,Movements!$D$2:$D$5001,$B$1))</f>
        <v/>
      </c>
      <c r="E20" s="14" t="n"/>
      <c r="F20" s="12" t="str">
        <f>IF(OR($A20="",E20=""),"",E20-D20)</f>
        <v/>
      </c>
      <c r="G20" s="13" t="str">
        <f>IF(F20="","",F20*Items!$G18)</f>
        <v/>
      </c>
    </row>
    <row r="21">
      <c r="A21" s="12" t="str">
        <f>IF(Items!$A19="","",Items!$A19)</f>
        <v/>
      </c>
      <c r="B21" s="12" t="str">
        <f>IF($A21="","",Items!$B19)</f>
        <v/>
      </c>
      <c r="C21" s="12" t="str">
        <f>IF($A21="","",Items!$D19)</f>
        <v/>
      </c>
      <c r="D21" s="12" t="str">
        <f>IF($A21="","",SUMIFS(Movements!$H$2:$H$5001,Movements!$B$2:$B$5001,$A21,Movements!$D$2:$D$5001,$B$1))</f>
        <v/>
      </c>
      <c r="E21" s="14" t="n"/>
      <c r="F21" s="12" t="str">
        <f>IF(OR($A21="",E21=""),"",E21-D21)</f>
        <v/>
      </c>
      <c r="G21" s="13" t="str">
        <f>IF(F21="","",F21*Items!$G19)</f>
        <v/>
      </c>
    </row>
    <row r="22">
      <c r="A22" s="12" t="str">
        <f>IF(Items!$A20="","",Items!$A20)</f>
        <v/>
      </c>
      <c r="B22" s="12" t="str">
        <f>IF($A22="","",Items!$B20)</f>
        <v/>
      </c>
      <c r="C22" s="12" t="str">
        <f>IF($A22="","",Items!$D20)</f>
        <v/>
      </c>
      <c r="D22" s="12" t="str">
        <f>IF($A22="","",SUMIFS(Movements!$H$2:$H$5001,Movements!$B$2:$B$5001,$A22,Movements!$D$2:$D$5001,$B$1))</f>
        <v/>
      </c>
      <c r="E22" s="14" t="n"/>
      <c r="F22" s="12" t="str">
        <f>IF(OR($A22="",E22=""),"",E22-D22)</f>
        <v/>
      </c>
      <c r="G22" s="13" t="str">
        <f>IF(F22="","",F22*Items!$G20)</f>
        <v/>
      </c>
    </row>
    <row r="23">
      <c r="A23" s="12" t="str">
        <f>IF(Items!$A21="","",Items!$A21)</f>
        <v/>
      </c>
      <c r="B23" s="12" t="str">
        <f>IF($A23="","",Items!$B21)</f>
        <v/>
      </c>
      <c r="C23" s="12" t="str">
        <f>IF($A23="","",Items!$D21)</f>
        <v/>
      </c>
      <c r="D23" s="12" t="str">
        <f>IF($A23="","",SUMIFS(Movements!$H$2:$H$5001,Movements!$B$2:$B$5001,$A23,Movements!$D$2:$D$5001,$B$1))</f>
        <v/>
      </c>
      <c r="E23" s="14" t="n"/>
      <c r="F23" s="12" t="str">
        <f>IF(OR($A23="",E23=""),"",E23-D23)</f>
        <v/>
      </c>
      <c r="G23" s="13" t="str">
        <f>IF(F23="","",F23*Items!$G21)</f>
        <v/>
      </c>
    </row>
    <row r="24">
      <c r="A24" s="12" t="str">
        <f>IF(Items!$A22="","",Items!$A22)</f>
        <v/>
      </c>
      <c r="B24" s="12" t="str">
        <f>IF($A24="","",Items!$B22)</f>
        <v/>
      </c>
      <c r="C24" s="12" t="str">
        <f>IF($A24="","",Items!$D22)</f>
        <v/>
      </c>
      <c r="D24" s="12" t="str">
        <f>IF($A24="","",SUMIFS(Movements!$H$2:$H$5001,Movements!$B$2:$B$5001,$A24,Movements!$D$2:$D$5001,$B$1))</f>
        <v/>
      </c>
      <c r="E24" s="14" t="n"/>
      <c r="F24" s="12" t="str">
        <f>IF(OR($A24="",E24=""),"",E24-D24)</f>
        <v/>
      </c>
      <c r="G24" s="13" t="str">
        <f>IF(F24="","",F24*Items!$G22)</f>
        <v/>
      </c>
    </row>
    <row r="25">
      <c r="A25" s="12" t="str">
        <f>IF(Items!$A23="","",Items!$A23)</f>
        <v/>
      </c>
      <c r="B25" s="12" t="str">
        <f>IF($A25="","",Items!$B23)</f>
        <v/>
      </c>
      <c r="C25" s="12" t="str">
        <f>IF($A25="","",Items!$D23)</f>
        <v/>
      </c>
      <c r="D25" s="12" t="str">
        <f>IF($A25="","",SUMIFS(Movements!$H$2:$H$5001,Movements!$B$2:$B$5001,$A25,Movements!$D$2:$D$5001,$B$1))</f>
        <v/>
      </c>
      <c r="E25" s="14" t="n"/>
      <c r="F25" s="12" t="str">
        <f>IF(OR($A25="",E25=""),"",E25-D25)</f>
        <v/>
      </c>
      <c r="G25" s="13" t="str">
        <f>IF(F25="","",F25*Items!$G23)</f>
        <v/>
      </c>
    </row>
    <row r="26">
      <c r="A26" s="12" t="str">
        <f>IF(Items!$A24="","",Items!$A24)</f>
        <v/>
      </c>
      <c r="B26" s="12" t="str">
        <f>IF($A26="","",Items!$B24)</f>
        <v/>
      </c>
      <c r="C26" s="12" t="str">
        <f>IF($A26="","",Items!$D24)</f>
        <v/>
      </c>
      <c r="D26" s="12" t="str">
        <f>IF($A26="","",SUMIFS(Movements!$H$2:$H$5001,Movements!$B$2:$B$5001,$A26,Movements!$D$2:$D$5001,$B$1))</f>
        <v/>
      </c>
      <c r="E26" s="14" t="n"/>
      <c r="F26" s="12" t="str">
        <f>IF(OR($A26="",E26=""),"",E26-D26)</f>
        <v/>
      </c>
      <c r="G26" s="13" t="str">
        <f>IF(F26="","",F26*Items!$G24)</f>
        <v/>
      </c>
    </row>
    <row r="27">
      <c r="A27" s="12" t="str">
        <f>IF(Items!$A25="","",Items!$A25)</f>
        <v/>
      </c>
      <c r="B27" s="12" t="str">
        <f>IF($A27="","",Items!$B25)</f>
        <v/>
      </c>
      <c r="C27" s="12" t="str">
        <f>IF($A27="","",Items!$D25)</f>
        <v/>
      </c>
      <c r="D27" s="12" t="str">
        <f>IF($A27="","",SUMIFS(Movements!$H$2:$H$5001,Movements!$B$2:$B$5001,$A27,Movements!$D$2:$D$5001,$B$1))</f>
        <v/>
      </c>
      <c r="E27" s="14" t="n"/>
      <c r="F27" s="12" t="str">
        <f>IF(OR($A27="",E27=""),"",E27-D27)</f>
        <v/>
      </c>
      <c r="G27" s="13" t="str">
        <f>IF(F27="","",F27*Items!$G25)</f>
        <v/>
      </c>
    </row>
    <row r="28">
      <c r="A28" s="12" t="str">
        <f>IF(Items!$A26="","",Items!$A26)</f>
        <v/>
      </c>
      <c r="B28" s="12" t="str">
        <f>IF($A28="","",Items!$B26)</f>
        <v/>
      </c>
      <c r="C28" s="12" t="str">
        <f>IF($A28="","",Items!$D26)</f>
        <v/>
      </c>
      <c r="D28" s="12" t="str">
        <f>IF($A28="","",SUMIFS(Movements!$H$2:$H$5001,Movements!$B$2:$B$5001,$A28,Movements!$D$2:$D$5001,$B$1))</f>
        <v/>
      </c>
      <c r="E28" s="14" t="n"/>
      <c r="F28" s="12" t="str">
        <f>IF(OR($A28="",E28=""),"",E28-D28)</f>
        <v/>
      </c>
      <c r="G28" s="13" t="str">
        <f>IF(F28="","",F28*Items!$G26)</f>
        <v/>
      </c>
    </row>
    <row r="29">
      <c r="A29" s="12" t="str">
        <f>IF(Items!$A27="","",Items!$A27)</f>
        <v/>
      </c>
      <c r="B29" s="12" t="str">
        <f>IF($A29="","",Items!$B27)</f>
        <v/>
      </c>
      <c r="C29" s="12" t="str">
        <f>IF($A29="","",Items!$D27)</f>
        <v/>
      </c>
      <c r="D29" s="12" t="str">
        <f>IF($A29="","",SUMIFS(Movements!$H$2:$H$5001,Movements!$B$2:$B$5001,$A29,Movements!$D$2:$D$5001,$B$1))</f>
        <v/>
      </c>
      <c r="E29" s="14" t="n"/>
      <c r="F29" s="12" t="str">
        <f>IF(OR($A29="",E29=""),"",E29-D29)</f>
        <v/>
      </c>
      <c r="G29" s="13" t="str">
        <f>IF(F29="","",F29*Items!$G27)</f>
        <v/>
      </c>
    </row>
    <row r="30">
      <c r="A30" s="12" t="str">
        <f>IF(Items!$A28="","",Items!$A28)</f>
        <v/>
      </c>
      <c r="B30" s="12" t="str">
        <f>IF($A30="","",Items!$B28)</f>
        <v/>
      </c>
      <c r="C30" s="12" t="str">
        <f>IF($A30="","",Items!$D28)</f>
        <v/>
      </c>
      <c r="D30" s="12" t="str">
        <f>IF($A30="","",SUMIFS(Movements!$H$2:$H$5001,Movements!$B$2:$B$5001,$A30,Movements!$D$2:$D$5001,$B$1))</f>
        <v/>
      </c>
      <c r="E30" s="14" t="n"/>
      <c r="F30" s="12" t="str">
        <f>IF(OR($A30="",E30=""),"",E30-D30)</f>
        <v/>
      </c>
      <c r="G30" s="13" t="str">
        <f>IF(F30="","",F30*Items!$G28)</f>
        <v/>
      </c>
    </row>
    <row r="31">
      <c r="A31" s="12" t="str">
        <f>IF(Items!$A29="","",Items!$A29)</f>
        <v/>
      </c>
      <c r="B31" s="12" t="str">
        <f>IF($A31="","",Items!$B29)</f>
        <v/>
      </c>
      <c r="C31" s="12" t="str">
        <f>IF($A31="","",Items!$D29)</f>
        <v/>
      </c>
      <c r="D31" s="12" t="str">
        <f>IF($A31="","",SUMIFS(Movements!$H$2:$H$5001,Movements!$B$2:$B$5001,$A31,Movements!$D$2:$D$5001,$B$1))</f>
        <v/>
      </c>
      <c r="E31" s="14" t="n"/>
      <c r="F31" s="12" t="str">
        <f>IF(OR($A31="",E31=""),"",E31-D31)</f>
        <v/>
      </c>
      <c r="G31" s="13" t="str">
        <f>IF(F31="","",F31*Items!$G29)</f>
        <v/>
      </c>
    </row>
    <row r="32">
      <c r="A32" s="12" t="str">
        <f>IF(Items!$A30="","",Items!$A30)</f>
        <v/>
      </c>
      <c r="B32" s="12" t="str">
        <f>IF($A32="","",Items!$B30)</f>
        <v/>
      </c>
      <c r="C32" s="12" t="str">
        <f>IF($A32="","",Items!$D30)</f>
        <v/>
      </c>
      <c r="D32" s="12" t="str">
        <f>IF($A32="","",SUMIFS(Movements!$H$2:$H$5001,Movements!$B$2:$B$5001,$A32,Movements!$D$2:$D$5001,$B$1))</f>
        <v/>
      </c>
      <c r="E32" s="14" t="n"/>
      <c r="F32" s="12" t="str">
        <f>IF(OR($A32="",E32=""),"",E32-D32)</f>
        <v/>
      </c>
      <c r="G32" s="13" t="str">
        <f>IF(F32="","",F32*Items!$G30)</f>
        <v/>
      </c>
    </row>
    <row r="33">
      <c r="A33" s="12" t="str">
        <f>IF(Items!$A31="","",Items!$A31)</f>
        <v/>
      </c>
      <c r="B33" s="12" t="str">
        <f>IF($A33="","",Items!$B31)</f>
        <v/>
      </c>
      <c r="C33" s="12" t="str">
        <f>IF($A33="","",Items!$D31)</f>
        <v/>
      </c>
      <c r="D33" s="12" t="str">
        <f>IF($A33="","",SUMIFS(Movements!$H$2:$H$5001,Movements!$B$2:$B$5001,$A33,Movements!$D$2:$D$5001,$B$1))</f>
        <v/>
      </c>
      <c r="E33" s="14" t="n"/>
      <c r="F33" s="12" t="str">
        <f>IF(OR($A33="",E33=""),"",E33-D33)</f>
        <v/>
      </c>
      <c r="G33" s="13" t="str">
        <f>IF(F33="","",F33*Items!$G31)</f>
        <v/>
      </c>
    </row>
    <row r="34">
      <c r="A34" s="12" t="str">
        <f>IF(Items!$A32="","",Items!$A32)</f>
        <v/>
      </c>
      <c r="B34" s="12" t="str">
        <f>IF($A34="","",Items!$B32)</f>
        <v/>
      </c>
      <c r="C34" s="12" t="str">
        <f>IF($A34="","",Items!$D32)</f>
        <v/>
      </c>
      <c r="D34" s="12" t="str">
        <f>IF($A34="","",SUMIFS(Movements!$H$2:$H$5001,Movements!$B$2:$B$5001,$A34,Movements!$D$2:$D$5001,$B$1))</f>
        <v/>
      </c>
      <c r="E34" s="14" t="n"/>
      <c r="F34" s="12" t="str">
        <f>IF(OR($A34="",E34=""),"",E34-D34)</f>
        <v/>
      </c>
      <c r="G34" s="13" t="str">
        <f>IF(F34="","",F34*Items!$G32)</f>
        <v/>
      </c>
    </row>
    <row r="35">
      <c r="A35" s="12" t="str">
        <f>IF(Items!$A33="","",Items!$A33)</f>
        <v/>
      </c>
      <c r="B35" s="12" t="str">
        <f>IF($A35="","",Items!$B33)</f>
        <v/>
      </c>
      <c r="C35" s="12" t="str">
        <f>IF($A35="","",Items!$D33)</f>
        <v/>
      </c>
      <c r="D35" s="12" t="str">
        <f>IF($A35="","",SUMIFS(Movements!$H$2:$H$5001,Movements!$B$2:$B$5001,$A35,Movements!$D$2:$D$5001,$B$1))</f>
        <v/>
      </c>
      <c r="E35" s="14" t="n"/>
      <c r="F35" s="12" t="str">
        <f>IF(OR($A35="",E35=""),"",E35-D35)</f>
        <v/>
      </c>
      <c r="G35" s="13" t="str">
        <f>IF(F35="","",F35*Items!$G33)</f>
        <v/>
      </c>
    </row>
    <row r="36">
      <c r="A36" s="12" t="str">
        <f>IF(Items!$A34="","",Items!$A34)</f>
        <v/>
      </c>
      <c r="B36" s="12" t="str">
        <f>IF($A36="","",Items!$B34)</f>
        <v/>
      </c>
      <c r="C36" s="12" t="str">
        <f>IF($A36="","",Items!$D34)</f>
        <v/>
      </c>
      <c r="D36" s="12" t="str">
        <f>IF($A36="","",SUMIFS(Movements!$H$2:$H$5001,Movements!$B$2:$B$5001,$A36,Movements!$D$2:$D$5001,$B$1))</f>
        <v/>
      </c>
      <c r="E36" s="14" t="n"/>
      <c r="F36" s="12" t="str">
        <f>IF(OR($A36="",E36=""),"",E36-D36)</f>
        <v/>
      </c>
      <c r="G36" s="13" t="str">
        <f>IF(F36="","",F36*Items!$G34)</f>
        <v/>
      </c>
    </row>
    <row r="37">
      <c r="A37" s="12" t="str">
        <f>IF(Items!$A35="","",Items!$A35)</f>
        <v/>
      </c>
      <c r="B37" s="12" t="str">
        <f>IF($A37="","",Items!$B35)</f>
        <v/>
      </c>
      <c r="C37" s="12" t="str">
        <f>IF($A37="","",Items!$D35)</f>
        <v/>
      </c>
      <c r="D37" s="12" t="str">
        <f>IF($A37="","",SUMIFS(Movements!$H$2:$H$5001,Movements!$B$2:$B$5001,$A37,Movements!$D$2:$D$5001,$B$1))</f>
        <v/>
      </c>
      <c r="E37" s="14" t="n"/>
      <c r="F37" s="12" t="str">
        <f>IF(OR($A37="",E37=""),"",E37-D37)</f>
        <v/>
      </c>
      <c r="G37" s="13" t="str">
        <f>IF(F37="","",F37*Items!$G35)</f>
        <v/>
      </c>
    </row>
    <row r="38">
      <c r="A38" s="12" t="str">
        <f>IF(Items!$A36="","",Items!$A36)</f>
        <v/>
      </c>
      <c r="B38" s="12" t="str">
        <f>IF($A38="","",Items!$B36)</f>
        <v/>
      </c>
      <c r="C38" s="12" t="str">
        <f>IF($A38="","",Items!$D36)</f>
        <v/>
      </c>
      <c r="D38" s="12" t="str">
        <f>IF($A38="","",SUMIFS(Movements!$H$2:$H$5001,Movements!$B$2:$B$5001,$A38,Movements!$D$2:$D$5001,$B$1))</f>
        <v/>
      </c>
      <c r="E38" s="14" t="n"/>
      <c r="F38" s="12" t="str">
        <f>IF(OR($A38="",E38=""),"",E38-D38)</f>
        <v/>
      </c>
      <c r="G38" s="13" t="str">
        <f>IF(F38="","",F38*Items!$G36)</f>
        <v/>
      </c>
    </row>
    <row r="39">
      <c r="A39" s="12" t="str">
        <f>IF(Items!$A37="","",Items!$A37)</f>
        <v/>
      </c>
      <c r="B39" s="12" t="str">
        <f>IF($A39="","",Items!$B37)</f>
        <v/>
      </c>
      <c r="C39" s="12" t="str">
        <f>IF($A39="","",Items!$D37)</f>
        <v/>
      </c>
      <c r="D39" s="12" t="str">
        <f>IF($A39="","",SUMIFS(Movements!$H$2:$H$5001,Movements!$B$2:$B$5001,$A39,Movements!$D$2:$D$5001,$B$1))</f>
        <v/>
      </c>
      <c r="E39" s="14" t="n"/>
      <c r="F39" s="12" t="str">
        <f>IF(OR($A39="",E39=""),"",E39-D39)</f>
        <v/>
      </c>
      <c r="G39" s="13" t="str">
        <f>IF(F39="","",F39*Items!$G37)</f>
        <v/>
      </c>
    </row>
    <row r="40">
      <c r="A40" s="12" t="str">
        <f>IF(Items!$A38="","",Items!$A38)</f>
        <v/>
      </c>
      <c r="B40" s="12" t="str">
        <f>IF($A40="","",Items!$B38)</f>
        <v/>
      </c>
      <c r="C40" s="12" t="str">
        <f>IF($A40="","",Items!$D38)</f>
        <v/>
      </c>
      <c r="D40" s="12" t="str">
        <f>IF($A40="","",SUMIFS(Movements!$H$2:$H$5001,Movements!$B$2:$B$5001,$A40,Movements!$D$2:$D$5001,$B$1))</f>
        <v/>
      </c>
      <c r="E40" s="14" t="n"/>
      <c r="F40" s="12" t="str">
        <f>IF(OR($A40="",E40=""),"",E40-D40)</f>
        <v/>
      </c>
      <c r="G40" s="13" t="str">
        <f>IF(F40="","",F40*Items!$G38)</f>
        <v/>
      </c>
    </row>
    <row r="41">
      <c r="A41" s="12" t="str">
        <f>IF(Items!$A39="","",Items!$A39)</f>
        <v/>
      </c>
      <c r="B41" s="12" t="str">
        <f>IF($A41="","",Items!$B39)</f>
        <v/>
      </c>
      <c r="C41" s="12" t="str">
        <f>IF($A41="","",Items!$D39)</f>
        <v/>
      </c>
      <c r="D41" s="12" t="str">
        <f>IF($A41="","",SUMIFS(Movements!$H$2:$H$5001,Movements!$B$2:$B$5001,$A41,Movements!$D$2:$D$5001,$B$1))</f>
        <v/>
      </c>
      <c r="E41" s="14" t="n"/>
      <c r="F41" s="12" t="str">
        <f>IF(OR($A41="",E41=""),"",E41-D41)</f>
        <v/>
      </c>
      <c r="G41" s="13" t="str">
        <f>IF(F41="","",F41*Items!$G39)</f>
        <v/>
      </c>
    </row>
    <row r="42">
      <c r="A42" s="12" t="str">
        <f>IF(Items!$A40="","",Items!$A40)</f>
        <v/>
      </c>
      <c r="B42" s="12" t="str">
        <f>IF($A42="","",Items!$B40)</f>
        <v/>
      </c>
      <c r="C42" s="12" t="str">
        <f>IF($A42="","",Items!$D40)</f>
        <v/>
      </c>
      <c r="D42" s="12" t="str">
        <f>IF($A42="","",SUMIFS(Movements!$H$2:$H$5001,Movements!$B$2:$B$5001,$A42,Movements!$D$2:$D$5001,$B$1))</f>
        <v/>
      </c>
      <c r="E42" s="14" t="n"/>
      <c r="F42" s="12" t="str">
        <f>IF(OR($A42="",E42=""),"",E42-D42)</f>
        <v/>
      </c>
      <c r="G42" s="13" t="str">
        <f>IF(F42="","",F42*Items!$G40)</f>
        <v/>
      </c>
    </row>
    <row r="43">
      <c r="A43" s="12" t="str">
        <f>IF(Items!$A41="","",Items!$A41)</f>
        <v/>
      </c>
      <c r="B43" s="12" t="str">
        <f>IF($A43="","",Items!$B41)</f>
        <v/>
      </c>
      <c r="C43" s="12" t="str">
        <f>IF($A43="","",Items!$D41)</f>
        <v/>
      </c>
      <c r="D43" s="12" t="str">
        <f>IF($A43="","",SUMIFS(Movements!$H$2:$H$5001,Movements!$B$2:$B$5001,$A43,Movements!$D$2:$D$5001,$B$1))</f>
        <v/>
      </c>
      <c r="E43" s="14" t="n"/>
      <c r="F43" s="12" t="str">
        <f>IF(OR($A43="",E43=""),"",E43-D43)</f>
        <v/>
      </c>
      <c r="G43" s="13" t="str">
        <f>IF(F43="","",F43*Items!$G41)</f>
        <v/>
      </c>
    </row>
    <row r="44">
      <c r="A44" s="12" t="str">
        <f>IF(Items!$A42="","",Items!$A42)</f>
        <v/>
      </c>
      <c r="B44" s="12" t="str">
        <f>IF($A44="","",Items!$B42)</f>
        <v/>
      </c>
      <c r="C44" s="12" t="str">
        <f>IF($A44="","",Items!$D42)</f>
        <v/>
      </c>
      <c r="D44" s="12" t="str">
        <f>IF($A44="","",SUMIFS(Movements!$H$2:$H$5001,Movements!$B$2:$B$5001,$A44,Movements!$D$2:$D$5001,$B$1))</f>
        <v/>
      </c>
      <c r="E44" s="14" t="n"/>
      <c r="F44" s="12" t="str">
        <f>IF(OR($A44="",E44=""),"",E44-D44)</f>
        <v/>
      </c>
      <c r="G44" s="13" t="str">
        <f>IF(F44="","",F44*Items!$G42)</f>
        <v/>
      </c>
    </row>
    <row r="45">
      <c r="A45" s="12" t="str">
        <f>IF(Items!$A43="","",Items!$A43)</f>
        <v/>
      </c>
      <c r="B45" s="12" t="str">
        <f>IF($A45="","",Items!$B43)</f>
        <v/>
      </c>
      <c r="C45" s="12" t="str">
        <f>IF($A45="","",Items!$D43)</f>
        <v/>
      </c>
      <c r="D45" s="12" t="str">
        <f>IF($A45="","",SUMIFS(Movements!$H$2:$H$5001,Movements!$B$2:$B$5001,$A45,Movements!$D$2:$D$5001,$B$1))</f>
        <v/>
      </c>
      <c r="E45" s="14" t="n"/>
      <c r="F45" s="12" t="str">
        <f>IF(OR($A45="",E45=""),"",E45-D45)</f>
        <v/>
      </c>
      <c r="G45" s="13" t="str">
        <f>IF(F45="","",F45*Items!$G43)</f>
        <v/>
      </c>
    </row>
    <row r="46">
      <c r="A46" s="12" t="str">
        <f>IF(Items!$A44="","",Items!$A44)</f>
        <v/>
      </c>
      <c r="B46" s="12" t="str">
        <f>IF($A46="","",Items!$B44)</f>
        <v/>
      </c>
      <c r="C46" s="12" t="str">
        <f>IF($A46="","",Items!$D44)</f>
        <v/>
      </c>
      <c r="D46" s="12" t="str">
        <f>IF($A46="","",SUMIFS(Movements!$H$2:$H$5001,Movements!$B$2:$B$5001,$A46,Movements!$D$2:$D$5001,$B$1))</f>
        <v/>
      </c>
      <c r="E46" s="14" t="n"/>
      <c r="F46" s="12" t="str">
        <f>IF(OR($A46="",E46=""),"",E46-D46)</f>
        <v/>
      </c>
      <c r="G46" s="13" t="str">
        <f>IF(F46="","",F46*Items!$G44)</f>
        <v/>
      </c>
    </row>
    <row r="47">
      <c r="A47" s="12" t="str">
        <f>IF(Items!$A45="","",Items!$A45)</f>
        <v/>
      </c>
      <c r="B47" s="12" t="str">
        <f>IF($A47="","",Items!$B45)</f>
        <v/>
      </c>
      <c r="C47" s="12" t="str">
        <f>IF($A47="","",Items!$D45)</f>
        <v/>
      </c>
      <c r="D47" s="12" t="str">
        <f>IF($A47="","",SUMIFS(Movements!$H$2:$H$5001,Movements!$B$2:$B$5001,$A47,Movements!$D$2:$D$5001,$B$1))</f>
        <v/>
      </c>
      <c r="E47" s="14" t="n"/>
      <c r="F47" s="12" t="str">
        <f>IF(OR($A47="",E47=""),"",E47-D47)</f>
        <v/>
      </c>
      <c r="G47" s="13" t="str">
        <f>IF(F47="","",F47*Items!$G45)</f>
        <v/>
      </c>
    </row>
    <row r="48">
      <c r="A48" s="12" t="str">
        <f>IF(Items!$A46="","",Items!$A46)</f>
        <v/>
      </c>
      <c r="B48" s="12" t="str">
        <f>IF($A48="","",Items!$B46)</f>
        <v/>
      </c>
      <c r="C48" s="12" t="str">
        <f>IF($A48="","",Items!$D46)</f>
        <v/>
      </c>
      <c r="D48" s="12" t="str">
        <f>IF($A48="","",SUMIFS(Movements!$H$2:$H$5001,Movements!$B$2:$B$5001,$A48,Movements!$D$2:$D$5001,$B$1))</f>
        <v/>
      </c>
      <c r="E48" s="14" t="n"/>
      <c r="F48" s="12" t="str">
        <f>IF(OR($A48="",E48=""),"",E48-D48)</f>
        <v/>
      </c>
      <c r="G48" s="13" t="str">
        <f>IF(F48="","",F48*Items!$G46)</f>
        <v/>
      </c>
    </row>
    <row r="49">
      <c r="A49" s="12" t="str">
        <f>IF(Items!$A47="","",Items!$A47)</f>
        <v/>
      </c>
      <c r="B49" s="12" t="str">
        <f>IF($A49="","",Items!$B47)</f>
        <v/>
      </c>
      <c r="C49" s="12" t="str">
        <f>IF($A49="","",Items!$D47)</f>
        <v/>
      </c>
      <c r="D49" s="12" t="str">
        <f>IF($A49="","",SUMIFS(Movements!$H$2:$H$5001,Movements!$B$2:$B$5001,$A49,Movements!$D$2:$D$5001,$B$1))</f>
        <v/>
      </c>
      <c r="E49" s="14" t="n"/>
      <c r="F49" s="12" t="str">
        <f>IF(OR($A49="",E49=""),"",E49-D49)</f>
        <v/>
      </c>
      <c r="G49" s="13" t="str">
        <f>IF(F49="","",F49*Items!$G47)</f>
        <v/>
      </c>
    </row>
    <row r="50">
      <c r="A50" s="12" t="str">
        <f>IF(Items!$A48="","",Items!$A48)</f>
        <v/>
      </c>
      <c r="B50" s="12" t="str">
        <f>IF($A50="","",Items!$B48)</f>
        <v/>
      </c>
      <c r="C50" s="12" t="str">
        <f>IF($A50="","",Items!$D48)</f>
        <v/>
      </c>
      <c r="D50" s="12" t="str">
        <f>IF($A50="","",SUMIFS(Movements!$H$2:$H$5001,Movements!$B$2:$B$5001,$A50,Movements!$D$2:$D$5001,$B$1))</f>
        <v/>
      </c>
      <c r="E50" s="14" t="n"/>
      <c r="F50" s="12" t="str">
        <f>IF(OR($A50="",E50=""),"",E50-D50)</f>
        <v/>
      </c>
      <c r="G50" s="13" t="str">
        <f>IF(F50="","",F50*Items!$G48)</f>
        <v/>
      </c>
    </row>
    <row r="51">
      <c r="A51" s="12" t="str">
        <f>IF(Items!$A49="","",Items!$A49)</f>
        <v/>
      </c>
      <c r="B51" s="12" t="str">
        <f>IF($A51="","",Items!$B49)</f>
        <v/>
      </c>
      <c r="C51" s="12" t="str">
        <f>IF($A51="","",Items!$D49)</f>
        <v/>
      </c>
      <c r="D51" s="12" t="str">
        <f>IF($A51="","",SUMIFS(Movements!$H$2:$H$5001,Movements!$B$2:$B$5001,$A51,Movements!$D$2:$D$5001,$B$1))</f>
        <v/>
      </c>
      <c r="E51" s="14" t="n"/>
      <c r="F51" s="12" t="str">
        <f>IF(OR($A51="",E51=""),"",E51-D51)</f>
        <v/>
      </c>
      <c r="G51" s="13" t="str">
        <f>IF(F51="","",F51*Items!$G49)</f>
        <v/>
      </c>
    </row>
    <row r="52">
      <c r="A52" s="12" t="str">
        <f>IF(Items!$A50="","",Items!$A50)</f>
        <v/>
      </c>
      <c r="B52" s="12" t="str">
        <f>IF($A52="","",Items!$B50)</f>
        <v/>
      </c>
      <c r="C52" s="12" t="str">
        <f>IF($A52="","",Items!$D50)</f>
        <v/>
      </c>
      <c r="D52" s="12" t="str">
        <f>IF($A52="","",SUMIFS(Movements!$H$2:$H$5001,Movements!$B$2:$B$5001,$A52,Movements!$D$2:$D$5001,$B$1))</f>
        <v/>
      </c>
      <c r="E52" s="14" t="n"/>
      <c r="F52" s="12" t="str">
        <f>IF(OR($A52="",E52=""),"",E52-D52)</f>
        <v/>
      </c>
      <c r="G52" s="13" t="str">
        <f>IF(F52="","",F52*Items!$G50)</f>
        <v/>
      </c>
    </row>
    <row r="53">
      <c r="A53" s="12" t="str">
        <f>IF(Items!$A51="","",Items!$A51)</f>
        <v/>
      </c>
      <c r="B53" s="12" t="str">
        <f>IF($A53="","",Items!$B51)</f>
        <v/>
      </c>
      <c r="C53" s="12" t="str">
        <f>IF($A53="","",Items!$D51)</f>
        <v/>
      </c>
      <c r="D53" s="12" t="str">
        <f>IF($A53="","",SUMIFS(Movements!$H$2:$H$5001,Movements!$B$2:$B$5001,$A53,Movements!$D$2:$D$5001,$B$1))</f>
        <v/>
      </c>
      <c r="E53" s="14" t="n"/>
      <c r="F53" s="12" t="str">
        <f>IF(OR($A53="",E53=""),"",E53-D53)</f>
        <v/>
      </c>
      <c r="G53" s="13" t="str">
        <f>IF(F53="","",F53*Items!$G51)</f>
        <v/>
      </c>
    </row>
    <row r="54">
      <c r="A54" s="12" t="str">
        <f>IF(Items!$A52="","",Items!$A52)</f>
        <v/>
      </c>
      <c r="B54" s="12" t="str">
        <f>IF($A54="","",Items!$B52)</f>
        <v/>
      </c>
      <c r="C54" s="12" t="str">
        <f>IF($A54="","",Items!$D52)</f>
        <v/>
      </c>
      <c r="D54" s="12" t="str">
        <f>IF($A54="","",SUMIFS(Movements!$H$2:$H$5001,Movements!$B$2:$B$5001,$A54,Movements!$D$2:$D$5001,$B$1))</f>
        <v/>
      </c>
      <c r="E54" s="14" t="n"/>
      <c r="F54" s="12" t="str">
        <f>IF(OR($A54="",E54=""),"",E54-D54)</f>
        <v/>
      </c>
      <c r="G54" s="13" t="str">
        <f>IF(F54="","",F54*Items!$G52)</f>
        <v/>
      </c>
    </row>
    <row r="55">
      <c r="A55" s="12" t="str">
        <f>IF(Items!$A53="","",Items!$A53)</f>
        <v/>
      </c>
      <c r="B55" s="12" t="str">
        <f>IF($A55="","",Items!$B53)</f>
        <v/>
      </c>
      <c r="C55" s="12" t="str">
        <f>IF($A55="","",Items!$D53)</f>
        <v/>
      </c>
      <c r="D55" s="12" t="str">
        <f>IF($A55="","",SUMIFS(Movements!$H$2:$H$5001,Movements!$B$2:$B$5001,$A55,Movements!$D$2:$D$5001,$B$1))</f>
        <v/>
      </c>
      <c r="E55" s="14" t="n"/>
      <c r="F55" s="12" t="str">
        <f>IF(OR($A55="",E55=""),"",E55-D55)</f>
        <v/>
      </c>
      <c r="G55" s="13" t="str">
        <f>IF(F55="","",F55*Items!$G53)</f>
        <v/>
      </c>
    </row>
    <row r="56">
      <c r="A56" s="12" t="str">
        <f>IF(Items!$A54="","",Items!$A54)</f>
        <v/>
      </c>
      <c r="B56" s="12" t="str">
        <f>IF($A56="","",Items!$B54)</f>
        <v/>
      </c>
      <c r="C56" s="12" t="str">
        <f>IF($A56="","",Items!$D54)</f>
        <v/>
      </c>
      <c r="D56" s="12" t="str">
        <f>IF($A56="","",SUMIFS(Movements!$H$2:$H$5001,Movements!$B$2:$B$5001,$A56,Movements!$D$2:$D$5001,$B$1))</f>
        <v/>
      </c>
      <c r="E56" s="14" t="n"/>
      <c r="F56" s="12" t="str">
        <f>IF(OR($A56="",E56=""),"",E56-D56)</f>
        <v/>
      </c>
      <c r="G56" s="13" t="str">
        <f>IF(F56="","",F56*Items!$G54)</f>
        <v/>
      </c>
    </row>
    <row r="57">
      <c r="A57" s="12" t="str">
        <f>IF(Items!$A55="","",Items!$A55)</f>
        <v/>
      </c>
      <c r="B57" s="12" t="str">
        <f>IF($A57="","",Items!$B55)</f>
        <v/>
      </c>
      <c r="C57" s="12" t="str">
        <f>IF($A57="","",Items!$D55)</f>
        <v/>
      </c>
      <c r="D57" s="12" t="str">
        <f>IF($A57="","",SUMIFS(Movements!$H$2:$H$5001,Movements!$B$2:$B$5001,$A57,Movements!$D$2:$D$5001,$B$1))</f>
        <v/>
      </c>
      <c r="E57" s="14" t="n"/>
      <c r="F57" s="12" t="str">
        <f>IF(OR($A57="",E57=""),"",E57-D57)</f>
        <v/>
      </c>
      <c r="G57" s="13" t="str">
        <f>IF(F57="","",F57*Items!$G55)</f>
        <v/>
      </c>
    </row>
    <row r="58">
      <c r="A58" s="12" t="str">
        <f>IF(Items!$A56="","",Items!$A56)</f>
        <v/>
      </c>
      <c r="B58" s="12" t="str">
        <f>IF($A58="","",Items!$B56)</f>
        <v/>
      </c>
      <c r="C58" s="12" t="str">
        <f>IF($A58="","",Items!$D56)</f>
        <v/>
      </c>
      <c r="D58" s="12" t="str">
        <f>IF($A58="","",SUMIFS(Movements!$H$2:$H$5001,Movements!$B$2:$B$5001,$A58,Movements!$D$2:$D$5001,$B$1))</f>
        <v/>
      </c>
      <c r="E58" s="14" t="n"/>
      <c r="F58" s="12" t="str">
        <f>IF(OR($A58="",E58=""),"",E58-D58)</f>
        <v/>
      </c>
      <c r="G58" s="13" t="str">
        <f>IF(F58="","",F58*Items!$G56)</f>
        <v/>
      </c>
    </row>
    <row r="59">
      <c r="A59" s="12" t="str">
        <f>IF(Items!$A57="","",Items!$A57)</f>
        <v/>
      </c>
      <c r="B59" s="12" t="str">
        <f>IF($A59="","",Items!$B57)</f>
        <v/>
      </c>
      <c r="C59" s="12" t="str">
        <f>IF($A59="","",Items!$D57)</f>
        <v/>
      </c>
      <c r="D59" s="12" t="str">
        <f>IF($A59="","",SUMIFS(Movements!$H$2:$H$5001,Movements!$B$2:$B$5001,$A59,Movements!$D$2:$D$5001,$B$1))</f>
        <v/>
      </c>
      <c r="E59" s="14" t="n"/>
      <c r="F59" s="12" t="str">
        <f>IF(OR($A59="",E59=""),"",E59-D59)</f>
        <v/>
      </c>
      <c r="G59" s="13" t="str">
        <f>IF(F59="","",F59*Items!$G57)</f>
        <v/>
      </c>
    </row>
    <row r="60">
      <c r="A60" s="12" t="str">
        <f>IF(Items!$A58="","",Items!$A58)</f>
        <v/>
      </c>
      <c r="B60" s="12" t="str">
        <f>IF($A60="","",Items!$B58)</f>
        <v/>
      </c>
      <c r="C60" s="12" t="str">
        <f>IF($A60="","",Items!$D58)</f>
        <v/>
      </c>
      <c r="D60" s="12" t="str">
        <f>IF($A60="","",SUMIFS(Movements!$H$2:$H$5001,Movements!$B$2:$B$5001,$A60,Movements!$D$2:$D$5001,$B$1))</f>
        <v/>
      </c>
      <c r="E60" s="14" t="n"/>
      <c r="F60" s="12" t="str">
        <f>IF(OR($A60="",E60=""),"",E60-D60)</f>
        <v/>
      </c>
      <c r="G60" s="13" t="str">
        <f>IF(F60="","",F60*Items!$G58)</f>
        <v/>
      </c>
    </row>
    <row r="61">
      <c r="A61" s="12" t="str">
        <f>IF(Items!$A59="","",Items!$A59)</f>
        <v/>
      </c>
      <c r="B61" s="12" t="str">
        <f>IF($A61="","",Items!$B59)</f>
        <v/>
      </c>
      <c r="C61" s="12" t="str">
        <f>IF($A61="","",Items!$D59)</f>
        <v/>
      </c>
      <c r="D61" s="12" t="str">
        <f>IF($A61="","",SUMIFS(Movements!$H$2:$H$5001,Movements!$B$2:$B$5001,$A61,Movements!$D$2:$D$5001,$B$1))</f>
        <v/>
      </c>
      <c r="E61" s="14" t="n"/>
      <c r="F61" s="12" t="str">
        <f>IF(OR($A61="",E61=""),"",E61-D61)</f>
        <v/>
      </c>
      <c r="G61" s="13" t="str">
        <f>IF(F61="","",F61*Items!$G59)</f>
        <v/>
      </c>
    </row>
    <row r="62">
      <c r="A62" s="12" t="str">
        <f>IF(Items!$A60="","",Items!$A60)</f>
        <v/>
      </c>
      <c r="B62" s="12" t="str">
        <f>IF($A62="","",Items!$B60)</f>
        <v/>
      </c>
      <c r="C62" s="12" t="str">
        <f>IF($A62="","",Items!$D60)</f>
        <v/>
      </c>
      <c r="D62" s="12" t="str">
        <f>IF($A62="","",SUMIFS(Movements!$H$2:$H$5001,Movements!$B$2:$B$5001,$A62,Movements!$D$2:$D$5001,$B$1))</f>
        <v/>
      </c>
      <c r="E62" s="14" t="n"/>
      <c r="F62" s="12" t="str">
        <f>IF(OR($A62="",E62=""),"",E62-D62)</f>
        <v/>
      </c>
      <c r="G62" s="13" t="str">
        <f>IF(F62="","",F62*Items!$G60)</f>
        <v/>
      </c>
    </row>
    <row r="63">
      <c r="A63" s="12" t="str">
        <f>IF(Items!$A61="","",Items!$A61)</f>
        <v/>
      </c>
      <c r="B63" s="12" t="str">
        <f>IF($A63="","",Items!$B61)</f>
        <v/>
      </c>
      <c r="C63" s="12" t="str">
        <f>IF($A63="","",Items!$D61)</f>
        <v/>
      </c>
      <c r="D63" s="12" t="str">
        <f>IF($A63="","",SUMIFS(Movements!$H$2:$H$5001,Movements!$B$2:$B$5001,$A63,Movements!$D$2:$D$5001,$B$1))</f>
        <v/>
      </c>
      <c r="E63" s="14" t="n"/>
      <c r="F63" s="12" t="str">
        <f>IF(OR($A63="",E63=""),"",E63-D63)</f>
        <v/>
      </c>
      <c r="G63" s="13" t="str">
        <f>IF(F63="","",F63*Items!$G61)</f>
        <v/>
      </c>
    </row>
    <row r="64">
      <c r="A64" s="12" t="str">
        <f>IF(Items!$A62="","",Items!$A62)</f>
        <v/>
      </c>
      <c r="B64" s="12" t="str">
        <f>IF($A64="","",Items!$B62)</f>
        <v/>
      </c>
      <c r="C64" s="12" t="str">
        <f>IF($A64="","",Items!$D62)</f>
        <v/>
      </c>
      <c r="D64" s="12" t="str">
        <f>IF($A64="","",SUMIFS(Movements!$H$2:$H$5001,Movements!$B$2:$B$5001,$A64,Movements!$D$2:$D$5001,$B$1))</f>
        <v/>
      </c>
      <c r="E64" s="14" t="n"/>
      <c r="F64" s="12" t="str">
        <f>IF(OR($A64="",E64=""),"",E64-D64)</f>
        <v/>
      </c>
      <c r="G64" s="13" t="str">
        <f>IF(F64="","",F64*Items!$G62)</f>
        <v/>
      </c>
    </row>
    <row r="65">
      <c r="A65" s="12" t="str">
        <f>IF(Items!$A63="","",Items!$A63)</f>
        <v/>
      </c>
      <c r="B65" s="12" t="str">
        <f>IF($A65="","",Items!$B63)</f>
        <v/>
      </c>
      <c r="C65" s="12" t="str">
        <f>IF($A65="","",Items!$D63)</f>
        <v/>
      </c>
      <c r="D65" s="12" t="str">
        <f>IF($A65="","",SUMIFS(Movements!$H$2:$H$5001,Movements!$B$2:$B$5001,$A65,Movements!$D$2:$D$5001,$B$1))</f>
        <v/>
      </c>
      <c r="E65" s="14" t="n"/>
      <c r="F65" s="12" t="str">
        <f>IF(OR($A65="",E65=""),"",E65-D65)</f>
        <v/>
      </c>
      <c r="G65" s="13" t="str">
        <f>IF(F65="","",F65*Items!$G63)</f>
        <v/>
      </c>
    </row>
    <row r="66">
      <c r="A66" s="12" t="str">
        <f>IF(Items!$A64="","",Items!$A64)</f>
        <v/>
      </c>
      <c r="B66" s="12" t="str">
        <f>IF($A66="","",Items!$B64)</f>
        <v/>
      </c>
      <c r="C66" s="12" t="str">
        <f>IF($A66="","",Items!$D64)</f>
        <v/>
      </c>
      <c r="D66" s="12" t="str">
        <f>IF($A66="","",SUMIFS(Movements!$H$2:$H$5001,Movements!$B$2:$B$5001,$A66,Movements!$D$2:$D$5001,$B$1))</f>
        <v/>
      </c>
      <c r="E66" s="14" t="n"/>
      <c r="F66" s="12" t="str">
        <f>IF(OR($A66="",E66=""),"",E66-D66)</f>
        <v/>
      </c>
      <c r="G66" s="13" t="str">
        <f>IF(F66="","",F66*Items!$G64)</f>
        <v/>
      </c>
    </row>
    <row r="67">
      <c r="A67" s="12" t="str">
        <f>IF(Items!$A65="","",Items!$A65)</f>
        <v/>
      </c>
      <c r="B67" s="12" t="str">
        <f>IF($A67="","",Items!$B65)</f>
        <v/>
      </c>
      <c r="C67" s="12" t="str">
        <f>IF($A67="","",Items!$D65)</f>
        <v/>
      </c>
      <c r="D67" s="12" t="str">
        <f>IF($A67="","",SUMIFS(Movements!$H$2:$H$5001,Movements!$B$2:$B$5001,$A67,Movements!$D$2:$D$5001,$B$1))</f>
        <v/>
      </c>
      <c r="E67" s="14" t="n"/>
      <c r="F67" s="12" t="str">
        <f>IF(OR($A67="",E67=""),"",E67-D67)</f>
        <v/>
      </c>
      <c r="G67" s="13" t="str">
        <f>IF(F67="","",F67*Items!$G65)</f>
        <v/>
      </c>
    </row>
    <row r="68">
      <c r="A68" s="12" t="str">
        <f>IF(Items!$A66="","",Items!$A66)</f>
        <v/>
      </c>
      <c r="B68" s="12" t="str">
        <f>IF($A68="","",Items!$B66)</f>
        <v/>
      </c>
      <c r="C68" s="12" t="str">
        <f>IF($A68="","",Items!$D66)</f>
        <v/>
      </c>
      <c r="D68" s="12" t="str">
        <f>IF($A68="","",SUMIFS(Movements!$H$2:$H$5001,Movements!$B$2:$B$5001,$A68,Movements!$D$2:$D$5001,$B$1))</f>
        <v/>
      </c>
      <c r="E68" s="14" t="n"/>
      <c r="F68" s="12" t="str">
        <f>IF(OR($A68="",E68=""),"",E68-D68)</f>
        <v/>
      </c>
      <c r="G68" s="13" t="str">
        <f>IF(F68="","",F68*Items!$G66)</f>
        <v/>
      </c>
    </row>
    <row r="69">
      <c r="A69" s="12" t="str">
        <f>IF(Items!$A67="","",Items!$A67)</f>
        <v/>
      </c>
      <c r="B69" s="12" t="str">
        <f>IF($A69="","",Items!$B67)</f>
        <v/>
      </c>
      <c r="C69" s="12" t="str">
        <f>IF($A69="","",Items!$D67)</f>
        <v/>
      </c>
      <c r="D69" s="12" t="str">
        <f>IF($A69="","",SUMIFS(Movements!$H$2:$H$5001,Movements!$B$2:$B$5001,$A69,Movements!$D$2:$D$5001,$B$1))</f>
        <v/>
      </c>
      <c r="E69" s="14" t="n"/>
      <c r="F69" s="12" t="str">
        <f>IF(OR($A69="",E69=""),"",E69-D69)</f>
        <v/>
      </c>
      <c r="G69" s="13" t="str">
        <f>IF(F69="","",F69*Items!$G67)</f>
        <v/>
      </c>
    </row>
    <row r="70">
      <c r="A70" s="12" t="str">
        <f>IF(Items!$A68="","",Items!$A68)</f>
        <v/>
      </c>
      <c r="B70" s="12" t="str">
        <f>IF($A70="","",Items!$B68)</f>
        <v/>
      </c>
      <c r="C70" s="12" t="str">
        <f>IF($A70="","",Items!$D68)</f>
        <v/>
      </c>
      <c r="D70" s="12" t="str">
        <f>IF($A70="","",SUMIFS(Movements!$H$2:$H$5001,Movements!$B$2:$B$5001,$A70,Movements!$D$2:$D$5001,$B$1))</f>
        <v/>
      </c>
      <c r="E70" s="14" t="n"/>
      <c r="F70" s="12" t="str">
        <f>IF(OR($A70="",E70=""),"",E70-D70)</f>
        <v/>
      </c>
      <c r="G70" s="13" t="str">
        <f>IF(F70="","",F70*Items!$G68)</f>
        <v/>
      </c>
    </row>
    <row r="71">
      <c r="A71" s="12" t="str">
        <f>IF(Items!$A69="","",Items!$A69)</f>
        <v/>
      </c>
      <c r="B71" s="12" t="str">
        <f>IF($A71="","",Items!$B69)</f>
        <v/>
      </c>
      <c r="C71" s="12" t="str">
        <f>IF($A71="","",Items!$D69)</f>
        <v/>
      </c>
      <c r="D71" s="12" t="str">
        <f>IF($A71="","",SUMIFS(Movements!$H$2:$H$5001,Movements!$B$2:$B$5001,$A71,Movements!$D$2:$D$5001,$B$1))</f>
        <v/>
      </c>
      <c r="E71" s="14" t="n"/>
      <c r="F71" s="12" t="str">
        <f>IF(OR($A71="",E71=""),"",E71-D71)</f>
        <v/>
      </c>
      <c r="G71" s="13" t="str">
        <f>IF(F71="","",F71*Items!$G69)</f>
        <v/>
      </c>
    </row>
    <row r="72">
      <c r="A72" s="12" t="str">
        <f>IF(Items!$A70="","",Items!$A70)</f>
        <v/>
      </c>
      <c r="B72" s="12" t="str">
        <f>IF($A72="","",Items!$B70)</f>
        <v/>
      </c>
      <c r="C72" s="12" t="str">
        <f>IF($A72="","",Items!$D70)</f>
        <v/>
      </c>
      <c r="D72" s="12" t="str">
        <f>IF($A72="","",SUMIFS(Movements!$H$2:$H$5001,Movements!$B$2:$B$5001,$A72,Movements!$D$2:$D$5001,$B$1))</f>
        <v/>
      </c>
      <c r="E72" s="14" t="n"/>
      <c r="F72" s="12" t="str">
        <f>IF(OR($A72="",E72=""),"",E72-D72)</f>
        <v/>
      </c>
      <c r="G72" s="13" t="str">
        <f>IF(F72="","",F72*Items!$G70)</f>
        <v/>
      </c>
    </row>
    <row r="73">
      <c r="A73" s="12" t="str">
        <f>IF(Items!$A71="","",Items!$A71)</f>
        <v/>
      </c>
      <c r="B73" s="12" t="str">
        <f>IF($A73="","",Items!$B71)</f>
        <v/>
      </c>
      <c r="C73" s="12" t="str">
        <f>IF($A73="","",Items!$D71)</f>
        <v/>
      </c>
      <c r="D73" s="12" t="str">
        <f>IF($A73="","",SUMIFS(Movements!$H$2:$H$5001,Movements!$B$2:$B$5001,$A73,Movements!$D$2:$D$5001,$B$1))</f>
        <v/>
      </c>
      <c r="E73" s="14" t="n"/>
      <c r="F73" s="12" t="str">
        <f>IF(OR($A73="",E73=""),"",E73-D73)</f>
        <v/>
      </c>
      <c r="G73" s="13" t="str">
        <f>IF(F73="","",F73*Items!$G71)</f>
        <v/>
      </c>
    </row>
    <row r="74">
      <c r="A74" s="12" t="str">
        <f>IF(Items!$A72="","",Items!$A72)</f>
        <v/>
      </c>
      <c r="B74" s="12" t="str">
        <f>IF($A74="","",Items!$B72)</f>
        <v/>
      </c>
      <c r="C74" s="12" t="str">
        <f>IF($A74="","",Items!$D72)</f>
        <v/>
      </c>
      <c r="D74" s="12" t="str">
        <f>IF($A74="","",SUMIFS(Movements!$H$2:$H$5001,Movements!$B$2:$B$5001,$A74,Movements!$D$2:$D$5001,$B$1))</f>
        <v/>
      </c>
      <c r="E74" s="14" t="n"/>
      <c r="F74" s="12" t="str">
        <f>IF(OR($A74="",E74=""),"",E74-D74)</f>
        <v/>
      </c>
      <c r="G74" s="13" t="str">
        <f>IF(F74="","",F74*Items!$G72)</f>
        <v/>
      </c>
    </row>
    <row r="75">
      <c r="A75" s="12" t="str">
        <f>IF(Items!$A73="","",Items!$A73)</f>
        <v/>
      </c>
      <c r="B75" s="12" t="str">
        <f>IF($A75="","",Items!$B73)</f>
        <v/>
      </c>
      <c r="C75" s="12" t="str">
        <f>IF($A75="","",Items!$D73)</f>
        <v/>
      </c>
      <c r="D75" s="12" t="str">
        <f>IF($A75="","",SUMIFS(Movements!$H$2:$H$5001,Movements!$B$2:$B$5001,$A75,Movements!$D$2:$D$5001,$B$1))</f>
        <v/>
      </c>
      <c r="E75" s="14" t="n"/>
      <c r="F75" s="12" t="str">
        <f>IF(OR($A75="",E75=""),"",E75-D75)</f>
        <v/>
      </c>
      <c r="G75" s="13" t="str">
        <f>IF(F75="","",F75*Items!$G73)</f>
        <v/>
      </c>
    </row>
    <row r="76">
      <c r="A76" s="12" t="str">
        <f>IF(Items!$A74="","",Items!$A74)</f>
        <v/>
      </c>
      <c r="B76" s="12" t="str">
        <f>IF($A76="","",Items!$B74)</f>
        <v/>
      </c>
      <c r="C76" s="12" t="str">
        <f>IF($A76="","",Items!$D74)</f>
        <v/>
      </c>
      <c r="D76" s="12" t="str">
        <f>IF($A76="","",SUMIFS(Movements!$H$2:$H$5001,Movements!$B$2:$B$5001,$A76,Movements!$D$2:$D$5001,$B$1))</f>
        <v/>
      </c>
      <c r="E76" s="14" t="n"/>
      <c r="F76" s="12" t="str">
        <f>IF(OR($A76="",E76=""),"",E76-D76)</f>
        <v/>
      </c>
      <c r="G76" s="13" t="str">
        <f>IF(F76="","",F76*Items!$G74)</f>
        <v/>
      </c>
    </row>
    <row r="77">
      <c r="A77" s="12" t="str">
        <f>IF(Items!$A75="","",Items!$A75)</f>
        <v/>
      </c>
      <c r="B77" s="12" t="str">
        <f>IF($A77="","",Items!$B75)</f>
        <v/>
      </c>
      <c r="C77" s="12" t="str">
        <f>IF($A77="","",Items!$D75)</f>
        <v/>
      </c>
      <c r="D77" s="12" t="str">
        <f>IF($A77="","",SUMIFS(Movements!$H$2:$H$5001,Movements!$B$2:$B$5001,$A77,Movements!$D$2:$D$5001,$B$1))</f>
        <v/>
      </c>
      <c r="E77" s="14" t="n"/>
      <c r="F77" s="12" t="str">
        <f>IF(OR($A77="",E77=""),"",E77-D77)</f>
        <v/>
      </c>
      <c r="G77" s="13" t="str">
        <f>IF(F77="","",F77*Items!$G75)</f>
        <v/>
      </c>
    </row>
    <row r="78">
      <c r="A78" s="12" t="str">
        <f>IF(Items!$A76="","",Items!$A76)</f>
        <v/>
      </c>
      <c r="B78" s="12" t="str">
        <f>IF($A78="","",Items!$B76)</f>
        <v/>
      </c>
      <c r="C78" s="12" t="str">
        <f>IF($A78="","",Items!$D76)</f>
        <v/>
      </c>
      <c r="D78" s="12" t="str">
        <f>IF($A78="","",SUMIFS(Movements!$H$2:$H$5001,Movements!$B$2:$B$5001,$A78,Movements!$D$2:$D$5001,$B$1))</f>
        <v/>
      </c>
      <c r="E78" s="14" t="n"/>
      <c r="F78" s="12" t="str">
        <f>IF(OR($A78="",E78=""),"",E78-D78)</f>
        <v/>
      </c>
      <c r="G78" s="13" t="str">
        <f>IF(F78="","",F78*Items!$G76)</f>
        <v/>
      </c>
    </row>
    <row r="79">
      <c r="A79" s="12" t="str">
        <f>IF(Items!$A77="","",Items!$A77)</f>
        <v/>
      </c>
      <c r="B79" s="12" t="str">
        <f>IF($A79="","",Items!$B77)</f>
        <v/>
      </c>
      <c r="C79" s="12" t="str">
        <f>IF($A79="","",Items!$D77)</f>
        <v/>
      </c>
      <c r="D79" s="12" t="str">
        <f>IF($A79="","",SUMIFS(Movements!$H$2:$H$5001,Movements!$B$2:$B$5001,$A79,Movements!$D$2:$D$5001,$B$1))</f>
        <v/>
      </c>
      <c r="E79" s="14" t="n"/>
      <c r="F79" s="12" t="str">
        <f>IF(OR($A79="",E79=""),"",E79-D79)</f>
        <v/>
      </c>
      <c r="G79" s="13" t="str">
        <f>IF(F79="","",F79*Items!$G77)</f>
        <v/>
      </c>
    </row>
    <row r="80">
      <c r="A80" s="12" t="str">
        <f>IF(Items!$A78="","",Items!$A78)</f>
        <v/>
      </c>
      <c r="B80" s="12" t="str">
        <f>IF($A80="","",Items!$B78)</f>
        <v/>
      </c>
      <c r="C80" s="12" t="str">
        <f>IF($A80="","",Items!$D78)</f>
        <v/>
      </c>
      <c r="D80" s="12" t="str">
        <f>IF($A80="","",SUMIFS(Movements!$H$2:$H$5001,Movements!$B$2:$B$5001,$A80,Movements!$D$2:$D$5001,$B$1))</f>
        <v/>
      </c>
      <c r="E80" s="14" t="n"/>
      <c r="F80" s="12" t="str">
        <f>IF(OR($A80="",E80=""),"",E80-D80)</f>
        <v/>
      </c>
      <c r="G80" s="13" t="str">
        <f>IF(F80="","",F80*Items!$G78)</f>
        <v/>
      </c>
    </row>
    <row r="81">
      <c r="A81" s="12" t="str">
        <f>IF(Items!$A79="","",Items!$A79)</f>
        <v/>
      </c>
      <c r="B81" s="12" t="str">
        <f>IF($A81="","",Items!$B79)</f>
        <v/>
      </c>
      <c r="C81" s="12" t="str">
        <f>IF($A81="","",Items!$D79)</f>
        <v/>
      </c>
      <c r="D81" s="12" t="str">
        <f>IF($A81="","",SUMIFS(Movements!$H$2:$H$5001,Movements!$B$2:$B$5001,$A81,Movements!$D$2:$D$5001,$B$1))</f>
        <v/>
      </c>
      <c r="E81" s="14" t="n"/>
      <c r="F81" s="12" t="str">
        <f>IF(OR($A81="",E81=""),"",E81-D81)</f>
        <v/>
      </c>
      <c r="G81" s="13" t="str">
        <f>IF(F81="","",F81*Items!$G79)</f>
        <v/>
      </c>
    </row>
    <row r="82">
      <c r="A82" s="12" t="str">
        <f>IF(Items!$A80="","",Items!$A80)</f>
        <v/>
      </c>
      <c r="B82" s="12" t="str">
        <f>IF($A82="","",Items!$B80)</f>
        <v/>
      </c>
      <c r="C82" s="12" t="str">
        <f>IF($A82="","",Items!$D80)</f>
        <v/>
      </c>
      <c r="D82" s="12" t="str">
        <f>IF($A82="","",SUMIFS(Movements!$H$2:$H$5001,Movements!$B$2:$B$5001,$A82,Movements!$D$2:$D$5001,$B$1))</f>
        <v/>
      </c>
      <c r="E82" s="14" t="n"/>
      <c r="F82" s="12" t="str">
        <f>IF(OR($A82="",E82=""),"",E82-D82)</f>
        <v/>
      </c>
      <c r="G82" s="13" t="str">
        <f>IF(F82="","",F82*Items!$G80)</f>
        <v/>
      </c>
    </row>
    <row r="83">
      <c r="A83" s="12" t="str">
        <f>IF(Items!$A81="","",Items!$A81)</f>
        <v/>
      </c>
      <c r="B83" s="12" t="str">
        <f>IF($A83="","",Items!$B81)</f>
        <v/>
      </c>
      <c r="C83" s="12" t="str">
        <f>IF($A83="","",Items!$D81)</f>
        <v/>
      </c>
      <c r="D83" s="12" t="str">
        <f>IF($A83="","",SUMIFS(Movements!$H$2:$H$5001,Movements!$B$2:$B$5001,$A83,Movements!$D$2:$D$5001,$B$1))</f>
        <v/>
      </c>
      <c r="E83" s="14" t="n"/>
      <c r="F83" s="12" t="str">
        <f>IF(OR($A83="",E83=""),"",E83-D83)</f>
        <v/>
      </c>
      <c r="G83" s="13" t="str">
        <f>IF(F83="","",F83*Items!$G81)</f>
        <v/>
      </c>
    </row>
    <row r="84">
      <c r="A84" s="12" t="str">
        <f>IF(Items!$A82="","",Items!$A82)</f>
        <v/>
      </c>
      <c r="B84" s="12" t="str">
        <f>IF($A84="","",Items!$B82)</f>
        <v/>
      </c>
      <c r="C84" s="12" t="str">
        <f>IF($A84="","",Items!$D82)</f>
        <v/>
      </c>
      <c r="D84" s="12" t="str">
        <f>IF($A84="","",SUMIFS(Movements!$H$2:$H$5001,Movements!$B$2:$B$5001,$A84,Movements!$D$2:$D$5001,$B$1))</f>
        <v/>
      </c>
      <c r="E84" s="14" t="n"/>
      <c r="F84" s="12" t="str">
        <f>IF(OR($A84="",E84=""),"",E84-D84)</f>
        <v/>
      </c>
      <c r="G84" s="13" t="str">
        <f>IF(F84="","",F84*Items!$G82)</f>
        <v/>
      </c>
    </row>
    <row r="85">
      <c r="A85" s="12" t="str">
        <f>IF(Items!$A83="","",Items!$A83)</f>
        <v/>
      </c>
      <c r="B85" s="12" t="str">
        <f>IF($A85="","",Items!$B83)</f>
        <v/>
      </c>
      <c r="C85" s="12" t="str">
        <f>IF($A85="","",Items!$D83)</f>
        <v/>
      </c>
      <c r="D85" s="12" t="str">
        <f>IF($A85="","",SUMIFS(Movements!$H$2:$H$5001,Movements!$B$2:$B$5001,$A85,Movements!$D$2:$D$5001,$B$1))</f>
        <v/>
      </c>
      <c r="E85" s="14" t="n"/>
      <c r="F85" s="12" t="str">
        <f>IF(OR($A85="",E85=""),"",E85-D85)</f>
        <v/>
      </c>
      <c r="G85" s="13" t="str">
        <f>IF(F85="","",F85*Items!$G83)</f>
        <v/>
      </c>
    </row>
    <row r="86">
      <c r="A86" s="12" t="str">
        <f>IF(Items!$A84="","",Items!$A84)</f>
        <v/>
      </c>
      <c r="B86" s="12" t="str">
        <f>IF($A86="","",Items!$B84)</f>
        <v/>
      </c>
      <c r="C86" s="12" t="str">
        <f>IF($A86="","",Items!$D84)</f>
        <v/>
      </c>
      <c r="D86" s="12" t="str">
        <f>IF($A86="","",SUMIFS(Movements!$H$2:$H$5001,Movements!$B$2:$B$5001,$A86,Movements!$D$2:$D$5001,$B$1))</f>
        <v/>
      </c>
      <c r="E86" s="14" t="n"/>
      <c r="F86" s="12" t="str">
        <f>IF(OR($A86="",E86=""),"",E86-D86)</f>
        <v/>
      </c>
      <c r="G86" s="13" t="str">
        <f>IF(F86="","",F86*Items!$G84)</f>
        <v/>
      </c>
    </row>
    <row r="87">
      <c r="A87" s="12" t="str">
        <f>IF(Items!$A85="","",Items!$A85)</f>
        <v/>
      </c>
      <c r="B87" s="12" t="str">
        <f>IF($A87="","",Items!$B85)</f>
        <v/>
      </c>
      <c r="C87" s="12" t="str">
        <f>IF($A87="","",Items!$D85)</f>
        <v/>
      </c>
      <c r="D87" s="12" t="str">
        <f>IF($A87="","",SUMIFS(Movements!$H$2:$H$5001,Movements!$B$2:$B$5001,$A87,Movements!$D$2:$D$5001,$B$1))</f>
        <v/>
      </c>
      <c r="E87" s="14" t="n"/>
      <c r="F87" s="12" t="str">
        <f>IF(OR($A87="",E87=""),"",E87-D87)</f>
        <v/>
      </c>
      <c r="G87" s="13" t="str">
        <f>IF(F87="","",F87*Items!$G85)</f>
        <v/>
      </c>
    </row>
    <row r="88">
      <c r="A88" s="12" t="str">
        <f>IF(Items!$A86="","",Items!$A86)</f>
        <v/>
      </c>
      <c r="B88" s="12" t="str">
        <f>IF($A88="","",Items!$B86)</f>
        <v/>
      </c>
      <c r="C88" s="12" t="str">
        <f>IF($A88="","",Items!$D86)</f>
        <v/>
      </c>
      <c r="D88" s="12" t="str">
        <f>IF($A88="","",SUMIFS(Movements!$H$2:$H$5001,Movements!$B$2:$B$5001,$A88,Movements!$D$2:$D$5001,$B$1))</f>
        <v/>
      </c>
      <c r="E88" s="14" t="n"/>
      <c r="F88" s="12" t="str">
        <f>IF(OR($A88="",E88=""),"",E88-D88)</f>
        <v/>
      </c>
      <c r="G88" s="13" t="str">
        <f>IF(F88="","",F88*Items!$G86)</f>
        <v/>
      </c>
    </row>
    <row r="89">
      <c r="A89" s="12" t="str">
        <f>IF(Items!$A87="","",Items!$A87)</f>
        <v/>
      </c>
      <c r="B89" s="12" t="str">
        <f>IF($A89="","",Items!$B87)</f>
        <v/>
      </c>
      <c r="C89" s="12" t="str">
        <f>IF($A89="","",Items!$D87)</f>
        <v/>
      </c>
      <c r="D89" s="12" t="str">
        <f>IF($A89="","",SUMIFS(Movements!$H$2:$H$5001,Movements!$B$2:$B$5001,$A89,Movements!$D$2:$D$5001,$B$1))</f>
        <v/>
      </c>
      <c r="E89" s="14" t="n"/>
      <c r="F89" s="12" t="str">
        <f>IF(OR($A89="",E89=""),"",E89-D89)</f>
        <v/>
      </c>
      <c r="G89" s="13" t="str">
        <f>IF(F89="","",F89*Items!$G87)</f>
        <v/>
      </c>
    </row>
    <row r="90">
      <c r="A90" s="12" t="str">
        <f>IF(Items!$A88="","",Items!$A88)</f>
        <v/>
      </c>
      <c r="B90" s="12" t="str">
        <f>IF($A90="","",Items!$B88)</f>
        <v/>
      </c>
      <c r="C90" s="12" t="str">
        <f>IF($A90="","",Items!$D88)</f>
        <v/>
      </c>
      <c r="D90" s="12" t="str">
        <f>IF($A90="","",SUMIFS(Movements!$H$2:$H$5001,Movements!$B$2:$B$5001,$A90,Movements!$D$2:$D$5001,$B$1))</f>
        <v/>
      </c>
      <c r="E90" s="14" t="n"/>
      <c r="F90" s="12" t="str">
        <f>IF(OR($A90="",E90=""),"",E90-D90)</f>
        <v/>
      </c>
      <c r="G90" s="13" t="str">
        <f>IF(F90="","",F90*Items!$G88)</f>
        <v/>
      </c>
    </row>
    <row r="91">
      <c r="A91" s="12" t="str">
        <f>IF(Items!$A89="","",Items!$A89)</f>
        <v/>
      </c>
      <c r="B91" s="12" t="str">
        <f>IF($A91="","",Items!$B89)</f>
        <v/>
      </c>
      <c r="C91" s="12" t="str">
        <f>IF($A91="","",Items!$D89)</f>
        <v/>
      </c>
      <c r="D91" s="12" t="str">
        <f>IF($A91="","",SUMIFS(Movements!$H$2:$H$5001,Movements!$B$2:$B$5001,$A91,Movements!$D$2:$D$5001,$B$1))</f>
        <v/>
      </c>
      <c r="E91" s="14" t="n"/>
      <c r="F91" s="12" t="str">
        <f>IF(OR($A91="",E91=""),"",E91-D91)</f>
        <v/>
      </c>
      <c r="G91" s="13" t="str">
        <f>IF(F91="","",F91*Items!$G89)</f>
        <v/>
      </c>
    </row>
    <row r="92">
      <c r="A92" s="12" t="str">
        <f>IF(Items!$A90="","",Items!$A90)</f>
        <v/>
      </c>
      <c r="B92" s="12" t="str">
        <f>IF($A92="","",Items!$B90)</f>
        <v/>
      </c>
      <c r="C92" s="12" t="str">
        <f>IF($A92="","",Items!$D90)</f>
        <v/>
      </c>
      <c r="D92" s="12" t="str">
        <f>IF($A92="","",SUMIFS(Movements!$H$2:$H$5001,Movements!$B$2:$B$5001,$A92,Movements!$D$2:$D$5001,$B$1))</f>
        <v/>
      </c>
      <c r="E92" s="14" t="n"/>
      <c r="F92" s="12" t="str">
        <f>IF(OR($A92="",E92=""),"",E92-D92)</f>
        <v/>
      </c>
      <c r="G92" s="13" t="str">
        <f>IF(F92="","",F92*Items!$G90)</f>
        <v/>
      </c>
    </row>
    <row r="93">
      <c r="A93" s="12" t="str">
        <f>IF(Items!$A91="","",Items!$A91)</f>
        <v/>
      </c>
      <c r="B93" s="12" t="str">
        <f>IF($A93="","",Items!$B91)</f>
        <v/>
      </c>
      <c r="C93" s="12" t="str">
        <f>IF($A93="","",Items!$D91)</f>
        <v/>
      </c>
      <c r="D93" s="12" t="str">
        <f>IF($A93="","",SUMIFS(Movements!$H$2:$H$5001,Movements!$B$2:$B$5001,$A93,Movements!$D$2:$D$5001,$B$1))</f>
        <v/>
      </c>
      <c r="E93" s="14" t="n"/>
      <c r="F93" s="12" t="str">
        <f>IF(OR($A93="",E93=""),"",E93-D93)</f>
        <v/>
      </c>
      <c r="G93" s="13" t="str">
        <f>IF(F93="","",F93*Items!$G91)</f>
        <v/>
      </c>
    </row>
    <row r="94">
      <c r="A94" s="12" t="str">
        <f>IF(Items!$A92="","",Items!$A92)</f>
        <v/>
      </c>
      <c r="B94" s="12" t="str">
        <f>IF($A94="","",Items!$B92)</f>
        <v/>
      </c>
      <c r="C94" s="12" t="str">
        <f>IF($A94="","",Items!$D92)</f>
        <v/>
      </c>
      <c r="D94" s="12" t="str">
        <f>IF($A94="","",SUMIFS(Movements!$H$2:$H$5001,Movements!$B$2:$B$5001,$A94,Movements!$D$2:$D$5001,$B$1))</f>
        <v/>
      </c>
      <c r="E94" s="14" t="n"/>
      <c r="F94" s="12" t="str">
        <f>IF(OR($A94="",E94=""),"",E94-D94)</f>
        <v/>
      </c>
      <c r="G94" s="13" t="str">
        <f>IF(F94="","",F94*Items!$G92)</f>
        <v/>
      </c>
    </row>
    <row r="95">
      <c r="A95" s="12" t="str">
        <f>IF(Items!$A93="","",Items!$A93)</f>
        <v/>
      </c>
      <c r="B95" s="12" t="str">
        <f>IF($A95="","",Items!$B93)</f>
        <v/>
      </c>
      <c r="C95" s="12" t="str">
        <f>IF($A95="","",Items!$D93)</f>
        <v/>
      </c>
      <c r="D95" s="12" t="str">
        <f>IF($A95="","",SUMIFS(Movements!$H$2:$H$5001,Movements!$B$2:$B$5001,$A95,Movements!$D$2:$D$5001,$B$1))</f>
        <v/>
      </c>
      <c r="E95" s="14" t="n"/>
      <c r="F95" s="12" t="str">
        <f>IF(OR($A95="",E95=""),"",E95-D95)</f>
        <v/>
      </c>
      <c r="G95" s="13" t="str">
        <f>IF(F95="","",F95*Items!$G93)</f>
        <v/>
      </c>
    </row>
    <row r="96">
      <c r="A96" s="12" t="str">
        <f>IF(Items!$A94="","",Items!$A94)</f>
        <v/>
      </c>
      <c r="B96" s="12" t="str">
        <f>IF($A96="","",Items!$B94)</f>
        <v/>
      </c>
      <c r="C96" s="12" t="str">
        <f>IF($A96="","",Items!$D94)</f>
        <v/>
      </c>
      <c r="D96" s="12" t="str">
        <f>IF($A96="","",SUMIFS(Movements!$H$2:$H$5001,Movements!$B$2:$B$5001,$A96,Movements!$D$2:$D$5001,$B$1))</f>
        <v/>
      </c>
      <c r="E96" s="14" t="n"/>
      <c r="F96" s="12" t="str">
        <f>IF(OR($A96="",E96=""),"",E96-D96)</f>
        <v/>
      </c>
      <c r="G96" s="13" t="str">
        <f>IF(F96="","",F96*Items!$G94)</f>
        <v/>
      </c>
    </row>
    <row r="97">
      <c r="A97" s="12" t="str">
        <f>IF(Items!$A95="","",Items!$A95)</f>
        <v/>
      </c>
      <c r="B97" s="12" t="str">
        <f>IF($A97="","",Items!$B95)</f>
        <v/>
      </c>
      <c r="C97" s="12" t="str">
        <f>IF($A97="","",Items!$D95)</f>
        <v/>
      </c>
      <c r="D97" s="12" t="str">
        <f>IF($A97="","",SUMIFS(Movements!$H$2:$H$5001,Movements!$B$2:$B$5001,$A97,Movements!$D$2:$D$5001,$B$1))</f>
        <v/>
      </c>
      <c r="E97" s="14" t="n"/>
      <c r="F97" s="12" t="str">
        <f>IF(OR($A97="",E97=""),"",E97-D97)</f>
        <v/>
      </c>
      <c r="G97" s="13" t="str">
        <f>IF(F97="","",F97*Items!$G95)</f>
        <v/>
      </c>
    </row>
    <row r="98">
      <c r="A98" s="12" t="str">
        <f>IF(Items!$A96="","",Items!$A96)</f>
        <v/>
      </c>
      <c r="B98" s="12" t="str">
        <f>IF($A98="","",Items!$B96)</f>
        <v/>
      </c>
      <c r="C98" s="12" t="str">
        <f>IF($A98="","",Items!$D96)</f>
        <v/>
      </c>
      <c r="D98" s="12" t="str">
        <f>IF($A98="","",SUMIFS(Movements!$H$2:$H$5001,Movements!$B$2:$B$5001,$A98,Movements!$D$2:$D$5001,$B$1))</f>
        <v/>
      </c>
      <c r="E98" s="14" t="n"/>
      <c r="F98" s="12" t="str">
        <f>IF(OR($A98="",E98=""),"",E98-D98)</f>
        <v/>
      </c>
      <c r="G98" s="13" t="str">
        <f>IF(F98="","",F98*Items!$G96)</f>
        <v/>
      </c>
    </row>
    <row r="99">
      <c r="A99" s="12" t="str">
        <f>IF(Items!$A97="","",Items!$A97)</f>
        <v/>
      </c>
      <c r="B99" s="12" t="str">
        <f>IF($A99="","",Items!$B97)</f>
        <v/>
      </c>
      <c r="C99" s="12" t="str">
        <f>IF($A99="","",Items!$D97)</f>
        <v/>
      </c>
      <c r="D99" s="12" t="str">
        <f>IF($A99="","",SUMIFS(Movements!$H$2:$H$5001,Movements!$B$2:$B$5001,$A99,Movements!$D$2:$D$5001,$B$1))</f>
        <v/>
      </c>
      <c r="E99" s="14" t="n"/>
      <c r="F99" s="12" t="str">
        <f>IF(OR($A99="",E99=""),"",E99-D99)</f>
        <v/>
      </c>
      <c r="G99" s="13" t="str">
        <f>IF(F99="","",F99*Items!$G97)</f>
        <v/>
      </c>
    </row>
    <row r="100">
      <c r="A100" s="12" t="str">
        <f>IF(Items!$A98="","",Items!$A98)</f>
        <v/>
      </c>
      <c r="B100" s="12" t="str">
        <f>IF($A100="","",Items!$B98)</f>
        <v/>
      </c>
      <c r="C100" s="12" t="str">
        <f>IF($A100="","",Items!$D98)</f>
        <v/>
      </c>
      <c r="D100" s="12" t="str">
        <f>IF($A100="","",SUMIFS(Movements!$H$2:$H$5001,Movements!$B$2:$B$5001,$A100,Movements!$D$2:$D$5001,$B$1))</f>
        <v/>
      </c>
      <c r="E100" s="14" t="n"/>
      <c r="F100" s="12" t="str">
        <f>IF(OR($A100="",E100=""),"",E100-D100)</f>
        <v/>
      </c>
      <c r="G100" s="13" t="str">
        <f>IF(F100="","",F100*Items!$G98)</f>
        <v/>
      </c>
    </row>
    <row r="101">
      <c r="A101" s="12" t="str">
        <f>IF(Items!$A99="","",Items!$A99)</f>
        <v/>
      </c>
      <c r="B101" s="12" t="str">
        <f>IF($A101="","",Items!$B99)</f>
        <v/>
      </c>
      <c r="C101" s="12" t="str">
        <f>IF($A101="","",Items!$D99)</f>
        <v/>
      </c>
      <c r="D101" s="12" t="str">
        <f>IF($A101="","",SUMIFS(Movements!$H$2:$H$5001,Movements!$B$2:$B$5001,$A101,Movements!$D$2:$D$5001,$B$1))</f>
        <v/>
      </c>
      <c r="E101" s="14" t="n"/>
      <c r="F101" s="12" t="str">
        <f>IF(OR($A101="",E101=""),"",E101-D101)</f>
        <v/>
      </c>
      <c r="G101" s="13" t="str">
        <f>IF(F101="","",F101*Items!$G99)</f>
        <v/>
      </c>
    </row>
    <row r="102">
      <c r="A102" s="12" t="str">
        <f>IF(Items!$A100="","",Items!$A100)</f>
        <v/>
      </c>
      <c r="B102" s="12" t="str">
        <f>IF($A102="","",Items!$B100)</f>
        <v/>
      </c>
      <c r="C102" s="12" t="str">
        <f>IF($A102="","",Items!$D100)</f>
        <v/>
      </c>
      <c r="D102" s="12" t="str">
        <f>IF($A102="","",SUMIFS(Movements!$H$2:$H$5001,Movements!$B$2:$B$5001,$A102,Movements!$D$2:$D$5001,$B$1))</f>
        <v/>
      </c>
      <c r="E102" s="14" t="n"/>
      <c r="F102" s="12" t="str">
        <f>IF(OR($A102="",E102=""),"",E102-D102)</f>
        <v/>
      </c>
      <c r="G102" s="13" t="str">
        <f>IF(F102="","",F102*Items!$G100)</f>
        <v/>
      </c>
    </row>
    <row r="103">
      <c r="A103" s="12" t="str">
        <f>IF(Items!$A101="","",Items!$A101)</f>
        <v/>
      </c>
      <c r="B103" s="12" t="str">
        <f>IF($A103="","",Items!$B101)</f>
        <v/>
      </c>
      <c r="C103" s="12" t="str">
        <f>IF($A103="","",Items!$D101)</f>
        <v/>
      </c>
      <c r="D103" s="12" t="str">
        <f>IF($A103="","",SUMIFS(Movements!$H$2:$H$5001,Movements!$B$2:$B$5001,$A103,Movements!$D$2:$D$5001,$B$1))</f>
        <v/>
      </c>
      <c r="E103" s="14" t="n"/>
      <c r="F103" s="12" t="str">
        <f>IF(OR($A103="",E103=""),"",E103-D103)</f>
        <v/>
      </c>
      <c r="G103" s="13" t="str">
        <f>IF(F103="","",F103*Items!$G101)</f>
        <v/>
      </c>
    </row>
    <row r="104">
      <c r="A104" s="12" t="str">
        <f>IF(Items!$A102="","",Items!$A102)</f>
        <v/>
      </c>
      <c r="B104" s="12" t="str">
        <f>IF($A104="","",Items!$B102)</f>
        <v/>
      </c>
      <c r="C104" s="12" t="str">
        <f>IF($A104="","",Items!$D102)</f>
        <v/>
      </c>
      <c r="D104" s="12" t="str">
        <f>IF($A104="","",SUMIFS(Movements!$H$2:$H$5001,Movements!$B$2:$B$5001,$A104,Movements!$D$2:$D$5001,$B$1))</f>
        <v/>
      </c>
      <c r="E104" s="14" t="n"/>
      <c r="F104" s="12" t="str">
        <f>IF(OR($A104="",E104=""),"",E104-D104)</f>
        <v/>
      </c>
      <c r="G104" s="13" t="str">
        <f>IF(F104="","",F104*Items!$G102)</f>
        <v/>
      </c>
    </row>
    <row r="105">
      <c r="A105" s="12" t="str">
        <f>IF(Items!$A103="","",Items!$A103)</f>
        <v/>
      </c>
      <c r="B105" s="12" t="str">
        <f>IF($A105="","",Items!$B103)</f>
        <v/>
      </c>
      <c r="C105" s="12" t="str">
        <f>IF($A105="","",Items!$D103)</f>
        <v/>
      </c>
      <c r="D105" s="12" t="str">
        <f>IF($A105="","",SUMIFS(Movements!$H$2:$H$5001,Movements!$B$2:$B$5001,$A105,Movements!$D$2:$D$5001,$B$1))</f>
        <v/>
      </c>
      <c r="E105" s="14" t="n"/>
      <c r="F105" s="12" t="str">
        <f>IF(OR($A105="",E105=""),"",E105-D105)</f>
        <v/>
      </c>
      <c r="G105" s="13" t="str">
        <f>IF(F105="","",F105*Items!$G103)</f>
        <v/>
      </c>
    </row>
    <row r="106">
      <c r="A106" s="12" t="str">
        <f>IF(Items!$A104="","",Items!$A104)</f>
        <v/>
      </c>
      <c r="B106" s="12" t="str">
        <f>IF($A106="","",Items!$B104)</f>
        <v/>
      </c>
      <c r="C106" s="12" t="str">
        <f>IF($A106="","",Items!$D104)</f>
        <v/>
      </c>
      <c r="D106" s="12" t="str">
        <f>IF($A106="","",SUMIFS(Movements!$H$2:$H$5001,Movements!$B$2:$B$5001,$A106,Movements!$D$2:$D$5001,$B$1))</f>
        <v/>
      </c>
      <c r="E106" s="14" t="n"/>
      <c r="F106" s="12" t="str">
        <f>IF(OR($A106="",E106=""),"",E106-D106)</f>
        <v/>
      </c>
      <c r="G106" s="13" t="str">
        <f>IF(F106="","",F106*Items!$G104)</f>
        <v/>
      </c>
    </row>
    <row r="107">
      <c r="A107" s="12" t="str">
        <f>IF(Items!$A105="","",Items!$A105)</f>
        <v/>
      </c>
      <c r="B107" s="12" t="str">
        <f>IF($A107="","",Items!$B105)</f>
        <v/>
      </c>
      <c r="C107" s="12" t="str">
        <f>IF($A107="","",Items!$D105)</f>
        <v/>
      </c>
      <c r="D107" s="12" t="str">
        <f>IF($A107="","",SUMIFS(Movements!$H$2:$H$5001,Movements!$B$2:$B$5001,$A107,Movements!$D$2:$D$5001,$B$1))</f>
        <v/>
      </c>
      <c r="E107" s="14" t="n"/>
      <c r="F107" s="12" t="str">
        <f>IF(OR($A107="",E107=""),"",E107-D107)</f>
        <v/>
      </c>
      <c r="G107" s="13" t="str">
        <f>IF(F107="","",F107*Items!$G105)</f>
        <v/>
      </c>
    </row>
    <row r="108">
      <c r="A108" s="12" t="str">
        <f>IF(Items!$A106="","",Items!$A106)</f>
        <v/>
      </c>
      <c r="B108" s="12" t="str">
        <f>IF($A108="","",Items!$B106)</f>
        <v/>
      </c>
      <c r="C108" s="12" t="str">
        <f>IF($A108="","",Items!$D106)</f>
        <v/>
      </c>
      <c r="D108" s="12" t="str">
        <f>IF($A108="","",SUMIFS(Movements!$H$2:$H$5001,Movements!$B$2:$B$5001,$A108,Movements!$D$2:$D$5001,$B$1))</f>
        <v/>
      </c>
      <c r="E108" s="14" t="n"/>
      <c r="F108" s="12" t="str">
        <f>IF(OR($A108="",E108=""),"",E108-D108)</f>
        <v/>
      </c>
      <c r="G108" s="13" t="str">
        <f>IF(F108="","",F108*Items!$G106)</f>
        <v/>
      </c>
    </row>
    <row r="109">
      <c r="A109" s="12" t="str">
        <f>IF(Items!$A107="","",Items!$A107)</f>
        <v/>
      </c>
      <c r="B109" s="12" t="str">
        <f>IF($A109="","",Items!$B107)</f>
        <v/>
      </c>
      <c r="C109" s="12" t="str">
        <f>IF($A109="","",Items!$D107)</f>
        <v/>
      </c>
      <c r="D109" s="12" t="str">
        <f>IF($A109="","",SUMIFS(Movements!$H$2:$H$5001,Movements!$B$2:$B$5001,$A109,Movements!$D$2:$D$5001,$B$1))</f>
        <v/>
      </c>
      <c r="E109" s="14" t="n"/>
      <c r="F109" s="12" t="str">
        <f>IF(OR($A109="",E109=""),"",E109-D109)</f>
        <v/>
      </c>
      <c r="G109" s="13" t="str">
        <f>IF(F109="","",F109*Items!$G107)</f>
        <v/>
      </c>
    </row>
    <row r="110">
      <c r="A110" s="12" t="str">
        <f>IF(Items!$A108="","",Items!$A108)</f>
        <v/>
      </c>
      <c r="B110" s="12" t="str">
        <f>IF($A110="","",Items!$B108)</f>
        <v/>
      </c>
      <c r="C110" s="12" t="str">
        <f>IF($A110="","",Items!$D108)</f>
        <v/>
      </c>
      <c r="D110" s="12" t="str">
        <f>IF($A110="","",SUMIFS(Movements!$H$2:$H$5001,Movements!$B$2:$B$5001,$A110,Movements!$D$2:$D$5001,$B$1))</f>
        <v/>
      </c>
      <c r="E110" s="14" t="n"/>
      <c r="F110" s="12" t="str">
        <f>IF(OR($A110="",E110=""),"",E110-D110)</f>
        <v/>
      </c>
      <c r="G110" s="13" t="str">
        <f>IF(F110="","",F110*Items!$G108)</f>
        <v/>
      </c>
    </row>
    <row r="111">
      <c r="A111" s="12" t="str">
        <f>IF(Items!$A109="","",Items!$A109)</f>
        <v/>
      </c>
      <c r="B111" s="12" t="str">
        <f>IF($A111="","",Items!$B109)</f>
        <v/>
      </c>
      <c r="C111" s="12" t="str">
        <f>IF($A111="","",Items!$D109)</f>
        <v/>
      </c>
      <c r="D111" s="12" t="str">
        <f>IF($A111="","",SUMIFS(Movements!$H$2:$H$5001,Movements!$B$2:$B$5001,$A111,Movements!$D$2:$D$5001,$B$1))</f>
        <v/>
      </c>
      <c r="E111" s="14" t="n"/>
      <c r="F111" s="12" t="str">
        <f>IF(OR($A111="",E111=""),"",E111-D111)</f>
        <v/>
      </c>
      <c r="G111" s="13" t="str">
        <f>IF(F111="","",F111*Items!$G109)</f>
        <v/>
      </c>
    </row>
    <row r="112">
      <c r="A112" s="12" t="str">
        <f>IF(Items!$A110="","",Items!$A110)</f>
        <v/>
      </c>
      <c r="B112" s="12" t="str">
        <f>IF($A112="","",Items!$B110)</f>
        <v/>
      </c>
      <c r="C112" s="12" t="str">
        <f>IF($A112="","",Items!$D110)</f>
        <v/>
      </c>
      <c r="D112" s="12" t="str">
        <f>IF($A112="","",SUMIFS(Movements!$H$2:$H$5001,Movements!$B$2:$B$5001,$A112,Movements!$D$2:$D$5001,$B$1))</f>
        <v/>
      </c>
      <c r="E112" s="14" t="n"/>
      <c r="F112" s="12" t="str">
        <f>IF(OR($A112="",E112=""),"",E112-D112)</f>
        <v/>
      </c>
      <c r="G112" s="13" t="str">
        <f>IF(F112="","",F112*Items!$G110)</f>
        <v/>
      </c>
    </row>
    <row r="113">
      <c r="A113" s="12" t="str">
        <f>IF(Items!$A111="","",Items!$A111)</f>
        <v/>
      </c>
      <c r="B113" s="12" t="str">
        <f>IF($A113="","",Items!$B111)</f>
        <v/>
      </c>
      <c r="C113" s="12" t="str">
        <f>IF($A113="","",Items!$D111)</f>
        <v/>
      </c>
      <c r="D113" s="12" t="str">
        <f>IF($A113="","",SUMIFS(Movements!$H$2:$H$5001,Movements!$B$2:$B$5001,$A113,Movements!$D$2:$D$5001,$B$1))</f>
        <v/>
      </c>
      <c r="E113" s="14" t="n"/>
      <c r="F113" s="12" t="str">
        <f>IF(OR($A113="",E113=""),"",E113-D113)</f>
        <v/>
      </c>
      <c r="G113" s="13" t="str">
        <f>IF(F113="","",F113*Items!$G111)</f>
        <v/>
      </c>
    </row>
    <row r="114">
      <c r="A114" s="12" t="str">
        <f>IF(Items!$A112="","",Items!$A112)</f>
        <v/>
      </c>
      <c r="B114" s="12" t="str">
        <f>IF($A114="","",Items!$B112)</f>
        <v/>
      </c>
      <c r="C114" s="12" t="str">
        <f>IF($A114="","",Items!$D112)</f>
        <v/>
      </c>
      <c r="D114" s="12" t="str">
        <f>IF($A114="","",SUMIFS(Movements!$H$2:$H$5001,Movements!$B$2:$B$5001,$A114,Movements!$D$2:$D$5001,$B$1))</f>
        <v/>
      </c>
      <c r="E114" s="14" t="n"/>
      <c r="F114" s="12" t="str">
        <f>IF(OR($A114="",E114=""),"",E114-D114)</f>
        <v/>
      </c>
      <c r="G114" s="13" t="str">
        <f>IF(F114="","",F114*Items!$G112)</f>
        <v/>
      </c>
    </row>
    <row r="115">
      <c r="A115" s="12" t="str">
        <f>IF(Items!$A113="","",Items!$A113)</f>
        <v/>
      </c>
      <c r="B115" s="12" t="str">
        <f>IF($A115="","",Items!$B113)</f>
        <v/>
      </c>
      <c r="C115" s="12" t="str">
        <f>IF($A115="","",Items!$D113)</f>
        <v/>
      </c>
      <c r="D115" s="12" t="str">
        <f>IF($A115="","",SUMIFS(Movements!$H$2:$H$5001,Movements!$B$2:$B$5001,$A115,Movements!$D$2:$D$5001,$B$1))</f>
        <v/>
      </c>
      <c r="E115" s="14" t="n"/>
      <c r="F115" s="12" t="str">
        <f>IF(OR($A115="",E115=""),"",E115-D115)</f>
        <v/>
      </c>
      <c r="G115" s="13" t="str">
        <f>IF(F115="","",F115*Items!$G113)</f>
        <v/>
      </c>
    </row>
    <row r="116">
      <c r="A116" s="12" t="str">
        <f>IF(Items!$A114="","",Items!$A114)</f>
        <v/>
      </c>
      <c r="B116" s="12" t="str">
        <f>IF($A116="","",Items!$B114)</f>
        <v/>
      </c>
      <c r="C116" s="12" t="str">
        <f>IF($A116="","",Items!$D114)</f>
        <v/>
      </c>
      <c r="D116" s="12" t="str">
        <f>IF($A116="","",SUMIFS(Movements!$H$2:$H$5001,Movements!$B$2:$B$5001,$A116,Movements!$D$2:$D$5001,$B$1))</f>
        <v/>
      </c>
      <c r="E116" s="14" t="n"/>
      <c r="F116" s="12" t="str">
        <f>IF(OR($A116="",E116=""),"",E116-D116)</f>
        <v/>
      </c>
      <c r="G116" s="13" t="str">
        <f>IF(F116="","",F116*Items!$G114)</f>
        <v/>
      </c>
    </row>
    <row r="117">
      <c r="A117" s="12" t="str">
        <f>IF(Items!$A115="","",Items!$A115)</f>
        <v/>
      </c>
      <c r="B117" s="12" t="str">
        <f>IF($A117="","",Items!$B115)</f>
        <v/>
      </c>
      <c r="C117" s="12" t="str">
        <f>IF($A117="","",Items!$D115)</f>
        <v/>
      </c>
      <c r="D117" s="12" t="str">
        <f>IF($A117="","",SUMIFS(Movements!$H$2:$H$5001,Movements!$B$2:$B$5001,$A117,Movements!$D$2:$D$5001,$B$1))</f>
        <v/>
      </c>
      <c r="E117" s="14" t="n"/>
      <c r="F117" s="12" t="str">
        <f>IF(OR($A117="",E117=""),"",E117-D117)</f>
        <v/>
      </c>
      <c r="G117" s="13" t="str">
        <f>IF(F117="","",F117*Items!$G115)</f>
        <v/>
      </c>
    </row>
    <row r="118">
      <c r="A118" s="12" t="str">
        <f>IF(Items!$A116="","",Items!$A116)</f>
        <v/>
      </c>
      <c r="B118" s="12" t="str">
        <f>IF($A118="","",Items!$B116)</f>
        <v/>
      </c>
      <c r="C118" s="12" t="str">
        <f>IF($A118="","",Items!$D116)</f>
        <v/>
      </c>
      <c r="D118" s="12" t="str">
        <f>IF($A118="","",SUMIFS(Movements!$H$2:$H$5001,Movements!$B$2:$B$5001,$A118,Movements!$D$2:$D$5001,$B$1))</f>
        <v/>
      </c>
      <c r="E118" s="14" t="n"/>
      <c r="F118" s="12" t="str">
        <f>IF(OR($A118="",E118=""),"",E118-D118)</f>
        <v/>
      </c>
      <c r="G118" s="13" t="str">
        <f>IF(F118="","",F118*Items!$G116)</f>
        <v/>
      </c>
    </row>
    <row r="119">
      <c r="A119" s="12" t="str">
        <f>IF(Items!$A117="","",Items!$A117)</f>
        <v/>
      </c>
      <c r="B119" s="12" t="str">
        <f>IF($A119="","",Items!$B117)</f>
        <v/>
      </c>
      <c r="C119" s="12" t="str">
        <f>IF($A119="","",Items!$D117)</f>
        <v/>
      </c>
      <c r="D119" s="12" t="str">
        <f>IF($A119="","",SUMIFS(Movements!$H$2:$H$5001,Movements!$B$2:$B$5001,$A119,Movements!$D$2:$D$5001,$B$1))</f>
        <v/>
      </c>
      <c r="E119" s="14" t="n"/>
      <c r="F119" s="12" t="str">
        <f>IF(OR($A119="",E119=""),"",E119-D119)</f>
        <v/>
      </c>
      <c r="G119" s="13" t="str">
        <f>IF(F119="","",F119*Items!$G117)</f>
        <v/>
      </c>
    </row>
    <row r="120">
      <c r="A120" s="12" t="str">
        <f>IF(Items!$A118="","",Items!$A118)</f>
        <v/>
      </c>
      <c r="B120" s="12" t="str">
        <f>IF($A120="","",Items!$B118)</f>
        <v/>
      </c>
      <c r="C120" s="12" t="str">
        <f>IF($A120="","",Items!$D118)</f>
        <v/>
      </c>
      <c r="D120" s="12" t="str">
        <f>IF($A120="","",SUMIFS(Movements!$H$2:$H$5001,Movements!$B$2:$B$5001,$A120,Movements!$D$2:$D$5001,$B$1))</f>
        <v/>
      </c>
      <c r="E120" s="14" t="n"/>
      <c r="F120" s="12" t="str">
        <f>IF(OR($A120="",E120=""),"",E120-D120)</f>
        <v/>
      </c>
      <c r="G120" s="13" t="str">
        <f>IF(F120="","",F120*Items!$G118)</f>
        <v/>
      </c>
    </row>
    <row r="121">
      <c r="A121" s="12" t="str">
        <f>IF(Items!$A119="","",Items!$A119)</f>
        <v/>
      </c>
      <c r="B121" s="12" t="str">
        <f>IF($A121="","",Items!$B119)</f>
        <v/>
      </c>
      <c r="C121" s="12" t="str">
        <f>IF($A121="","",Items!$D119)</f>
        <v/>
      </c>
      <c r="D121" s="12" t="str">
        <f>IF($A121="","",SUMIFS(Movements!$H$2:$H$5001,Movements!$B$2:$B$5001,$A121,Movements!$D$2:$D$5001,$B$1))</f>
        <v/>
      </c>
      <c r="E121" s="14" t="n"/>
      <c r="F121" s="12" t="str">
        <f>IF(OR($A121="",E121=""),"",E121-D121)</f>
        <v/>
      </c>
      <c r="G121" s="13" t="str">
        <f>IF(F121="","",F121*Items!$G119)</f>
        <v/>
      </c>
    </row>
    <row r="122">
      <c r="A122" s="12" t="str">
        <f>IF(Items!$A120="","",Items!$A120)</f>
        <v/>
      </c>
      <c r="B122" s="12" t="str">
        <f>IF($A122="","",Items!$B120)</f>
        <v/>
      </c>
      <c r="C122" s="12" t="str">
        <f>IF($A122="","",Items!$D120)</f>
        <v/>
      </c>
      <c r="D122" s="12" t="str">
        <f>IF($A122="","",SUMIFS(Movements!$H$2:$H$5001,Movements!$B$2:$B$5001,$A122,Movements!$D$2:$D$5001,$B$1))</f>
        <v/>
      </c>
      <c r="E122" s="14" t="n"/>
      <c r="F122" s="12" t="str">
        <f>IF(OR($A122="",E122=""),"",E122-D122)</f>
        <v/>
      </c>
      <c r="G122" s="13" t="str">
        <f>IF(F122="","",F122*Items!$G120)</f>
        <v/>
      </c>
    </row>
    <row r="123">
      <c r="A123" s="12" t="str">
        <f>IF(Items!$A121="","",Items!$A121)</f>
        <v/>
      </c>
      <c r="B123" s="12" t="str">
        <f>IF($A123="","",Items!$B121)</f>
        <v/>
      </c>
      <c r="C123" s="12" t="str">
        <f>IF($A123="","",Items!$D121)</f>
        <v/>
      </c>
      <c r="D123" s="12" t="str">
        <f>IF($A123="","",SUMIFS(Movements!$H$2:$H$5001,Movements!$B$2:$B$5001,$A123,Movements!$D$2:$D$5001,$B$1))</f>
        <v/>
      </c>
      <c r="E123" s="14" t="n"/>
      <c r="F123" s="12" t="str">
        <f>IF(OR($A123="",E123=""),"",E123-D123)</f>
        <v/>
      </c>
      <c r="G123" s="13" t="str">
        <f>IF(F123="","",F123*Items!$G121)</f>
        <v/>
      </c>
    </row>
    <row r="124">
      <c r="A124" s="12" t="str">
        <f>IF(Items!$A122="","",Items!$A122)</f>
        <v/>
      </c>
      <c r="B124" s="12" t="str">
        <f>IF($A124="","",Items!$B122)</f>
        <v/>
      </c>
      <c r="C124" s="12" t="str">
        <f>IF($A124="","",Items!$D122)</f>
        <v/>
      </c>
      <c r="D124" s="12" t="str">
        <f>IF($A124="","",SUMIFS(Movements!$H$2:$H$5001,Movements!$B$2:$B$5001,$A124,Movements!$D$2:$D$5001,$B$1))</f>
        <v/>
      </c>
      <c r="E124" s="14" t="n"/>
      <c r="F124" s="12" t="str">
        <f>IF(OR($A124="",E124=""),"",E124-D124)</f>
        <v/>
      </c>
      <c r="G124" s="13" t="str">
        <f>IF(F124="","",F124*Items!$G122)</f>
        <v/>
      </c>
    </row>
    <row r="125">
      <c r="A125" s="12" t="str">
        <f>IF(Items!$A123="","",Items!$A123)</f>
        <v/>
      </c>
      <c r="B125" s="12" t="str">
        <f>IF($A125="","",Items!$B123)</f>
        <v/>
      </c>
      <c r="C125" s="12" t="str">
        <f>IF($A125="","",Items!$D123)</f>
        <v/>
      </c>
      <c r="D125" s="12" t="str">
        <f>IF($A125="","",SUMIFS(Movements!$H$2:$H$5001,Movements!$B$2:$B$5001,$A125,Movements!$D$2:$D$5001,$B$1))</f>
        <v/>
      </c>
      <c r="E125" s="14" t="n"/>
      <c r="F125" s="12" t="str">
        <f>IF(OR($A125="",E125=""),"",E125-D125)</f>
        <v/>
      </c>
      <c r="G125" s="13" t="str">
        <f>IF(F125="","",F125*Items!$G123)</f>
        <v/>
      </c>
    </row>
    <row r="126">
      <c r="A126" s="12" t="str">
        <f>IF(Items!$A124="","",Items!$A124)</f>
        <v/>
      </c>
      <c r="B126" s="12" t="str">
        <f>IF($A126="","",Items!$B124)</f>
        <v/>
      </c>
      <c r="C126" s="12" t="str">
        <f>IF($A126="","",Items!$D124)</f>
        <v/>
      </c>
      <c r="D126" s="12" t="str">
        <f>IF($A126="","",SUMIFS(Movements!$H$2:$H$5001,Movements!$B$2:$B$5001,$A126,Movements!$D$2:$D$5001,$B$1))</f>
        <v/>
      </c>
      <c r="E126" s="14" t="n"/>
      <c r="F126" s="12" t="str">
        <f>IF(OR($A126="",E126=""),"",E126-D126)</f>
        <v/>
      </c>
      <c r="G126" s="13" t="str">
        <f>IF(F126="","",F126*Items!$G124)</f>
        <v/>
      </c>
    </row>
    <row r="127">
      <c r="A127" s="12" t="str">
        <f>IF(Items!$A125="","",Items!$A125)</f>
        <v/>
      </c>
      <c r="B127" s="12" t="str">
        <f>IF($A127="","",Items!$B125)</f>
        <v/>
      </c>
      <c r="C127" s="12" t="str">
        <f>IF($A127="","",Items!$D125)</f>
        <v/>
      </c>
      <c r="D127" s="12" t="str">
        <f>IF($A127="","",SUMIFS(Movements!$H$2:$H$5001,Movements!$B$2:$B$5001,$A127,Movements!$D$2:$D$5001,$B$1))</f>
        <v/>
      </c>
      <c r="E127" s="14" t="n"/>
      <c r="F127" s="12" t="str">
        <f>IF(OR($A127="",E127=""),"",E127-D127)</f>
        <v/>
      </c>
      <c r="G127" s="13" t="str">
        <f>IF(F127="","",F127*Items!$G125)</f>
        <v/>
      </c>
    </row>
    <row r="128">
      <c r="A128" s="12" t="str">
        <f>IF(Items!$A126="","",Items!$A126)</f>
        <v/>
      </c>
      <c r="B128" s="12" t="str">
        <f>IF($A128="","",Items!$B126)</f>
        <v/>
      </c>
      <c r="C128" s="12" t="str">
        <f>IF($A128="","",Items!$D126)</f>
        <v/>
      </c>
      <c r="D128" s="12" t="str">
        <f>IF($A128="","",SUMIFS(Movements!$H$2:$H$5001,Movements!$B$2:$B$5001,$A128,Movements!$D$2:$D$5001,$B$1))</f>
        <v/>
      </c>
      <c r="E128" s="14" t="n"/>
      <c r="F128" s="12" t="str">
        <f>IF(OR($A128="",E128=""),"",E128-D128)</f>
        <v/>
      </c>
      <c r="G128" s="13" t="str">
        <f>IF(F128="","",F128*Items!$G126)</f>
        <v/>
      </c>
    </row>
    <row r="129">
      <c r="A129" s="12" t="str">
        <f>IF(Items!$A127="","",Items!$A127)</f>
        <v/>
      </c>
      <c r="B129" s="12" t="str">
        <f>IF($A129="","",Items!$B127)</f>
        <v/>
      </c>
      <c r="C129" s="12" t="str">
        <f>IF($A129="","",Items!$D127)</f>
        <v/>
      </c>
      <c r="D129" s="12" t="str">
        <f>IF($A129="","",SUMIFS(Movements!$H$2:$H$5001,Movements!$B$2:$B$5001,$A129,Movements!$D$2:$D$5001,$B$1))</f>
        <v/>
      </c>
      <c r="E129" s="14" t="n"/>
      <c r="F129" s="12" t="str">
        <f>IF(OR($A129="",E129=""),"",E129-D129)</f>
        <v/>
      </c>
      <c r="G129" s="13" t="str">
        <f>IF(F129="","",F129*Items!$G127)</f>
        <v/>
      </c>
    </row>
    <row r="130">
      <c r="A130" s="12" t="str">
        <f>IF(Items!$A128="","",Items!$A128)</f>
        <v/>
      </c>
      <c r="B130" s="12" t="str">
        <f>IF($A130="","",Items!$B128)</f>
        <v/>
      </c>
      <c r="C130" s="12" t="str">
        <f>IF($A130="","",Items!$D128)</f>
        <v/>
      </c>
      <c r="D130" s="12" t="str">
        <f>IF($A130="","",SUMIFS(Movements!$H$2:$H$5001,Movements!$B$2:$B$5001,$A130,Movements!$D$2:$D$5001,$B$1))</f>
        <v/>
      </c>
      <c r="E130" s="14" t="n"/>
      <c r="F130" s="12" t="str">
        <f>IF(OR($A130="",E130=""),"",E130-D130)</f>
        <v/>
      </c>
      <c r="G130" s="13" t="str">
        <f>IF(F130="","",F130*Items!$G128)</f>
        <v/>
      </c>
    </row>
    <row r="131">
      <c r="A131" s="12" t="str">
        <f>IF(Items!$A129="","",Items!$A129)</f>
        <v/>
      </c>
      <c r="B131" s="12" t="str">
        <f>IF($A131="","",Items!$B129)</f>
        <v/>
      </c>
      <c r="C131" s="12" t="str">
        <f>IF($A131="","",Items!$D129)</f>
        <v/>
      </c>
      <c r="D131" s="12" t="str">
        <f>IF($A131="","",SUMIFS(Movements!$H$2:$H$5001,Movements!$B$2:$B$5001,$A131,Movements!$D$2:$D$5001,$B$1))</f>
        <v/>
      </c>
      <c r="E131" s="14" t="n"/>
      <c r="F131" s="12" t="str">
        <f>IF(OR($A131="",E131=""),"",E131-D131)</f>
        <v/>
      </c>
      <c r="G131" s="13" t="str">
        <f>IF(F131="","",F131*Items!$G129)</f>
        <v/>
      </c>
    </row>
    <row r="132">
      <c r="A132" s="12" t="str">
        <f>IF(Items!$A130="","",Items!$A130)</f>
        <v/>
      </c>
      <c r="B132" s="12" t="str">
        <f>IF($A132="","",Items!$B130)</f>
        <v/>
      </c>
      <c r="C132" s="12" t="str">
        <f>IF($A132="","",Items!$D130)</f>
        <v/>
      </c>
      <c r="D132" s="12" t="str">
        <f>IF($A132="","",SUMIFS(Movements!$H$2:$H$5001,Movements!$B$2:$B$5001,$A132,Movements!$D$2:$D$5001,$B$1))</f>
        <v/>
      </c>
      <c r="E132" s="14" t="n"/>
      <c r="F132" s="12" t="str">
        <f>IF(OR($A132="",E132=""),"",E132-D132)</f>
        <v/>
      </c>
      <c r="G132" s="13" t="str">
        <f>IF(F132="","",F132*Items!$G130)</f>
        <v/>
      </c>
    </row>
    <row r="133">
      <c r="A133" s="12" t="str">
        <f>IF(Items!$A131="","",Items!$A131)</f>
        <v/>
      </c>
      <c r="B133" s="12" t="str">
        <f>IF($A133="","",Items!$B131)</f>
        <v/>
      </c>
      <c r="C133" s="12" t="str">
        <f>IF($A133="","",Items!$D131)</f>
        <v/>
      </c>
      <c r="D133" s="12" t="str">
        <f>IF($A133="","",SUMIFS(Movements!$H$2:$H$5001,Movements!$B$2:$B$5001,$A133,Movements!$D$2:$D$5001,$B$1))</f>
        <v/>
      </c>
      <c r="E133" s="14" t="n"/>
      <c r="F133" s="12" t="str">
        <f>IF(OR($A133="",E133=""),"",E133-D133)</f>
        <v/>
      </c>
      <c r="G133" s="13" t="str">
        <f>IF(F133="","",F133*Items!$G131)</f>
        <v/>
      </c>
    </row>
    <row r="134">
      <c r="A134" s="12" t="str">
        <f>IF(Items!$A132="","",Items!$A132)</f>
        <v/>
      </c>
      <c r="B134" s="12" t="str">
        <f>IF($A134="","",Items!$B132)</f>
        <v/>
      </c>
      <c r="C134" s="12" t="str">
        <f>IF($A134="","",Items!$D132)</f>
        <v/>
      </c>
      <c r="D134" s="12" t="str">
        <f>IF($A134="","",SUMIFS(Movements!$H$2:$H$5001,Movements!$B$2:$B$5001,$A134,Movements!$D$2:$D$5001,$B$1))</f>
        <v/>
      </c>
      <c r="E134" s="14" t="n"/>
      <c r="F134" s="12" t="str">
        <f>IF(OR($A134="",E134=""),"",E134-D134)</f>
        <v/>
      </c>
      <c r="G134" s="13" t="str">
        <f>IF(F134="","",F134*Items!$G132)</f>
        <v/>
      </c>
    </row>
    <row r="135">
      <c r="A135" s="12" t="str">
        <f>IF(Items!$A133="","",Items!$A133)</f>
        <v/>
      </c>
      <c r="B135" s="12" t="str">
        <f>IF($A135="","",Items!$B133)</f>
        <v/>
      </c>
      <c r="C135" s="12" t="str">
        <f>IF($A135="","",Items!$D133)</f>
        <v/>
      </c>
      <c r="D135" s="12" t="str">
        <f>IF($A135="","",SUMIFS(Movements!$H$2:$H$5001,Movements!$B$2:$B$5001,$A135,Movements!$D$2:$D$5001,$B$1))</f>
        <v/>
      </c>
      <c r="E135" s="14" t="n"/>
      <c r="F135" s="12" t="str">
        <f>IF(OR($A135="",E135=""),"",E135-D135)</f>
        <v/>
      </c>
      <c r="G135" s="13" t="str">
        <f>IF(F135="","",F135*Items!$G133)</f>
        <v/>
      </c>
    </row>
    <row r="136">
      <c r="A136" s="12" t="str">
        <f>IF(Items!$A134="","",Items!$A134)</f>
        <v/>
      </c>
      <c r="B136" s="12" t="str">
        <f>IF($A136="","",Items!$B134)</f>
        <v/>
      </c>
      <c r="C136" s="12" t="str">
        <f>IF($A136="","",Items!$D134)</f>
        <v/>
      </c>
      <c r="D136" s="12" t="str">
        <f>IF($A136="","",SUMIFS(Movements!$H$2:$H$5001,Movements!$B$2:$B$5001,$A136,Movements!$D$2:$D$5001,$B$1))</f>
        <v/>
      </c>
      <c r="E136" s="14" t="n"/>
      <c r="F136" s="12" t="str">
        <f>IF(OR($A136="",E136=""),"",E136-D136)</f>
        <v/>
      </c>
      <c r="G136" s="13" t="str">
        <f>IF(F136="","",F136*Items!$G134)</f>
        <v/>
      </c>
    </row>
    <row r="137">
      <c r="A137" s="12" t="str">
        <f>IF(Items!$A135="","",Items!$A135)</f>
        <v/>
      </c>
      <c r="B137" s="12" t="str">
        <f>IF($A137="","",Items!$B135)</f>
        <v/>
      </c>
      <c r="C137" s="12" t="str">
        <f>IF($A137="","",Items!$D135)</f>
        <v/>
      </c>
      <c r="D137" s="12" t="str">
        <f>IF($A137="","",SUMIFS(Movements!$H$2:$H$5001,Movements!$B$2:$B$5001,$A137,Movements!$D$2:$D$5001,$B$1))</f>
        <v/>
      </c>
      <c r="E137" s="14" t="n"/>
      <c r="F137" s="12" t="str">
        <f>IF(OR($A137="",E137=""),"",E137-D137)</f>
        <v/>
      </c>
      <c r="G137" s="13" t="str">
        <f>IF(F137="","",F137*Items!$G135)</f>
        <v/>
      </c>
    </row>
    <row r="138">
      <c r="A138" s="12" t="str">
        <f>IF(Items!$A136="","",Items!$A136)</f>
        <v/>
      </c>
      <c r="B138" s="12" t="str">
        <f>IF($A138="","",Items!$B136)</f>
        <v/>
      </c>
      <c r="C138" s="12" t="str">
        <f>IF($A138="","",Items!$D136)</f>
        <v/>
      </c>
      <c r="D138" s="12" t="str">
        <f>IF($A138="","",SUMIFS(Movements!$H$2:$H$5001,Movements!$B$2:$B$5001,$A138,Movements!$D$2:$D$5001,$B$1))</f>
        <v/>
      </c>
      <c r="E138" s="14" t="n"/>
      <c r="F138" s="12" t="str">
        <f>IF(OR($A138="",E138=""),"",E138-D138)</f>
        <v/>
      </c>
      <c r="G138" s="13" t="str">
        <f>IF(F138="","",F138*Items!$G136)</f>
        <v/>
      </c>
    </row>
    <row r="139">
      <c r="A139" s="12" t="str">
        <f>IF(Items!$A137="","",Items!$A137)</f>
        <v/>
      </c>
      <c r="B139" s="12" t="str">
        <f>IF($A139="","",Items!$B137)</f>
        <v/>
      </c>
      <c r="C139" s="12" t="str">
        <f>IF($A139="","",Items!$D137)</f>
        <v/>
      </c>
      <c r="D139" s="12" t="str">
        <f>IF($A139="","",SUMIFS(Movements!$H$2:$H$5001,Movements!$B$2:$B$5001,$A139,Movements!$D$2:$D$5001,$B$1))</f>
        <v/>
      </c>
      <c r="E139" s="14" t="n"/>
      <c r="F139" s="12" t="str">
        <f>IF(OR($A139="",E139=""),"",E139-D139)</f>
        <v/>
      </c>
      <c r="G139" s="13" t="str">
        <f>IF(F139="","",F139*Items!$G137)</f>
        <v/>
      </c>
    </row>
    <row r="140">
      <c r="A140" s="12" t="str">
        <f>IF(Items!$A138="","",Items!$A138)</f>
        <v/>
      </c>
      <c r="B140" s="12" t="str">
        <f>IF($A140="","",Items!$B138)</f>
        <v/>
      </c>
      <c r="C140" s="12" t="str">
        <f>IF($A140="","",Items!$D138)</f>
        <v/>
      </c>
      <c r="D140" s="12" t="str">
        <f>IF($A140="","",SUMIFS(Movements!$H$2:$H$5001,Movements!$B$2:$B$5001,$A140,Movements!$D$2:$D$5001,$B$1))</f>
        <v/>
      </c>
      <c r="E140" s="14" t="n"/>
      <c r="F140" s="12" t="str">
        <f>IF(OR($A140="",E140=""),"",E140-D140)</f>
        <v/>
      </c>
      <c r="G140" s="13" t="str">
        <f>IF(F140="","",F140*Items!$G138)</f>
        <v/>
      </c>
    </row>
    <row r="141">
      <c r="A141" s="12" t="str">
        <f>IF(Items!$A139="","",Items!$A139)</f>
        <v/>
      </c>
      <c r="B141" s="12" t="str">
        <f>IF($A141="","",Items!$B139)</f>
        <v/>
      </c>
      <c r="C141" s="12" t="str">
        <f>IF($A141="","",Items!$D139)</f>
        <v/>
      </c>
      <c r="D141" s="12" t="str">
        <f>IF($A141="","",SUMIFS(Movements!$H$2:$H$5001,Movements!$B$2:$B$5001,$A141,Movements!$D$2:$D$5001,$B$1))</f>
        <v/>
      </c>
      <c r="E141" s="14" t="n"/>
      <c r="F141" s="12" t="str">
        <f>IF(OR($A141="",E141=""),"",E141-D141)</f>
        <v/>
      </c>
      <c r="G141" s="13" t="str">
        <f>IF(F141="","",F141*Items!$G139)</f>
        <v/>
      </c>
    </row>
    <row r="142">
      <c r="A142" s="12" t="str">
        <f>IF(Items!$A140="","",Items!$A140)</f>
        <v/>
      </c>
      <c r="B142" s="12" t="str">
        <f>IF($A142="","",Items!$B140)</f>
        <v/>
      </c>
      <c r="C142" s="12" t="str">
        <f>IF($A142="","",Items!$D140)</f>
        <v/>
      </c>
      <c r="D142" s="12" t="str">
        <f>IF($A142="","",SUMIFS(Movements!$H$2:$H$5001,Movements!$B$2:$B$5001,$A142,Movements!$D$2:$D$5001,$B$1))</f>
        <v/>
      </c>
      <c r="E142" s="14" t="n"/>
      <c r="F142" s="12" t="str">
        <f>IF(OR($A142="",E142=""),"",E142-D142)</f>
        <v/>
      </c>
      <c r="G142" s="13" t="str">
        <f>IF(F142="","",F142*Items!$G140)</f>
        <v/>
      </c>
    </row>
    <row r="143">
      <c r="A143" s="12" t="str">
        <f>IF(Items!$A141="","",Items!$A141)</f>
        <v/>
      </c>
      <c r="B143" s="12" t="str">
        <f>IF($A143="","",Items!$B141)</f>
        <v/>
      </c>
      <c r="C143" s="12" t="str">
        <f>IF($A143="","",Items!$D141)</f>
        <v/>
      </c>
      <c r="D143" s="12" t="str">
        <f>IF($A143="","",SUMIFS(Movements!$H$2:$H$5001,Movements!$B$2:$B$5001,$A143,Movements!$D$2:$D$5001,$B$1))</f>
        <v/>
      </c>
      <c r="E143" s="14" t="n"/>
      <c r="F143" s="12" t="str">
        <f>IF(OR($A143="",E143=""),"",E143-D143)</f>
        <v/>
      </c>
      <c r="G143" s="13" t="str">
        <f>IF(F143="","",F143*Items!$G141)</f>
        <v/>
      </c>
    </row>
    <row r="144">
      <c r="A144" s="12" t="str">
        <f>IF(Items!$A142="","",Items!$A142)</f>
        <v/>
      </c>
      <c r="B144" s="12" t="str">
        <f>IF($A144="","",Items!$B142)</f>
        <v/>
      </c>
      <c r="C144" s="12" t="str">
        <f>IF($A144="","",Items!$D142)</f>
        <v/>
      </c>
      <c r="D144" s="12" t="str">
        <f>IF($A144="","",SUMIFS(Movements!$H$2:$H$5001,Movements!$B$2:$B$5001,$A144,Movements!$D$2:$D$5001,$B$1))</f>
        <v/>
      </c>
      <c r="E144" s="14" t="n"/>
      <c r="F144" s="12" t="str">
        <f>IF(OR($A144="",E144=""),"",E144-D144)</f>
        <v/>
      </c>
      <c r="G144" s="13" t="str">
        <f>IF(F144="","",F144*Items!$G142)</f>
        <v/>
      </c>
    </row>
    <row r="145">
      <c r="A145" s="12" t="str">
        <f>IF(Items!$A143="","",Items!$A143)</f>
        <v/>
      </c>
      <c r="B145" s="12" t="str">
        <f>IF($A145="","",Items!$B143)</f>
        <v/>
      </c>
      <c r="C145" s="12" t="str">
        <f>IF($A145="","",Items!$D143)</f>
        <v/>
      </c>
      <c r="D145" s="12" t="str">
        <f>IF($A145="","",SUMIFS(Movements!$H$2:$H$5001,Movements!$B$2:$B$5001,$A145,Movements!$D$2:$D$5001,$B$1))</f>
        <v/>
      </c>
      <c r="E145" s="14" t="n"/>
      <c r="F145" s="12" t="str">
        <f>IF(OR($A145="",E145=""),"",E145-D145)</f>
        <v/>
      </c>
      <c r="G145" s="13" t="str">
        <f>IF(F145="","",F145*Items!$G143)</f>
        <v/>
      </c>
    </row>
    <row r="146">
      <c r="A146" s="12" t="str">
        <f>IF(Items!$A144="","",Items!$A144)</f>
        <v/>
      </c>
      <c r="B146" s="12" t="str">
        <f>IF($A146="","",Items!$B144)</f>
        <v/>
      </c>
      <c r="C146" s="12" t="str">
        <f>IF($A146="","",Items!$D144)</f>
        <v/>
      </c>
      <c r="D146" s="12" t="str">
        <f>IF($A146="","",SUMIFS(Movements!$H$2:$H$5001,Movements!$B$2:$B$5001,$A146,Movements!$D$2:$D$5001,$B$1))</f>
        <v/>
      </c>
      <c r="E146" s="14" t="n"/>
      <c r="F146" s="12" t="str">
        <f>IF(OR($A146="",E146=""),"",E146-D146)</f>
        <v/>
      </c>
      <c r="G146" s="13" t="str">
        <f>IF(F146="","",F146*Items!$G144)</f>
        <v/>
      </c>
    </row>
    <row r="147">
      <c r="A147" s="12" t="str">
        <f>IF(Items!$A145="","",Items!$A145)</f>
        <v/>
      </c>
      <c r="B147" s="12" t="str">
        <f>IF($A147="","",Items!$B145)</f>
        <v/>
      </c>
      <c r="C147" s="12" t="str">
        <f>IF($A147="","",Items!$D145)</f>
        <v/>
      </c>
      <c r="D147" s="12" t="str">
        <f>IF($A147="","",SUMIFS(Movements!$H$2:$H$5001,Movements!$B$2:$B$5001,$A147,Movements!$D$2:$D$5001,$B$1))</f>
        <v/>
      </c>
      <c r="E147" s="14" t="n"/>
      <c r="F147" s="12" t="str">
        <f>IF(OR($A147="",E147=""),"",E147-D147)</f>
        <v/>
      </c>
      <c r="G147" s="13" t="str">
        <f>IF(F147="","",F147*Items!$G145)</f>
        <v/>
      </c>
    </row>
    <row r="148">
      <c r="A148" s="12" t="str">
        <f>IF(Items!$A146="","",Items!$A146)</f>
        <v/>
      </c>
      <c r="B148" s="12" t="str">
        <f>IF($A148="","",Items!$B146)</f>
        <v/>
      </c>
      <c r="C148" s="12" t="str">
        <f>IF($A148="","",Items!$D146)</f>
        <v/>
      </c>
      <c r="D148" s="12" t="str">
        <f>IF($A148="","",SUMIFS(Movements!$H$2:$H$5001,Movements!$B$2:$B$5001,$A148,Movements!$D$2:$D$5001,$B$1))</f>
        <v/>
      </c>
      <c r="E148" s="14" t="n"/>
      <c r="F148" s="12" t="str">
        <f>IF(OR($A148="",E148=""),"",E148-D148)</f>
        <v/>
      </c>
      <c r="G148" s="13" t="str">
        <f>IF(F148="","",F148*Items!$G146)</f>
        <v/>
      </c>
    </row>
    <row r="149">
      <c r="A149" s="12" t="str">
        <f>IF(Items!$A147="","",Items!$A147)</f>
        <v/>
      </c>
      <c r="B149" s="12" t="str">
        <f>IF($A149="","",Items!$B147)</f>
        <v/>
      </c>
      <c r="C149" s="12" t="str">
        <f>IF($A149="","",Items!$D147)</f>
        <v/>
      </c>
      <c r="D149" s="12" t="str">
        <f>IF($A149="","",SUMIFS(Movements!$H$2:$H$5001,Movements!$B$2:$B$5001,$A149,Movements!$D$2:$D$5001,$B$1))</f>
        <v/>
      </c>
      <c r="E149" s="14" t="n"/>
      <c r="F149" s="12" t="str">
        <f>IF(OR($A149="",E149=""),"",E149-D149)</f>
        <v/>
      </c>
      <c r="G149" s="13" t="str">
        <f>IF(F149="","",F149*Items!$G147)</f>
        <v/>
      </c>
    </row>
    <row r="150">
      <c r="A150" s="12" t="str">
        <f>IF(Items!$A148="","",Items!$A148)</f>
        <v/>
      </c>
      <c r="B150" s="12" t="str">
        <f>IF($A150="","",Items!$B148)</f>
        <v/>
      </c>
      <c r="C150" s="12" t="str">
        <f>IF($A150="","",Items!$D148)</f>
        <v/>
      </c>
      <c r="D150" s="12" t="str">
        <f>IF($A150="","",SUMIFS(Movements!$H$2:$H$5001,Movements!$B$2:$B$5001,$A150,Movements!$D$2:$D$5001,$B$1))</f>
        <v/>
      </c>
      <c r="E150" s="14" t="n"/>
      <c r="F150" s="12" t="str">
        <f>IF(OR($A150="",E150=""),"",E150-D150)</f>
        <v/>
      </c>
      <c r="G150" s="13" t="str">
        <f>IF(F150="","",F150*Items!$G148)</f>
        <v/>
      </c>
    </row>
    <row r="151">
      <c r="A151" s="12" t="str">
        <f>IF(Items!$A149="","",Items!$A149)</f>
        <v/>
      </c>
      <c r="B151" s="12" t="str">
        <f>IF($A151="","",Items!$B149)</f>
        <v/>
      </c>
      <c r="C151" s="12" t="str">
        <f>IF($A151="","",Items!$D149)</f>
        <v/>
      </c>
      <c r="D151" s="12" t="str">
        <f>IF($A151="","",SUMIFS(Movements!$H$2:$H$5001,Movements!$B$2:$B$5001,$A151,Movements!$D$2:$D$5001,$B$1))</f>
        <v/>
      </c>
      <c r="E151" s="14" t="n"/>
      <c r="F151" s="12" t="str">
        <f>IF(OR($A151="",E151=""),"",E151-D151)</f>
        <v/>
      </c>
      <c r="G151" s="13" t="str">
        <f>IF(F151="","",F151*Items!$G149)</f>
        <v/>
      </c>
    </row>
    <row r="152">
      <c r="A152" s="12" t="str">
        <f>IF(Items!$A150="","",Items!$A150)</f>
        <v/>
      </c>
      <c r="B152" s="12" t="str">
        <f>IF($A152="","",Items!$B150)</f>
        <v/>
      </c>
      <c r="C152" s="12" t="str">
        <f>IF($A152="","",Items!$D150)</f>
        <v/>
      </c>
      <c r="D152" s="12" t="str">
        <f>IF($A152="","",SUMIFS(Movements!$H$2:$H$5001,Movements!$B$2:$B$5001,$A152,Movements!$D$2:$D$5001,$B$1))</f>
        <v/>
      </c>
      <c r="E152" s="14" t="n"/>
      <c r="F152" s="12" t="str">
        <f>IF(OR($A152="",E152=""),"",E152-D152)</f>
        <v/>
      </c>
      <c r="G152" s="13" t="str">
        <f>IF(F152="","",F152*Items!$G150)</f>
        <v/>
      </c>
    </row>
    <row r="153">
      <c r="A153" s="12" t="str">
        <f>IF(Items!$A151="","",Items!$A151)</f>
        <v/>
      </c>
      <c r="B153" s="12" t="str">
        <f>IF($A153="","",Items!$B151)</f>
        <v/>
      </c>
      <c r="C153" s="12" t="str">
        <f>IF($A153="","",Items!$D151)</f>
        <v/>
      </c>
      <c r="D153" s="12" t="str">
        <f>IF($A153="","",SUMIFS(Movements!$H$2:$H$5001,Movements!$B$2:$B$5001,$A153,Movements!$D$2:$D$5001,$B$1))</f>
        <v/>
      </c>
      <c r="E153" s="14" t="n"/>
      <c r="F153" s="12" t="str">
        <f>IF(OR($A153="",E153=""),"",E153-D153)</f>
        <v/>
      </c>
      <c r="G153" s="13" t="str">
        <f>IF(F153="","",F153*Items!$G151)</f>
        <v/>
      </c>
    </row>
    <row r="154">
      <c r="A154" s="12" t="str">
        <f>IF(Items!$A152="","",Items!$A152)</f>
        <v/>
      </c>
      <c r="B154" s="12" t="str">
        <f>IF($A154="","",Items!$B152)</f>
        <v/>
      </c>
      <c r="C154" s="12" t="str">
        <f>IF($A154="","",Items!$D152)</f>
        <v/>
      </c>
      <c r="D154" s="12" t="str">
        <f>IF($A154="","",SUMIFS(Movements!$H$2:$H$5001,Movements!$B$2:$B$5001,$A154,Movements!$D$2:$D$5001,$B$1))</f>
        <v/>
      </c>
      <c r="E154" s="14" t="n"/>
      <c r="F154" s="12" t="str">
        <f>IF(OR($A154="",E154=""),"",E154-D154)</f>
        <v/>
      </c>
      <c r="G154" s="13" t="str">
        <f>IF(F154="","",F154*Items!$G152)</f>
        <v/>
      </c>
    </row>
    <row r="155">
      <c r="A155" s="12" t="str">
        <f>IF(Items!$A153="","",Items!$A153)</f>
        <v/>
      </c>
      <c r="B155" s="12" t="str">
        <f>IF($A155="","",Items!$B153)</f>
        <v/>
      </c>
      <c r="C155" s="12" t="str">
        <f>IF($A155="","",Items!$D153)</f>
        <v/>
      </c>
      <c r="D155" s="12" t="str">
        <f>IF($A155="","",SUMIFS(Movements!$H$2:$H$5001,Movements!$B$2:$B$5001,$A155,Movements!$D$2:$D$5001,$B$1))</f>
        <v/>
      </c>
      <c r="E155" s="14" t="n"/>
      <c r="F155" s="12" t="str">
        <f>IF(OR($A155="",E155=""),"",E155-D155)</f>
        <v/>
      </c>
      <c r="G155" s="13" t="str">
        <f>IF(F155="","",F155*Items!$G153)</f>
        <v/>
      </c>
    </row>
    <row r="156">
      <c r="A156" s="12" t="str">
        <f>IF(Items!$A154="","",Items!$A154)</f>
        <v/>
      </c>
      <c r="B156" s="12" t="str">
        <f>IF($A156="","",Items!$B154)</f>
        <v/>
      </c>
      <c r="C156" s="12" t="str">
        <f>IF($A156="","",Items!$D154)</f>
        <v/>
      </c>
      <c r="D156" s="12" t="str">
        <f>IF($A156="","",SUMIFS(Movements!$H$2:$H$5001,Movements!$B$2:$B$5001,$A156,Movements!$D$2:$D$5001,$B$1))</f>
        <v/>
      </c>
      <c r="E156" s="14" t="n"/>
      <c r="F156" s="12" t="str">
        <f>IF(OR($A156="",E156=""),"",E156-D156)</f>
        <v/>
      </c>
      <c r="G156" s="13" t="str">
        <f>IF(F156="","",F156*Items!$G154)</f>
        <v/>
      </c>
    </row>
    <row r="157">
      <c r="A157" s="12" t="str">
        <f>IF(Items!$A155="","",Items!$A155)</f>
        <v/>
      </c>
      <c r="B157" s="12" t="str">
        <f>IF($A157="","",Items!$B155)</f>
        <v/>
      </c>
      <c r="C157" s="12" t="str">
        <f>IF($A157="","",Items!$D155)</f>
        <v/>
      </c>
      <c r="D157" s="12" t="str">
        <f>IF($A157="","",SUMIFS(Movements!$H$2:$H$5001,Movements!$B$2:$B$5001,$A157,Movements!$D$2:$D$5001,$B$1))</f>
        <v/>
      </c>
      <c r="E157" s="14" t="n"/>
      <c r="F157" s="12" t="str">
        <f>IF(OR($A157="",E157=""),"",E157-D157)</f>
        <v/>
      </c>
      <c r="G157" s="13" t="str">
        <f>IF(F157="","",F157*Items!$G155)</f>
        <v/>
      </c>
    </row>
    <row r="158">
      <c r="A158" s="12" t="str">
        <f>IF(Items!$A156="","",Items!$A156)</f>
        <v/>
      </c>
      <c r="B158" s="12" t="str">
        <f>IF($A158="","",Items!$B156)</f>
        <v/>
      </c>
      <c r="C158" s="12" t="str">
        <f>IF($A158="","",Items!$D156)</f>
        <v/>
      </c>
      <c r="D158" s="12" t="str">
        <f>IF($A158="","",SUMIFS(Movements!$H$2:$H$5001,Movements!$B$2:$B$5001,$A158,Movements!$D$2:$D$5001,$B$1))</f>
        <v/>
      </c>
      <c r="E158" s="14" t="n"/>
      <c r="F158" s="12" t="str">
        <f>IF(OR($A158="",E158=""),"",E158-D158)</f>
        <v/>
      </c>
      <c r="G158" s="13" t="str">
        <f>IF(F158="","",F158*Items!$G156)</f>
        <v/>
      </c>
    </row>
    <row r="159">
      <c r="A159" s="12" t="str">
        <f>IF(Items!$A157="","",Items!$A157)</f>
        <v/>
      </c>
      <c r="B159" s="12" t="str">
        <f>IF($A159="","",Items!$B157)</f>
        <v/>
      </c>
      <c r="C159" s="12" t="str">
        <f>IF($A159="","",Items!$D157)</f>
        <v/>
      </c>
      <c r="D159" s="12" t="str">
        <f>IF($A159="","",SUMIFS(Movements!$H$2:$H$5001,Movements!$B$2:$B$5001,$A159,Movements!$D$2:$D$5001,$B$1))</f>
        <v/>
      </c>
      <c r="E159" s="14" t="n"/>
      <c r="F159" s="12" t="str">
        <f>IF(OR($A159="",E159=""),"",E159-D159)</f>
        <v/>
      </c>
      <c r="G159" s="13" t="str">
        <f>IF(F159="","",F159*Items!$G157)</f>
        <v/>
      </c>
    </row>
    <row r="160">
      <c r="A160" s="12" t="str">
        <f>IF(Items!$A158="","",Items!$A158)</f>
        <v/>
      </c>
      <c r="B160" s="12" t="str">
        <f>IF($A160="","",Items!$B158)</f>
        <v/>
      </c>
      <c r="C160" s="12" t="str">
        <f>IF($A160="","",Items!$D158)</f>
        <v/>
      </c>
      <c r="D160" s="12" t="str">
        <f>IF($A160="","",SUMIFS(Movements!$H$2:$H$5001,Movements!$B$2:$B$5001,$A160,Movements!$D$2:$D$5001,$B$1))</f>
        <v/>
      </c>
      <c r="E160" s="14" t="n"/>
      <c r="F160" s="12" t="str">
        <f>IF(OR($A160="",E160=""),"",E160-D160)</f>
        <v/>
      </c>
      <c r="G160" s="13" t="str">
        <f>IF(F160="","",F160*Items!$G158)</f>
        <v/>
      </c>
    </row>
    <row r="161">
      <c r="A161" s="12" t="str">
        <f>IF(Items!$A159="","",Items!$A159)</f>
        <v/>
      </c>
      <c r="B161" s="12" t="str">
        <f>IF($A161="","",Items!$B159)</f>
        <v/>
      </c>
      <c r="C161" s="12" t="str">
        <f>IF($A161="","",Items!$D159)</f>
        <v/>
      </c>
      <c r="D161" s="12" t="str">
        <f>IF($A161="","",SUMIFS(Movements!$H$2:$H$5001,Movements!$B$2:$B$5001,$A161,Movements!$D$2:$D$5001,$B$1))</f>
        <v/>
      </c>
      <c r="E161" s="14" t="n"/>
      <c r="F161" s="12" t="str">
        <f>IF(OR($A161="",E161=""),"",E161-D161)</f>
        <v/>
      </c>
      <c r="G161" s="13" t="str">
        <f>IF(F161="","",F161*Items!$G159)</f>
        <v/>
      </c>
    </row>
    <row r="162">
      <c r="A162" s="12" t="str">
        <f>IF(Items!$A160="","",Items!$A160)</f>
        <v/>
      </c>
      <c r="B162" s="12" t="str">
        <f>IF($A162="","",Items!$B160)</f>
        <v/>
      </c>
      <c r="C162" s="12" t="str">
        <f>IF($A162="","",Items!$D160)</f>
        <v/>
      </c>
      <c r="D162" s="12" t="str">
        <f>IF($A162="","",SUMIFS(Movements!$H$2:$H$5001,Movements!$B$2:$B$5001,$A162,Movements!$D$2:$D$5001,$B$1))</f>
        <v/>
      </c>
      <c r="E162" s="14" t="n"/>
      <c r="F162" s="12" t="str">
        <f>IF(OR($A162="",E162=""),"",E162-D162)</f>
        <v/>
      </c>
      <c r="G162" s="13" t="str">
        <f>IF(F162="","",F162*Items!$G160)</f>
        <v/>
      </c>
    </row>
    <row r="163">
      <c r="A163" s="12" t="str">
        <f>IF(Items!$A161="","",Items!$A161)</f>
        <v/>
      </c>
      <c r="B163" s="12" t="str">
        <f>IF($A163="","",Items!$B161)</f>
        <v/>
      </c>
      <c r="C163" s="12" t="str">
        <f>IF($A163="","",Items!$D161)</f>
        <v/>
      </c>
      <c r="D163" s="12" t="str">
        <f>IF($A163="","",SUMIFS(Movements!$H$2:$H$5001,Movements!$B$2:$B$5001,$A163,Movements!$D$2:$D$5001,$B$1))</f>
        <v/>
      </c>
      <c r="E163" s="14" t="n"/>
      <c r="F163" s="12" t="str">
        <f>IF(OR($A163="",E163=""),"",E163-D163)</f>
        <v/>
      </c>
      <c r="G163" s="13" t="str">
        <f>IF(F163="","",F163*Items!$G161)</f>
        <v/>
      </c>
    </row>
    <row r="164">
      <c r="A164" s="12" t="str">
        <f>IF(Items!$A162="","",Items!$A162)</f>
        <v/>
      </c>
      <c r="B164" s="12" t="str">
        <f>IF($A164="","",Items!$B162)</f>
        <v/>
      </c>
      <c r="C164" s="12" t="str">
        <f>IF($A164="","",Items!$D162)</f>
        <v/>
      </c>
      <c r="D164" s="12" t="str">
        <f>IF($A164="","",SUMIFS(Movements!$H$2:$H$5001,Movements!$B$2:$B$5001,$A164,Movements!$D$2:$D$5001,$B$1))</f>
        <v/>
      </c>
      <c r="E164" s="14" t="n"/>
      <c r="F164" s="12" t="str">
        <f>IF(OR($A164="",E164=""),"",E164-D164)</f>
        <v/>
      </c>
      <c r="G164" s="13" t="str">
        <f>IF(F164="","",F164*Items!$G162)</f>
        <v/>
      </c>
    </row>
    <row r="165">
      <c r="A165" s="12" t="str">
        <f>IF(Items!$A163="","",Items!$A163)</f>
        <v/>
      </c>
      <c r="B165" s="12" t="str">
        <f>IF($A165="","",Items!$B163)</f>
        <v/>
      </c>
      <c r="C165" s="12" t="str">
        <f>IF($A165="","",Items!$D163)</f>
        <v/>
      </c>
      <c r="D165" s="12" t="str">
        <f>IF($A165="","",SUMIFS(Movements!$H$2:$H$5001,Movements!$B$2:$B$5001,$A165,Movements!$D$2:$D$5001,$B$1))</f>
        <v/>
      </c>
      <c r="E165" s="14" t="n"/>
      <c r="F165" s="12" t="str">
        <f>IF(OR($A165="",E165=""),"",E165-D165)</f>
        <v/>
      </c>
      <c r="G165" s="13" t="str">
        <f>IF(F165="","",F165*Items!$G163)</f>
        <v/>
      </c>
    </row>
    <row r="166">
      <c r="A166" s="12" t="str">
        <f>IF(Items!$A164="","",Items!$A164)</f>
        <v/>
      </c>
      <c r="B166" s="12" t="str">
        <f>IF($A166="","",Items!$B164)</f>
        <v/>
      </c>
      <c r="C166" s="12" t="str">
        <f>IF($A166="","",Items!$D164)</f>
        <v/>
      </c>
      <c r="D166" s="12" t="str">
        <f>IF($A166="","",SUMIFS(Movements!$H$2:$H$5001,Movements!$B$2:$B$5001,$A166,Movements!$D$2:$D$5001,$B$1))</f>
        <v/>
      </c>
      <c r="E166" s="14" t="n"/>
      <c r="F166" s="12" t="str">
        <f>IF(OR($A166="",E166=""),"",E166-D166)</f>
        <v/>
      </c>
      <c r="G166" s="13" t="str">
        <f>IF(F166="","",F166*Items!$G164)</f>
        <v/>
      </c>
    </row>
    <row r="167">
      <c r="A167" s="12" t="str">
        <f>IF(Items!$A165="","",Items!$A165)</f>
        <v/>
      </c>
      <c r="B167" s="12" t="str">
        <f>IF($A167="","",Items!$B165)</f>
        <v/>
      </c>
      <c r="C167" s="12" t="str">
        <f>IF($A167="","",Items!$D165)</f>
        <v/>
      </c>
      <c r="D167" s="12" t="str">
        <f>IF($A167="","",SUMIFS(Movements!$H$2:$H$5001,Movements!$B$2:$B$5001,$A167,Movements!$D$2:$D$5001,$B$1))</f>
        <v/>
      </c>
      <c r="E167" s="14" t="n"/>
      <c r="F167" s="12" t="str">
        <f>IF(OR($A167="",E167=""),"",E167-D167)</f>
        <v/>
      </c>
      <c r="G167" s="13" t="str">
        <f>IF(F167="","",F167*Items!$G165)</f>
        <v/>
      </c>
    </row>
    <row r="168">
      <c r="A168" s="12" t="str">
        <f>IF(Items!$A166="","",Items!$A166)</f>
        <v/>
      </c>
      <c r="B168" s="12" t="str">
        <f>IF($A168="","",Items!$B166)</f>
        <v/>
      </c>
      <c r="C168" s="12" t="str">
        <f>IF($A168="","",Items!$D166)</f>
        <v/>
      </c>
      <c r="D168" s="12" t="str">
        <f>IF($A168="","",SUMIFS(Movements!$H$2:$H$5001,Movements!$B$2:$B$5001,$A168,Movements!$D$2:$D$5001,$B$1))</f>
        <v/>
      </c>
      <c r="E168" s="14" t="n"/>
      <c r="F168" s="12" t="str">
        <f>IF(OR($A168="",E168=""),"",E168-D168)</f>
        <v/>
      </c>
      <c r="G168" s="13" t="str">
        <f>IF(F168="","",F168*Items!$G166)</f>
        <v/>
      </c>
    </row>
    <row r="169">
      <c r="A169" s="12" t="str">
        <f>IF(Items!$A167="","",Items!$A167)</f>
        <v/>
      </c>
      <c r="B169" s="12" t="str">
        <f>IF($A169="","",Items!$B167)</f>
        <v/>
      </c>
      <c r="C169" s="12" t="str">
        <f>IF($A169="","",Items!$D167)</f>
        <v/>
      </c>
      <c r="D169" s="12" t="str">
        <f>IF($A169="","",SUMIFS(Movements!$H$2:$H$5001,Movements!$B$2:$B$5001,$A169,Movements!$D$2:$D$5001,$B$1))</f>
        <v/>
      </c>
      <c r="E169" s="14" t="n"/>
      <c r="F169" s="12" t="str">
        <f>IF(OR($A169="",E169=""),"",E169-D169)</f>
        <v/>
      </c>
      <c r="G169" s="13" t="str">
        <f>IF(F169="","",F169*Items!$G167)</f>
        <v/>
      </c>
    </row>
    <row r="170">
      <c r="A170" s="12" t="str">
        <f>IF(Items!$A168="","",Items!$A168)</f>
        <v/>
      </c>
      <c r="B170" s="12" t="str">
        <f>IF($A170="","",Items!$B168)</f>
        <v/>
      </c>
      <c r="C170" s="12" t="str">
        <f>IF($A170="","",Items!$D168)</f>
        <v/>
      </c>
      <c r="D170" s="12" t="str">
        <f>IF($A170="","",SUMIFS(Movements!$H$2:$H$5001,Movements!$B$2:$B$5001,$A170,Movements!$D$2:$D$5001,$B$1))</f>
        <v/>
      </c>
      <c r="E170" s="14" t="n"/>
      <c r="F170" s="12" t="str">
        <f>IF(OR($A170="",E170=""),"",E170-D170)</f>
        <v/>
      </c>
      <c r="G170" s="13" t="str">
        <f>IF(F170="","",F170*Items!$G168)</f>
        <v/>
      </c>
    </row>
    <row r="171">
      <c r="A171" s="12" t="str">
        <f>IF(Items!$A169="","",Items!$A169)</f>
        <v/>
      </c>
      <c r="B171" s="12" t="str">
        <f>IF($A171="","",Items!$B169)</f>
        <v/>
      </c>
      <c r="C171" s="12" t="str">
        <f>IF($A171="","",Items!$D169)</f>
        <v/>
      </c>
      <c r="D171" s="12" t="str">
        <f>IF($A171="","",SUMIFS(Movements!$H$2:$H$5001,Movements!$B$2:$B$5001,$A171,Movements!$D$2:$D$5001,$B$1))</f>
        <v/>
      </c>
      <c r="E171" s="14" t="n"/>
      <c r="F171" s="12" t="str">
        <f>IF(OR($A171="",E171=""),"",E171-D171)</f>
        <v/>
      </c>
      <c r="G171" s="13" t="str">
        <f>IF(F171="","",F171*Items!$G169)</f>
        <v/>
      </c>
    </row>
    <row r="172">
      <c r="A172" s="12" t="str">
        <f>IF(Items!$A170="","",Items!$A170)</f>
        <v/>
      </c>
      <c r="B172" s="12" t="str">
        <f>IF($A172="","",Items!$B170)</f>
        <v/>
      </c>
      <c r="C172" s="12" t="str">
        <f>IF($A172="","",Items!$D170)</f>
        <v/>
      </c>
      <c r="D172" s="12" t="str">
        <f>IF($A172="","",SUMIFS(Movements!$H$2:$H$5001,Movements!$B$2:$B$5001,$A172,Movements!$D$2:$D$5001,$B$1))</f>
        <v/>
      </c>
      <c r="E172" s="14" t="n"/>
      <c r="F172" s="12" t="str">
        <f>IF(OR($A172="",E172=""),"",E172-D172)</f>
        <v/>
      </c>
      <c r="G172" s="13" t="str">
        <f>IF(F172="","",F172*Items!$G170)</f>
        <v/>
      </c>
    </row>
    <row r="173">
      <c r="A173" s="12" t="str">
        <f>IF(Items!$A171="","",Items!$A171)</f>
        <v/>
      </c>
      <c r="B173" s="12" t="str">
        <f>IF($A173="","",Items!$B171)</f>
        <v/>
      </c>
      <c r="C173" s="12" t="str">
        <f>IF($A173="","",Items!$D171)</f>
        <v/>
      </c>
      <c r="D173" s="12" t="str">
        <f>IF($A173="","",SUMIFS(Movements!$H$2:$H$5001,Movements!$B$2:$B$5001,$A173,Movements!$D$2:$D$5001,$B$1))</f>
        <v/>
      </c>
      <c r="E173" s="14" t="n"/>
      <c r="F173" s="12" t="str">
        <f>IF(OR($A173="",E173=""),"",E173-D173)</f>
        <v/>
      </c>
      <c r="G173" s="13" t="str">
        <f>IF(F173="","",F173*Items!$G171)</f>
        <v/>
      </c>
    </row>
    <row r="174">
      <c r="A174" s="12" t="str">
        <f>IF(Items!$A172="","",Items!$A172)</f>
        <v/>
      </c>
      <c r="B174" s="12" t="str">
        <f>IF($A174="","",Items!$B172)</f>
        <v/>
      </c>
      <c r="C174" s="12" t="str">
        <f>IF($A174="","",Items!$D172)</f>
        <v/>
      </c>
      <c r="D174" s="12" t="str">
        <f>IF($A174="","",SUMIFS(Movements!$H$2:$H$5001,Movements!$B$2:$B$5001,$A174,Movements!$D$2:$D$5001,$B$1))</f>
        <v/>
      </c>
      <c r="E174" s="14" t="n"/>
      <c r="F174" s="12" t="str">
        <f>IF(OR($A174="",E174=""),"",E174-D174)</f>
        <v/>
      </c>
      <c r="G174" s="13" t="str">
        <f>IF(F174="","",F174*Items!$G172)</f>
        <v/>
      </c>
    </row>
    <row r="175">
      <c r="A175" s="12" t="str">
        <f>IF(Items!$A173="","",Items!$A173)</f>
        <v/>
      </c>
      <c r="B175" s="12" t="str">
        <f>IF($A175="","",Items!$B173)</f>
        <v/>
      </c>
      <c r="C175" s="12" t="str">
        <f>IF($A175="","",Items!$D173)</f>
        <v/>
      </c>
      <c r="D175" s="12" t="str">
        <f>IF($A175="","",SUMIFS(Movements!$H$2:$H$5001,Movements!$B$2:$B$5001,$A175,Movements!$D$2:$D$5001,$B$1))</f>
        <v/>
      </c>
      <c r="E175" s="14" t="n"/>
      <c r="F175" s="12" t="str">
        <f>IF(OR($A175="",E175=""),"",E175-D175)</f>
        <v/>
      </c>
      <c r="G175" s="13" t="str">
        <f>IF(F175="","",F175*Items!$G173)</f>
        <v/>
      </c>
    </row>
    <row r="176">
      <c r="A176" s="12" t="str">
        <f>IF(Items!$A174="","",Items!$A174)</f>
        <v/>
      </c>
      <c r="B176" s="12" t="str">
        <f>IF($A176="","",Items!$B174)</f>
        <v/>
      </c>
      <c r="C176" s="12" t="str">
        <f>IF($A176="","",Items!$D174)</f>
        <v/>
      </c>
      <c r="D176" s="12" t="str">
        <f>IF($A176="","",SUMIFS(Movements!$H$2:$H$5001,Movements!$B$2:$B$5001,$A176,Movements!$D$2:$D$5001,$B$1))</f>
        <v/>
      </c>
      <c r="E176" s="14" t="n"/>
      <c r="F176" s="12" t="str">
        <f>IF(OR($A176="",E176=""),"",E176-D176)</f>
        <v/>
      </c>
      <c r="G176" s="13" t="str">
        <f>IF(F176="","",F176*Items!$G174)</f>
        <v/>
      </c>
    </row>
    <row r="177">
      <c r="A177" s="12" t="str">
        <f>IF(Items!$A175="","",Items!$A175)</f>
        <v/>
      </c>
      <c r="B177" s="12" t="str">
        <f>IF($A177="","",Items!$B175)</f>
        <v/>
      </c>
      <c r="C177" s="12" t="str">
        <f>IF($A177="","",Items!$D175)</f>
        <v/>
      </c>
      <c r="D177" s="12" t="str">
        <f>IF($A177="","",SUMIFS(Movements!$H$2:$H$5001,Movements!$B$2:$B$5001,$A177,Movements!$D$2:$D$5001,$B$1))</f>
        <v/>
      </c>
      <c r="E177" s="14" t="n"/>
      <c r="F177" s="12" t="str">
        <f>IF(OR($A177="",E177=""),"",E177-D177)</f>
        <v/>
      </c>
      <c r="G177" s="13" t="str">
        <f>IF(F177="","",F177*Items!$G175)</f>
        <v/>
      </c>
    </row>
    <row r="178">
      <c r="A178" s="12" t="str">
        <f>IF(Items!$A176="","",Items!$A176)</f>
        <v/>
      </c>
      <c r="B178" s="12" t="str">
        <f>IF($A178="","",Items!$B176)</f>
        <v/>
      </c>
      <c r="C178" s="12" t="str">
        <f>IF($A178="","",Items!$D176)</f>
        <v/>
      </c>
      <c r="D178" s="12" t="str">
        <f>IF($A178="","",SUMIFS(Movements!$H$2:$H$5001,Movements!$B$2:$B$5001,$A178,Movements!$D$2:$D$5001,$B$1))</f>
        <v/>
      </c>
      <c r="E178" s="14" t="n"/>
      <c r="F178" s="12" t="str">
        <f>IF(OR($A178="",E178=""),"",E178-D178)</f>
        <v/>
      </c>
      <c r="G178" s="13" t="str">
        <f>IF(F178="","",F178*Items!$G176)</f>
        <v/>
      </c>
    </row>
    <row r="179">
      <c r="A179" s="12" t="str">
        <f>IF(Items!$A177="","",Items!$A177)</f>
        <v/>
      </c>
      <c r="B179" s="12" t="str">
        <f>IF($A179="","",Items!$B177)</f>
        <v/>
      </c>
      <c r="C179" s="12" t="str">
        <f>IF($A179="","",Items!$D177)</f>
        <v/>
      </c>
      <c r="D179" s="12" t="str">
        <f>IF($A179="","",SUMIFS(Movements!$H$2:$H$5001,Movements!$B$2:$B$5001,$A179,Movements!$D$2:$D$5001,$B$1))</f>
        <v/>
      </c>
      <c r="E179" s="14" t="n"/>
      <c r="F179" s="12" t="str">
        <f>IF(OR($A179="",E179=""),"",E179-D179)</f>
        <v/>
      </c>
      <c r="G179" s="13" t="str">
        <f>IF(F179="","",F179*Items!$G177)</f>
        <v/>
      </c>
    </row>
    <row r="180">
      <c r="A180" s="12" t="str">
        <f>IF(Items!$A178="","",Items!$A178)</f>
        <v/>
      </c>
      <c r="B180" s="12" t="str">
        <f>IF($A180="","",Items!$B178)</f>
        <v/>
      </c>
      <c r="C180" s="12" t="str">
        <f>IF($A180="","",Items!$D178)</f>
        <v/>
      </c>
      <c r="D180" s="12" t="str">
        <f>IF($A180="","",SUMIFS(Movements!$H$2:$H$5001,Movements!$B$2:$B$5001,$A180,Movements!$D$2:$D$5001,$B$1))</f>
        <v/>
      </c>
      <c r="E180" s="14" t="n"/>
      <c r="F180" s="12" t="str">
        <f>IF(OR($A180="",E180=""),"",E180-D180)</f>
        <v/>
      </c>
      <c r="G180" s="13" t="str">
        <f>IF(F180="","",F180*Items!$G178)</f>
        <v/>
      </c>
    </row>
    <row r="181">
      <c r="A181" s="12" t="str">
        <f>IF(Items!$A179="","",Items!$A179)</f>
        <v/>
      </c>
      <c r="B181" s="12" t="str">
        <f>IF($A181="","",Items!$B179)</f>
        <v/>
      </c>
      <c r="C181" s="12" t="str">
        <f>IF($A181="","",Items!$D179)</f>
        <v/>
      </c>
      <c r="D181" s="12" t="str">
        <f>IF($A181="","",SUMIFS(Movements!$H$2:$H$5001,Movements!$B$2:$B$5001,$A181,Movements!$D$2:$D$5001,$B$1))</f>
        <v/>
      </c>
      <c r="E181" s="14" t="n"/>
      <c r="F181" s="12" t="str">
        <f>IF(OR($A181="",E181=""),"",E181-D181)</f>
        <v/>
      </c>
      <c r="G181" s="13" t="str">
        <f>IF(F181="","",F181*Items!$G179)</f>
        <v/>
      </c>
    </row>
    <row r="182">
      <c r="A182" s="12" t="str">
        <f>IF(Items!$A180="","",Items!$A180)</f>
        <v/>
      </c>
      <c r="B182" s="12" t="str">
        <f>IF($A182="","",Items!$B180)</f>
        <v/>
      </c>
      <c r="C182" s="12" t="str">
        <f>IF($A182="","",Items!$D180)</f>
        <v/>
      </c>
      <c r="D182" s="12" t="str">
        <f>IF($A182="","",SUMIFS(Movements!$H$2:$H$5001,Movements!$B$2:$B$5001,$A182,Movements!$D$2:$D$5001,$B$1))</f>
        <v/>
      </c>
      <c r="E182" s="14" t="n"/>
      <c r="F182" s="12" t="str">
        <f>IF(OR($A182="",E182=""),"",E182-D182)</f>
        <v/>
      </c>
      <c r="G182" s="13" t="str">
        <f>IF(F182="","",F182*Items!$G180)</f>
        <v/>
      </c>
    </row>
    <row r="183">
      <c r="A183" s="12" t="str">
        <f>IF(Items!$A181="","",Items!$A181)</f>
        <v/>
      </c>
      <c r="B183" s="12" t="str">
        <f>IF($A183="","",Items!$B181)</f>
        <v/>
      </c>
      <c r="C183" s="12" t="str">
        <f>IF($A183="","",Items!$D181)</f>
        <v/>
      </c>
      <c r="D183" s="12" t="str">
        <f>IF($A183="","",SUMIFS(Movements!$H$2:$H$5001,Movements!$B$2:$B$5001,$A183,Movements!$D$2:$D$5001,$B$1))</f>
        <v/>
      </c>
      <c r="E183" s="14" t="n"/>
      <c r="F183" s="12" t="str">
        <f>IF(OR($A183="",E183=""),"",E183-D183)</f>
        <v/>
      </c>
      <c r="G183" s="13" t="str">
        <f>IF(F183="","",F183*Items!$G181)</f>
        <v/>
      </c>
    </row>
    <row r="184">
      <c r="A184" s="12" t="str">
        <f>IF(Items!$A182="","",Items!$A182)</f>
        <v/>
      </c>
      <c r="B184" s="12" t="str">
        <f>IF($A184="","",Items!$B182)</f>
        <v/>
      </c>
      <c r="C184" s="12" t="str">
        <f>IF($A184="","",Items!$D182)</f>
        <v/>
      </c>
      <c r="D184" s="12" t="str">
        <f>IF($A184="","",SUMIFS(Movements!$H$2:$H$5001,Movements!$B$2:$B$5001,$A184,Movements!$D$2:$D$5001,$B$1))</f>
        <v/>
      </c>
      <c r="E184" s="14" t="n"/>
      <c r="F184" s="12" t="str">
        <f>IF(OR($A184="",E184=""),"",E184-D184)</f>
        <v/>
      </c>
      <c r="G184" s="13" t="str">
        <f>IF(F184="","",F184*Items!$G182)</f>
        <v/>
      </c>
    </row>
    <row r="185">
      <c r="A185" s="12" t="str">
        <f>IF(Items!$A183="","",Items!$A183)</f>
        <v/>
      </c>
      <c r="B185" s="12" t="str">
        <f>IF($A185="","",Items!$B183)</f>
        <v/>
      </c>
      <c r="C185" s="12" t="str">
        <f>IF($A185="","",Items!$D183)</f>
        <v/>
      </c>
      <c r="D185" s="12" t="str">
        <f>IF($A185="","",SUMIFS(Movements!$H$2:$H$5001,Movements!$B$2:$B$5001,$A185,Movements!$D$2:$D$5001,$B$1))</f>
        <v/>
      </c>
      <c r="E185" s="14" t="n"/>
      <c r="F185" s="12" t="str">
        <f>IF(OR($A185="",E185=""),"",E185-D185)</f>
        <v/>
      </c>
      <c r="G185" s="13" t="str">
        <f>IF(F185="","",F185*Items!$G183)</f>
        <v/>
      </c>
    </row>
    <row r="186">
      <c r="A186" s="12" t="str">
        <f>IF(Items!$A184="","",Items!$A184)</f>
        <v/>
      </c>
      <c r="B186" s="12" t="str">
        <f>IF($A186="","",Items!$B184)</f>
        <v/>
      </c>
      <c r="C186" s="12" t="str">
        <f>IF($A186="","",Items!$D184)</f>
        <v/>
      </c>
      <c r="D186" s="12" t="str">
        <f>IF($A186="","",SUMIFS(Movements!$H$2:$H$5001,Movements!$B$2:$B$5001,$A186,Movements!$D$2:$D$5001,$B$1))</f>
        <v/>
      </c>
      <c r="E186" s="14" t="n"/>
      <c r="F186" s="12" t="str">
        <f>IF(OR($A186="",E186=""),"",E186-D186)</f>
        <v/>
      </c>
      <c r="G186" s="13" t="str">
        <f>IF(F186="","",F186*Items!$G184)</f>
        <v/>
      </c>
    </row>
    <row r="187">
      <c r="A187" s="12" t="str">
        <f>IF(Items!$A185="","",Items!$A185)</f>
        <v/>
      </c>
      <c r="B187" s="12" t="str">
        <f>IF($A187="","",Items!$B185)</f>
        <v/>
      </c>
      <c r="C187" s="12" t="str">
        <f>IF($A187="","",Items!$D185)</f>
        <v/>
      </c>
      <c r="D187" s="12" t="str">
        <f>IF($A187="","",SUMIFS(Movements!$H$2:$H$5001,Movements!$B$2:$B$5001,$A187,Movements!$D$2:$D$5001,$B$1))</f>
        <v/>
      </c>
      <c r="E187" s="14" t="n"/>
      <c r="F187" s="12" t="str">
        <f>IF(OR($A187="",E187=""),"",E187-D187)</f>
        <v/>
      </c>
      <c r="G187" s="13" t="str">
        <f>IF(F187="","",F187*Items!$G185)</f>
        <v/>
      </c>
    </row>
    <row r="188">
      <c r="A188" s="12" t="str">
        <f>IF(Items!$A186="","",Items!$A186)</f>
        <v/>
      </c>
      <c r="B188" s="12" t="str">
        <f>IF($A188="","",Items!$B186)</f>
        <v/>
      </c>
      <c r="C188" s="12" t="str">
        <f>IF($A188="","",Items!$D186)</f>
        <v/>
      </c>
      <c r="D188" s="12" t="str">
        <f>IF($A188="","",SUMIFS(Movements!$H$2:$H$5001,Movements!$B$2:$B$5001,$A188,Movements!$D$2:$D$5001,$B$1))</f>
        <v/>
      </c>
      <c r="E188" s="14" t="n"/>
      <c r="F188" s="12" t="str">
        <f>IF(OR($A188="",E188=""),"",E188-D188)</f>
        <v/>
      </c>
      <c r="G188" s="13" t="str">
        <f>IF(F188="","",F188*Items!$G186)</f>
        <v/>
      </c>
    </row>
    <row r="189">
      <c r="A189" s="12" t="str">
        <f>IF(Items!$A187="","",Items!$A187)</f>
        <v/>
      </c>
      <c r="B189" s="12" t="str">
        <f>IF($A189="","",Items!$B187)</f>
        <v/>
      </c>
      <c r="C189" s="12" t="str">
        <f>IF($A189="","",Items!$D187)</f>
        <v/>
      </c>
      <c r="D189" s="12" t="str">
        <f>IF($A189="","",SUMIFS(Movements!$H$2:$H$5001,Movements!$B$2:$B$5001,$A189,Movements!$D$2:$D$5001,$B$1))</f>
        <v/>
      </c>
      <c r="E189" s="14" t="n"/>
      <c r="F189" s="12" t="str">
        <f>IF(OR($A189="",E189=""),"",E189-D189)</f>
        <v/>
      </c>
      <c r="G189" s="13" t="str">
        <f>IF(F189="","",F189*Items!$G187)</f>
        <v/>
      </c>
    </row>
    <row r="190">
      <c r="A190" s="12" t="str">
        <f>IF(Items!$A188="","",Items!$A188)</f>
        <v/>
      </c>
      <c r="B190" s="12" t="str">
        <f>IF($A190="","",Items!$B188)</f>
        <v/>
      </c>
      <c r="C190" s="12" t="str">
        <f>IF($A190="","",Items!$D188)</f>
        <v/>
      </c>
      <c r="D190" s="12" t="str">
        <f>IF($A190="","",SUMIFS(Movements!$H$2:$H$5001,Movements!$B$2:$B$5001,$A190,Movements!$D$2:$D$5001,$B$1))</f>
        <v/>
      </c>
      <c r="E190" s="14" t="n"/>
      <c r="F190" s="12" t="str">
        <f>IF(OR($A190="",E190=""),"",E190-D190)</f>
        <v/>
      </c>
      <c r="G190" s="13" t="str">
        <f>IF(F190="","",F190*Items!$G188)</f>
        <v/>
      </c>
    </row>
    <row r="191">
      <c r="A191" s="12" t="str">
        <f>IF(Items!$A189="","",Items!$A189)</f>
        <v/>
      </c>
      <c r="B191" s="12" t="str">
        <f>IF($A191="","",Items!$B189)</f>
        <v/>
      </c>
      <c r="C191" s="12" t="str">
        <f>IF($A191="","",Items!$D189)</f>
        <v/>
      </c>
      <c r="D191" s="12" t="str">
        <f>IF($A191="","",SUMIFS(Movements!$H$2:$H$5001,Movements!$B$2:$B$5001,$A191,Movements!$D$2:$D$5001,$B$1))</f>
        <v/>
      </c>
      <c r="E191" s="14" t="n"/>
      <c r="F191" s="12" t="str">
        <f>IF(OR($A191="",E191=""),"",E191-D191)</f>
        <v/>
      </c>
      <c r="G191" s="13" t="str">
        <f>IF(F191="","",F191*Items!$G189)</f>
        <v/>
      </c>
    </row>
    <row r="192">
      <c r="A192" s="12" t="str">
        <f>IF(Items!$A190="","",Items!$A190)</f>
        <v/>
      </c>
      <c r="B192" s="12" t="str">
        <f>IF($A192="","",Items!$B190)</f>
        <v/>
      </c>
      <c r="C192" s="12" t="str">
        <f>IF($A192="","",Items!$D190)</f>
        <v/>
      </c>
      <c r="D192" s="12" t="str">
        <f>IF($A192="","",SUMIFS(Movements!$H$2:$H$5001,Movements!$B$2:$B$5001,$A192,Movements!$D$2:$D$5001,$B$1))</f>
        <v/>
      </c>
      <c r="E192" s="14" t="n"/>
      <c r="F192" s="12" t="str">
        <f>IF(OR($A192="",E192=""),"",E192-D192)</f>
        <v/>
      </c>
      <c r="G192" s="13" t="str">
        <f>IF(F192="","",F192*Items!$G190)</f>
        <v/>
      </c>
    </row>
    <row r="193">
      <c r="A193" s="12" t="str">
        <f>IF(Items!$A191="","",Items!$A191)</f>
        <v/>
      </c>
      <c r="B193" s="12" t="str">
        <f>IF($A193="","",Items!$B191)</f>
        <v/>
      </c>
      <c r="C193" s="12" t="str">
        <f>IF($A193="","",Items!$D191)</f>
        <v/>
      </c>
      <c r="D193" s="12" t="str">
        <f>IF($A193="","",SUMIFS(Movements!$H$2:$H$5001,Movements!$B$2:$B$5001,$A193,Movements!$D$2:$D$5001,$B$1))</f>
        <v/>
      </c>
      <c r="E193" s="14" t="n"/>
      <c r="F193" s="12" t="str">
        <f>IF(OR($A193="",E193=""),"",E193-D193)</f>
        <v/>
      </c>
      <c r="G193" s="13" t="str">
        <f>IF(F193="","",F193*Items!$G191)</f>
        <v/>
      </c>
    </row>
    <row r="194">
      <c r="A194" s="12" t="str">
        <f>IF(Items!$A192="","",Items!$A192)</f>
        <v/>
      </c>
      <c r="B194" s="12" t="str">
        <f>IF($A194="","",Items!$B192)</f>
        <v/>
      </c>
      <c r="C194" s="12" t="str">
        <f>IF($A194="","",Items!$D192)</f>
        <v/>
      </c>
      <c r="D194" s="12" t="str">
        <f>IF($A194="","",SUMIFS(Movements!$H$2:$H$5001,Movements!$B$2:$B$5001,$A194,Movements!$D$2:$D$5001,$B$1))</f>
        <v/>
      </c>
      <c r="E194" s="14" t="n"/>
      <c r="F194" s="12" t="str">
        <f>IF(OR($A194="",E194=""),"",E194-D194)</f>
        <v/>
      </c>
      <c r="G194" s="13" t="str">
        <f>IF(F194="","",F194*Items!$G192)</f>
        <v/>
      </c>
    </row>
    <row r="195">
      <c r="A195" s="12" t="str">
        <f>IF(Items!$A193="","",Items!$A193)</f>
        <v/>
      </c>
      <c r="B195" s="12" t="str">
        <f>IF($A195="","",Items!$B193)</f>
        <v/>
      </c>
      <c r="C195" s="12" t="str">
        <f>IF($A195="","",Items!$D193)</f>
        <v/>
      </c>
      <c r="D195" s="12" t="str">
        <f>IF($A195="","",SUMIFS(Movements!$H$2:$H$5001,Movements!$B$2:$B$5001,$A195,Movements!$D$2:$D$5001,$B$1))</f>
        <v/>
      </c>
      <c r="E195" s="14" t="n"/>
      <c r="F195" s="12" t="str">
        <f>IF(OR($A195="",E195=""),"",E195-D195)</f>
        <v/>
      </c>
      <c r="G195" s="13" t="str">
        <f>IF(F195="","",F195*Items!$G193)</f>
        <v/>
      </c>
    </row>
    <row r="196">
      <c r="A196" s="12" t="str">
        <f>IF(Items!$A194="","",Items!$A194)</f>
        <v/>
      </c>
      <c r="B196" s="12" t="str">
        <f>IF($A196="","",Items!$B194)</f>
        <v/>
      </c>
      <c r="C196" s="12" t="str">
        <f>IF($A196="","",Items!$D194)</f>
        <v/>
      </c>
      <c r="D196" s="12" t="str">
        <f>IF($A196="","",SUMIFS(Movements!$H$2:$H$5001,Movements!$B$2:$B$5001,$A196,Movements!$D$2:$D$5001,$B$1))</f>
        <v/>
      </c>
      <c r="E196" s="14" t="n"/>
      <c r="F196" s="12" t="str">
        <f>IF(OR($A196="",E196=""),"",E196-D196)</f>
        <v/>
      </c>
      <c r="G196" s="13" t="str">
        <f>IF(F196="","",F196*Items!$G194)</f>
        <v/>
      </c>
    </row>
    <row r="197">
      <c r="A197" s="12" t="str">
        <f>IF(Items!$A195="","",Items!$A195)</f>
        <v/>
      </c>
      <c r="B197" s="12" t="str">
        <f>IF($A197="","",Items!$B195)</f>
        <v/>
      </c>
      <c r="C197" s="12" t="str">
        <f>IF($A197="","",Items!$D195)</f>
        <v/>
      </c>
      <c r="D197" s="12" t="str">
        <f>IF($A197="","",SUMIFS(Movements!$H$2:$H$5001,Movements!$B$2:$B$5001,$A197,Movements!$D$2:$D$5001,$B$1))</f>
        <v/>
      </c>
      <c r="E197" s="14" t="n"/>
      <c r="F197" s="12" t="str">
        <f>IF(OR($A197="",E197=""),"",E197-D197)</f>
        <v/>
      </c>
      <c r="G197" s="13" t="str">
        <f>IF(F197="","",F197*Items!$G195)</f>
        <v/>
      </c>
    </row>
    <row r="198">
      <c r="A198" s="12" t="str">
        <f>IF(Items!$A196="","",Items!$A196)</f>
        <v/>
      </c>
      <c r="B198" s="12" t="str">
        <f>IF($A198="","",Items!$B196)</f>
        <v/>
      </c>
      <c r="C198" s="12" t="str">
        <f>IF($A198="","",Items!$D196)</f>
        <v/>
      </c>
      <c r="D198" s="12" t="str">
        <f>IF($A198="","",SUMIFS(Movements!$H$2:$H$5001,Movements!$B$2:$B$5001,$A198,Movements!$D$2:$D$5001,$B$1))</f>
        <v/>
      </c>
      <c r="E198" s="14" t="n"/>
      <c r="F198" s="12" t="str">
        <f>IF(OR($A198="",E198=""),"",E198-D198)</f>
        <v/>
      </c>
      <c r="G198" s="13" t="str">
        <f>IF(F198="","",F198*Items!$G196)</f>
        <v/>
      </c>
    </row>
    <row r="199">
      <c r="A199" s="12" t="str">
        <f>IF(Items!$A197="","",Items!$A197)</f>
        <v/>
      </c>
      <c r="B199" s="12" t="str">
        <f>IF($A199="","",Items!$B197)</f>
        <v/>
      </c>
      <c r="C199" s="12" t="str">
        <f>IF($A199="","",Items!$D197)</f>
        <v/>
      </c>
      <c r="D199" s="12" t="str">
        <f>IF($A199="","",SUMIFS(Movements!$H$2:$H$5001,Movements!$B$2:$B$5001,$A199,Movements!$D$2:$D$5001,$B$1))</f>
        <v/>
      </c>
      <c r="E199" s="14" t="n"/>
      <c r="F199" s="12" t="str">
        <f>IF(OR($A199="",E199=""),"",E199-D199)</f>
        <v/>
      </c>
      <c r="G199" s="13" t="str">
        <f>IF(F199="","",F199*Items!$G197)</f>
        <v/>
      </c>
    </row>
    <row r="200">
      <c r="A200" s="12" t="str">
        <f>IF(Items!$A198="","",Items!$A198)</f>
        <v/>
      </c>
      <c r="B200" s="12" t="str">
        <f>IF($A200="","",Items!$B198)</f>
        <v/>
      </c>
      <c r="C200" s="12" t="str">
        <f>IF($A200="","",Items!$D198)</f>
        <v/>
      </c>
      <c r="D200" s="12" t="str">
        <f>IF($A200="","",SUMIFS(Movements!$H$2:$H$5001,Movements!$B$2:$B$5001,$A200,Movements!$D$2:$D$5001,$B$1))</f>
        <v/>
      </c>
      <c r="E200" s="14" t="n"/>
      <c r="F200" s="12" t="str">
        <f>IF(OR($A200="",E200=""),"",E200-D200)</f>
        <v/>
      </c>
      <c r="G200" s="13" t="str">
        <f>IF(F200="","",F200*Items!$G198)</f>
        <v/>
      </c>
    </row>
    <row r="201">
      <c r="A201" s="12" t="str">
        <f>IF(Items!$A199="","",Items!$A199)</f>
        <v/>
      </c>
      <c r="B201" s="12" t="str">
        <f>IF($A201="","",Items!$B199)</f>
        <v/>
      </c>
      <c r="C201" s="12" t="str">
        <f>IF($A201="","",Items!$D199)</f>
        <v/>
      </c>
      <c r="D201" s="12" t="str">
        <f>IF($A201="","",SUMIFS(Movements!$H$2:$H$5001,Movements!$B$2:$B$5001,$A201,Movements!$D$2:$D$5001,$B$1))</f>
        <v/>
      </c>
      <c r="E201" s="14" t="n"/>
      <c r="F201" s="12" t="str">
        <f>IF(OR($A201="",E201=""),"",E201-D201)</f>
        <v/>
      </c>
      <c r="G201" s="13" t="str">
        <f>IF(F201="","",F201*Items!$G199)</f>
        <v/>
      </c>
    </row>
    <row r="202">
      <c r="A202" s="12" t="str">
        <f>IF(Items!$A200="","",Items!$A200)</f>
        <v/>
      </c>
      <c r="B202" s="12" t="str">
        <f>IF($A202="","",Items!$B200)</f>
        <v/>
      </c>
      <c r="C202" s="12" t="str">
        <f>IF($A202="","",Items!$D200)</f>
        <v/>
      </c>
      <c r="D202" s="12" t="str">
        <f>IF($A202="","",SUMIFS(Movements!$H$2:$H$5001,Movements!$B$2:$B$5001,$A202,Movements!$D$2:$D$5001,$B$1))</f>
        <v/>
      </c>
      <c r="E202" s="14" t="n"/>
      <c r="F202" s="12" t="str">
        <f>IF(OR($A202="",E202=""),"",E202-D202)</f>
        <v/>
      </c>
      <c r="G202" s="13" t="str">
        <f>IF(F202="","",F202*Items!$G200)</f>
        <v/>
      </c>
    </row>
    <row r="203">
      <c r="A203" s="12" t="str">
        <f>IF(Items!$A201="","",Items!$A201)</f>
        <v/>
      </c>
      <c r="B203" s="12" t="str">
        <f>IF($A203="","",Items!$B201)</f>
        <v/>
      </c>
      <c r="C203" s="12" t="str">
        <f>IF($A203="","",Items!$D201)</f>
        <v/>
      </c>
      <c r="D203" s="12" t="str">
        <f>IF($A203="","",SUMIFS(Movements!$H$2:$H$5001,Movements!$B$2:$B$5001,$A203,Movements!$D$2:$D$5001,$B$1))</f>
        <v/>
      </c>
      <c r="E203" s="14" t="n"/>
      <c r="F203" s="12" t="str">
        <f>IF(OR($A203="",E203=""),"",E203-D203)</f>
        <v/>
      </c>
      <c r="G203" s="13" t="str">
        <f>IF(F203="","",F203*Items!$G201)</f>
        <v/>
      </c>
    </row>
    <row r="204">
      <c r="A204" s="12" t="str">
        <f>IF(Items!$A202="","",Items!$A202)</f>
        <v/>
      </c>
      <c r="B204" s="12" t="str">
        <f>IF($A204="","",Items!$B202)</f>
        <v/>
      </c>
      <c r="C204" s="12" t="str">
        <f>IF($A204="","",Items!$D202)</f>
        <v/>
      </c>
      <c r="D204" s="12" t="str">
        <f>IF($A204="","",SUMIFS(Movements!$H$2:$H$5001,Movements!$B$2:$B$5001,$A204,Movements!$D$2:$D$5001,$B$1))</f>
        <v/>
      </c>
      <c r="E204" s="14" t="n"/>
      <c r="F204" s="12" t="str">
        <f>IF(OR($A204="",E204=""),"",E204-D204)</f>
        <v/>
      </c>
      <c r="G204" s="13" t="str">
        <f>IF(F204="","",F204*Items!$G202)</f>
        <v/>
      </c>
    </row>
    <row r="205">
      <c r="A205" s="12" t="str">
        <f>IF(Items!$A203="","",Items!$A203)</f>
        <v/>
      </c>
      <c r="B205" s="12" t="str">
        <f>IF($A205="","",Items!$B203)</f>
        <v/>
      </c>
      <c r="C205" s="12" t="str">
        <f>IF($A205="","",Items!$D203)</f>
        <v/>
      </c>
      <c r="D205" s="12" t="str">
        <f>IF($A205="","",SUMIFS(Movements!$H$2:$H$5001,Movements!$B$2:$B$5001,$A205,Movements!$D$2:$D$5001,$B$1))</f>
        <v/>
      </c>
      <c r="E205" s="14" t="n"/>
      <c r="F205" s="12" t="str">
        <f>IF(OR($A205="",E205=""),"",E205-D205)</f>
        <v/>
      </c>
      <c r="G205" s="13" t="str">
        <f>IF(F205="","",F205*Items!$G203)</f>
        <v/>
      </c>
    </row>
    <row r="206">
      <c r="A206" s="12" t="str">
        <f>IF(Items!$A204="","",Items!$A204)</f>
        <v/>
      </c>
      <c r="B206" s="12" t="str">
        <f>IF($A206="","",Items!$B204)</f>
        <v/>
      </c>
      <c r="C206" s="12" t="str">
        <f>IF($A206="","",Items!$D204)</f>
        <v/>
      </c>
      <c r="D206" s="12" t="str">
        <f>IF($A206="","",SUMIFS(Movements!$H$2:$H$5001,Movements!$B$2:$B$5001,$A206,Movements!$D$2:$D$5001,$B$1))</f>
        <v/>
      </c>
      <c r="E206" s="14" t="n"/>
      <c r="F206" s="12" t="str">
        <f>IF(OR($A206="",E206=""),"",E206-D206)</f>
        <v/>
      </c>
      <c r="G206" s="13" t="str">
        <f>IF(F206="","",F206*Items!$G204)</f>
        <v/>
      </c>
    </row>
    <row r="207">
      <c r="A207" s="12" t="str">
        <f>IF(Items!$A205="","",Items!$A205)</f>
        <v/>
      </c>
      <c r="B207" s="12" t="str">
        <f>IF($A207="","",Items!$B205)</f>
        <v/>
      </c>
      <c r="C207" s="12" t="str">
        <f>IF($A207="","",Items!$D205)</f>
        <v/>
      </c>
      <c r="D207" s="12" t="str">
        <f>IF($A207="","",SUMIFS(Movements!$H$2:$H$5001,Movements!$B$2:$B$5001,$A207,Movements!$D$2:$D$5001,$B$1))</f>
        <v/>
      </c>
      <c r="E207" s="14" t="n"/>
      <c r="F207" s="12" t="str">
        <f>IF(OR($A207="",E207=""),"",E207-D207)</f>
        <v/>
      </c>
      <c r="G207" s="13" t="str">
        <f>IF(F207="","",F207*Items!$G205)</f>
        <v/>
      </c>
    </row>
    <row r="208">
      <c r="A208" s="12" t="str">
        <f>IF(Items!$A206="","",Items!$A206)</f>
        <v/>
      </c>
      <c r="B208" s="12" t="str">
        <f>IF($A208="","",Items!$B206)</f>
        <v/>
      </c>
      <c r="C208" s="12" t="str">
        <f>IF($A208="","",Items!$D206)</f>
        <v/>
      </c>
      <c r="D208" s="12" t="str">
        <f>IF($A208="","",SUMIFS(Movements!$H$2:$H$5001,Movements!$B$2:$B$5001,$A208,Movements!$D$2:$D$5001,$B$1))</f>
        <v/>
      </c>
      <c r="E208" s="14" t="n"/>
      <c r="F208" s="12" t="str">
        <f>IF(OR($A208="",E208=""),"",E208-D208)</f>
        <v/>
      </c>
      <c r="G208" s="13" t="str">
        <f>IF(F208="","",F208*Items!$G206)</f>
        <v/>
      </c>
    </row>
    <row r="209">
      <c r="A209" s="12" t="str">
        <f>IF(Items!$A207="","",Items!$A207)</f>
        <v/>
      </c>
      <c r="B209" s="12" t="str">
        <f>IF($A209="","",Items!$B207)</f>
        <v/>
      </c>
      <c r="C209" s="12" t="str">
        <f>IF($A209="","",Items!$D207)</f>
        <v/>
      </c>
      <c r="D209" s="12" t="str">
        <f>IF($A209="","",SUMIFS(Movements!$H$2:$H$5001,Movements!$B$2:$B$5001,$A209,Movements!$D$2:$D$5001,$B$1))</f>
        <v/>
      </c>
      <c r="E209" s="14" t="n"/>
      <c r="F209" s="12" t="str">
        <f>IF(OR($A209="",E209=""),"",E209-D209)</f>
        <v/>
      </c>
      <c r="G209" s="13" t="str">
        <f>IF(F209="","",F209*Items!$G207)</f>
        <v/>
      </c>
    </row>
    <row r="210">
      <c r="A210" s="12" t="str">
        <f>IF(Items!$A208="","",Items!$A208)</f>
        <v/>
      </c>
      <c r="B210" s="12" t="str">
        <f>IF($A210="","",Items!$B208)</f>
        <v/>
      </c>
      <c r="C210" s="12" t="str">
        <f>IF($A210="","",Items!$D208)</f>
        <v/>
      </c>
      <c r="D210" s="12" t="str">
        <f>IF($A210="","",SUMIFS(Movements!$H$2:$H$5001,Movements!$B$2:$B$5001,$A210,Movements!$D$2:$D$5001,$B$1))</f>
        <v/>
      </c>
      <c r="E210" s="14" t="n"/>
      <c r="F210" s="12" t="str">
        <f>IF(OR($A210="",E210=""),"",E210-D210)</f>
        <v/>
      </c>
      <c r="G210" s="13" t="str">
        <f>IF(F210="","",F210*Items!$G208)</f>
        <v/>
      </c>
    </row>
    <row r="211">
      <c r="A211" s="12" t="str">
        <f>IF(Items!$A209="","",Items!$A209)</f>
        <v/>
      </c>
      <c r="B211" s="12" t="str">
        <f>IF($A211="","",Items!$B209)</f>
        <v/>
      </c>
      <c r="C211" s="12" t="str">
        <f>IF($A211="","",Items!$D209)</f>
        <v/>
      </c>
      <c r="D211" s="12" t="str">
        <f>IF($A211="","",SUMIFS(Movements!$H$2:$H$5001,Movements!$B$2:$B$5001,$A211,Movements!$D$2:$D$5001,$B$1))</f>
        <v/>
      </c>
      <c r="E211" s="14" t="n"/>
      <c r="F211" s="12" t="str">
        <f>IF(OR($A211="",E211=""),"",E211-D211)</f>
        <v/>
      </c>
      <c r="G211" s="13" t="str">
        <f>IF(F211="","",F211*Items!$G209)</f>
        <v/>
      </c>
    </row>
    <row r="212">
      <c r="A212" s="12" t="str">
        <f>IF(Items!$A210="","",Items!$A210)</f>
        <v/>
      </c>
      <c r="B212" s="12" t="str">
        <f>IF($A212="","",Items!$B210)</f>
        <v/>
      </c>
      <c r="C212" s="12" t="str">
        <f>IF($A212="","",Items!$D210)</f>
        <v/>
      </c>
      <c r="D212" s="12" t="str">
        <f>IF($A212="","",SUMIFS(Movements!$H$2:$H$5001,Movements!$B$2:$B$5001,$A212,Movements!$D$2:$D$5001,$B$1))</f>
        <v/>
      </c>
      <c r="E212" s="14" t="n"/>
      <c r="F212" s="12" t="str">
        <f>IF(OR($A212="",E212=""),"",E212-D212)</f>
        <v/>
      </c>
      <c r="G212" s="13" t="str">
        <f>IF(F212="","",F212*Items!$G210)</f>
        <v/>
      </c>
    </row>
    <row r="213">
      <c r="A213" s="12" t="str">
        <f>IF(Items!$A211="","",Items!$A211)</f>
        <v/>
      </c>
      <c r="B213" s="12" t="str">
        <f>IF($A213="","",Items!$B211)</f>
        <v/>
      </c>
      <c r="C213" s="12" t="str">
        <f>IF($A213="","",Items!$D211)</f>
        <v/>
      </c>
      <c r="D213" s="12" t="str">
        <f>IF($A213="","",SUMIFS(Movements!$H$2:$H$5001,Movements!$B$2:$B$5001,$A213,Movements!$D$2:$D$5001,$B$1))</f>
        <v/>
      </c>
      <c r="E213" s="14" t="n"/>
      <c r="F213" s="12" t="str">
        <f>IF(OR($A213="",E213=""),"",E213-D213)</f>
        <v/>
      </c>
      <c r="G213" s="13" t="str">
        <f>IF(F213="","",F213*Items!$G211)</f>
        <v/>
      </c>
    </row>
    <row r="214">
      <c r="A214" s="12" t="str">
        <f>IF(Items!$A212="","",Items!$A212)</f>
        <v/>
      </c>
      <c r="B214" s="12" t="str">
        <f>IF($A214="","",Items!$B212)</f>
        <v/>
      </c>
      <c r="C214" s="12" t="str">
        <f>IF($A214="","",Items!$D212)</f>
        <v/>
      </c>
      <c r="D214" s="12" t="str">
        <f>IF($A214="","",SUMIFS(Movements!$H$2:$H$5001,Movements!$B$2:$B$5001,$A214,Movements!$D$2:$D$5001,$B$1))</f>
        <v/>
      </c>
      <c r="E214" s="14" t="n"/>
      <c r="F214" s="12" t="str">
        <f>IF(OR($A214="",E214=""),"",E214-D214)</f>
        <v/>
      </c>
      <c r="G214" s="13" t="str">
        <f>IF(F214="","",F214*Items!$G212)</f>
        <v/>
      </c>
    </row>
    <row r="215">
      <c r="A215" s="12" t="str">
        <f>IF(Items!$A213="","",Items!$A213)</f>
        <v/>
      </c>
      <c r="B215" s="12" t="str">
        <f>IF($A215="","",Items!$B213)</f>
        <v/>
      </c>
      <c r="C215" s="12" t="str">
        <f>IF($A215="","",Items!$D213)</f>
        <v/>
      </c>
      <c r="D215" s="12" t="str">
        <f>IF($A215="","",SUMIFS(Movements!$H$2:$H$5001,Movements!$B$2:$B$5001,$A215,Movements!$D$2:$D$5001,$B$1))</f>
        <v/>
      </c>
      <c r="E215" s="14" t="n"/>
      <c r="F215" s="12" t="str">
        <f>IF(OR($A215="",E215=""),"",E215-D215)</f>
        <v/>
      </c>
      <c r="G215" s="13" t="str">
        <f>IF(F215="","",F215*Items!$G213)</f>
        <v/>
      </c>
    </row>
    <row r="216">
      <c r="A216" s="12" t="str">
        <f>IF(Items!$A214="","",Items!$A214)</f>
        <v/>
      </c>
      <c r="B216" s="12" t="str">
        <f>IF($A216="","",Items!$B214)</f>
        <v/>
      </c>
      <c r="C216" s="12" t="str">
        <f>IF($A216="","",Items!$D214)</f>
        <v/>
      </c>
      <c r="D216" s="12" t="str">
        <f>IF($A216="","",SUMIFS(Movements!$H$2:$H$5001,Movements!$B$2:$B$5001,$A216,Movements!$D$2:$D$5001,$B$1))</f>
        <v/>
      </c>
      <c r="E216" s="14" t="n"/>
      <c r="F216" s="12" t="str">
        <f>IF(OR($A216="",E216=""),"",E216-D216)</f>
        <v/>
      </c>
      <c r="G216" s="13" t="str">
        <f>IF(F216="","",F216*Items!$G214)</f>
        <v/>
      </c>
    </row>
    <row r="217">
      <c r="A217" s="12" t="str">
        <f>IF(Items!$A215="","",Items!$A215)</f>
        <v/>
      </c>
      <c r="B217" s="12" t="str">
        <f>IF($A217="","",Items!$B215)</f>
        <v/>
      </c>
      <c r="C217" s="12" t="str">
        <f>IF($A217="","",Items!$D215)</f>
        <v/>
      </c>
      <c r="D217" s="12" t="str">
        <f>IF($A217="","",SUMIFS(Movements!$H$2:$H$5001,Movements!$B$2:$B$5001,$A217,Movements!$D$2:$D$5001,$B$1))</f>
        <v/>
      </c>
      <c r="E217" s="14" t="n"/>
      <c r="F217" s="12" t="str">
        <f>IF(OR($A217="",E217=""),"",E217-D217)</f>
        <v/>
      </c>
      <c r="G217" s="13" t="str">
        <f>IF(F217="","",F217*Items!$G215)</f>
        <v/>
      </c>
    </row>
    <row r="218">
      <c r="A218" s="12" t="str">
        <f>IF(Items!$A216="","",Items!$A216)</f>
        <v/>
      </c>
      <c r="B218" s="12" t="str">
        <f>IF($A218="","",Items!$B216)</f>
        <v/>
      </c>
      <c r="C218" s="12" t="str">
        <f>IF($A218="","",Items!$D216)</f>
        <v/>
      </c>
      <c r="D218" s="12" t="str">
        <f>IF($A218="","",SUMIFS(Movements!$H$2:$H$5001,Movements!$B$2:$B$5001,$A218,Movements!$D$2:$D$5001,$B$1))</f>
        <v/>
      </c>
      <c r="E218" s="14" t="n"/>
      <c r="F218" s="12" t="str">
        <f>IF(OR($A218="",E218=""),"",E218-D218)</f>
        <v/>
      </c>
      <c r="G218" s="13" t="str">
        <f>IF(F218="","",F218*Items!$G216)</f>
        <v/>
      </c>
    </row>
    <row r="219">
      <c r="A219" s="12" t="str">
        <f>IF(Items!$A217="","",Items!$A217)</f>
        <v/>
      </c>
      <c r="B219" s="12" t="str">
        <f>IF($A219="","",Items!$B217)</f>
        <v/>
      </c>
      <c r="C219" s="12" t="str">
        <f>IF($A219="","",Items!$D217)</f>
        <v/>
      </c>
      <c r="D219" s="12" t="str">
        <f>IF($A219="","",SUMIFS(Movements!$H$2:$H$5001,Movements!$B$2:$B$5001,$A219,Movements!$D$2:$D$5001,$B$1))</f>
        <v/>
      </c>
      <c r="E219" s="14" t="n"/>
      <c r="F219" s="12" t="str">
        <f>IF(OR($A219="",E219=""),"",E219-D219)</f>
        <v/>
      </c>
      <c r="G219" s="13" t="str">
        <f>IF(F219="","",F219*Items!$G217)</f>
        <v/>
      </c>
    </row>
    <row r="220">
      <c r="A220" s="12" t="str">
        <f>IF(Items!$A218="","",Items!$A218)</f>
        <v/>
      </c>
      <c r="B220" s="12" t="str">
        <f>IF($A220="","",Items!$B218)</f>
        <v/>
      </c>
      <c r="C220" s="12" t="str">
        <f>IF($A220="","",Items!$D218)</f>
        <v/>
      </c>
      <c r="D220" s="12" t="str">
        <f>IF($A220="","",SUMIFS(Movements!$H$2:$H$5001,Movements!$B$2:$B$5001,$A220,Movements!$D$2:$D$5001,$B$1))</f>
        <v/>
      </c>
      <c r="E220" s="14" t="n"/>
      <c r="F220" s="12" t="str">
        <f>IF(OR($A220="",E220=""),"",E220-D220)</f>
        <v/>
      </c>
      <c r="G220" s="13" t="str">
        <f>IF(F220="","",F220*Items!$G218)</f>
        <v/>
      </c>
    </row>
    <row r="221">
      <c r="A221" s="12" t="str">
        <f>IF(Items!$A219="","",Items!$A219)</f>
        <v/>
      </c>
      <c r="B221" s="12" t="str">
        <f>IF($A221="","",Items!$B219)</f>
        <v/>
      </c>
      <c r="C221" s="12" t="str">
        <f>IF($A221="","",Items!$D219)</f>
        <v/>
      </c>
      <c r="D221" s="12" t="str">
        <f>IF($A221="","",SUMIFS(Movements!$H$2:$H$5001,Movements!$B$2:$B$5001,$A221,Movements!$D$2:$D$5001,$B$1))</f>
        <v/>
      </c>
      <c r="E221" s="14" t="n"/>
      <c r="F221" s="12" t="str">
        <f>IF(OR($A221="",E221=""),"",E221-D221)</f>
        <v/>
      </c>
      <c r="G221" s="13" t="str">
        <f>IF(F221="","",F221*Items!$G219)</f>
        <v/>
      </c>
    </row>
    <row r="222">
      <c r="A222" s="12" t="str">
        <f>IF(Items!$A220="","",Items!$A220)</f>
        <v/>
      </c>
      <c r="B222" s="12" t="str">
        <f>IF($A222="","",Items!$B220)</f>
        <v/>
      </c>
      <c r="C222" s="12" t="str">
        <f>IF($A222="","",Items!$D220)</f>
        <v/>
      </c>
      <c r="D222" s="12" t="str">
        <f>IF($A222="","",SUMIFS(Movements!$H$2:$H$5001,Movements!$B$2:$B$5001,$A222,Movements!$D$2:$D$5001,$B$1))</f>
        <v/>
      </c>
      <c r="E222" s="14" t="n"/>
      <c r="F222" s="12" t="str">
        <f>IF(OR($A222="",E222=""),"",E222-D222)</f>
        <v/>
      </c>
      <c r="G222" s="13" t="str">
        <f>IF(F222="","",F222*Items!$G220)</f>
        <v/>
      </c>
    </row>
    <row r="223">
      <c r="A223" s="12" t="str">
        <f>IF(Items!$A221="","",Items!$A221)</f>
        <v/>
      </c>
      <c r="B223" s="12" t="str">
        <f>IF($A223="","",Items!$B221)</f>
        <v/>
      </c>
      <c r="C223" s="12" t="str">
        <f>IF($A223="","",Items!$D221)</f>
        <v/>
      </c>
      <c r="D223" s="12" t="str">
        <f>IF($A223="","",SUMIFS(Movements!$H$2:$H$5001,Movements!$B$2:$B$5001,$A223,Movements!$D$2:$D$5001,$B$1))</f>
        <v/>
      </c>
      <c r="E223" s="14" t="n"/>
      <c r="F223" s="12" t="str">
        <f>IF(OR($A223="",E223=""),"",E223-D223)</f>
        <v/>
      </c>
      <c r="G223" s="13" t="str">
        <f>IF(F223="","",F223*Items!$G221)</f>
        <v/>
      </c>
    </row>
    <row r="224">
      <c r="A224" s="12" t="str">
        <f>IF(Items!$A222="","",Items!$A222)</f>
        <v/>
      </c>
      <c r="B224" s="12" t="str">
        <f>IF($A224="","",Items!$B222)</f>
        <v/>
      </c>
      <c r="C224" s="12" t="str">
        <f>IF($A224="","",Items!$D222)</f>
        <v/>
      </c>
      <c r="D224" s="12" t="str">
        <f>IF($A224="","",SUMIFS(Movements!$H$2:$H$5001,Movements!$B$2:$B$5001,$A224,Movements!$D$2:$D$5001,$B$1))</f>
        <v/>
      </c>
      <c r="E224" s="14" t="n"/>
      <c r="F224" s="12" t="str">
        <f>IF(OR($A224="",E224=""),"",E224-D224)</f>
        <v/>
      </c>
      <c r="G224" s="13" t="str">
        <f>IF(F224="","",F224*Items!$G222)</f>
        <v/>
      </c>
    </row>
    <row r="225">
      <c r="A225" s="12" t="str">
        <f>IF(Items!$A223="","",Items!$A223)</f>
        <v/>
      </c>
      <c r="B225" s="12" t="str">
        <f>IF($A225="","",Items!$B223)</f>
        <v/>
      </c>
      <c r="C225" s="12" t="str">
        <f>IF($A225="","",Items!$D223)</f>
        <v/>
      </c>
      <c r="D225" s="12" t="str">
        <f>IF($A225="","",SUMIFS(Movements!$H$2:$H$5001,Movements!$B$2:$B$5001,$A225,Movements!$D$2:$D$5001,$B$1))</f>
        <v/>
      </c>
      <c r="E225" s="14" t="n"/>
      <c r="F225" s="12" t="str">
        <f>IF(OR($A225="",E225=""),"",E225-D225)</f>
        <v/>
      </c>
      <c r="G225" s="13" t="str">
        <f>IF(F225="","",F225*Items!$G223)</f>
        <v/>
      </c>
    </row>
    <row r="226">
      <c r="A226" s="12" t="str">
        <f>IF(Items!$A224="","",Items!$A224)</f>
        <v/>
      </c>
      <c r="B226" s="12" t="str">
        <f>IF($A226="","",Items!$B224)</f>
        <v/>
      </c>
      <c r="C226" s="12" t="str">
        <f>IF($A226="","",Items!$D224)</f>
        <v/>
      </c>
      <c r="D226" s="12" t="str">
        <f>IF($A226="","",SUMIFS(Movements!$H$2:$H$5001,Movements!$B$2:$B$5001,$A226,Movements!$D$2:$D$5001,$B$1))</f>
        <v/>
      </c>
      <c r="E226" s="14" t="n"/>
      <c r="F226" s="12" t="str">
        <f>IF(OR($A226="",E226=""),"",E226-D226)</f>
        <v/>
      </c>
      <c r="G226" s="13" t="str">
        <f>IF(F226="","",F226*Items!$G224)</f>
        <v/>
      </c>
    </row>
    <row r="227">
      <c r="A227" s="12" t="str">
        <f>IF(Items!$A225="","",Items!$A225)</f>
        <v/>
      </c>
      <c r="B227" s="12" t="str">
        <f>IF($A227="","",Items!$B225)</f>
        <v/>
      </c>
      <c r="C227" s="12" t="str">
        <f>IF($A227="","",Items!$D225)</f>
        <v/>
      </c>
      <c r="D227" s="12" t="str">
        <f>IF($A227="","",SUMIFS(Movements!$H$2:$H$5001,Movements!$B$2:$B$5001,$A227,Movements!$D$2:$D$5001,$B$1))</f>
        <v/>
      </c>
      <c r="E227" s="14" t="n"/>
      <c r="F227" s="12" t="str">
        <f>IF(OR($A227="",E227=""),"",E227-D227)</f>
        <v/>
      </c>
      <c r="G227" s="13" t="str">
        <f>IF(F227="","",F227*Items!$G225)</f>
        <v/>
      </c>
    </row>
    <row r="228">
      <c r="A228" s="12" t="str">
        <f>IF(Items!$A226="","",Items!$A226)</f>
        <v/>
      </c>
      <c r="B228" s="12" t="str">
        <f>IF($A228="","",Items!$B226)</f>
        <v/>
      </c>
      <c r="C228" s="12" t="str">
        <f>IF($A228="","",Items!$D226)</f>
        <v/>
      </c>
      <c r="D228" s="12" t="str">
        <f>IF($A228="","",SUMIFS(Movements!$H$2:$H$5001,Movements!$B$2:$B$5001,$A228,Movements!$D$2:$D$5001,$B$1))</f>
        <v/>
      </c>
      <c r="E228" s="14" t="n"/>
      <c r="F228" s="12" t="str">
        <f>IF(OR($A228="",E228=""),"",E228-D228)</f>
        <v/>
      </c>
      <c r="G228" s="13" t="str">
        <f>IF(F228="","",F228*Items!$G226)</f>
        <v/>
      </c>
    </row>
    <row r="229">
      <c r="A229" s="12" t="str">
        <f>IF(Items!$A227="","",Items!$A227)</f>
        <v/>
      </c>
      <c r="B229" s="12" t="str">
        <f>IF($A229="","",Items!$B227)</f>
        <v/>
      </c>
      <c r="C229" s="12" t="str">
        <f>IF($A229="","",Items!$D227)</f>
        <v/>
      </c>
      <c r="D229" s="12" t="str">
        <f>IF($A229="","",SUMIFS(Movements!$H$2:$H$5001,Movements!$B$2:$B$5001,$A229,Movements!$D$2:$D$5001,$B$1))</f>
        <v/>
      </c>
      <c r="E229" s="14" t="n"/>
      <c r="F229" s="12" t="str">
        <f>IF(OR($A229="",E229=""),"",E229-D229)</f>
        <v/>
      </c>
      <c r="G229" s="13" t="str">
        <f>IF(F229="","",F229*Items!$G227)</f>
        <v/>
      </c>
    </row>
    <row r="230">
      <c r="A230" s="12" t="str">
        <f>IF(Items!$A228="","",Items!$A228)</f>
        <v/>
      </c>
      <c r="B230" s="12" t="str">
        <f>IF($A230="","",Items!$B228)</f>
        <v/>
      </c>
      <c r="C230" s="12" t="str">
        <f>IF($A230="","",Items!$D228)</f>
        <v/>
      </c>
      <c r="D230" s="12" t="str">
        <f>IF($A230="","",SUMIFS(Movements!$H$2:$H$5001,Movements!$B$2:$B$5001,$A230,Movements!$D$2:$D$5001,$B$1))</f>
        <v/>
      </c>
      <c r="E230" s="14" t="n"/>
      <c r="F230" s="12" t="str">
        <f>IF(OR($A230="",E230=""),"",E230-D230)</f>
        <v/>
      </c>
      <c r="G230" s="13" t="str">
        <f>IF(F230="","",F230*Items!$G228)</f>
        <v/>
      </c>
    </row>
    <row r="231">
      <c r="A231" s="12" t="str">
        <f>IF(Items!$A229="","",Items!$A229)</f>
        <v/>
      </c>
      <c r="B231" s="12" t="str">
        <f>IF($A231="","",Items!$B229)</f>
        <v/>
      </c>
      <c r="C231" s="12" t="str">
        <f>IF($A231="","",Items!$D229)</f>
        <v/>
      </c>
      <c r="D231" s="12" t="str">
        <f>IF($A231="","",SUMIFS(Movements!$H$2:$H$5001,Movements!$B$2:$B$5001,$A231,Movements!$D$2:$D$5001,$B$1))</f>
        <v/>
      </c>
      <c r="E231" s="14" t="n"/>
      <c r="F231" s="12" t="str">
        <f>IF(OR($A231="",E231=""),"",E231-D231)</f>
        <v/>
      </c>
      <c r="G231" s="13" t="str">
        <f>IF(F231="","",F231*Items!$G229)</f>
        <v/>
      </c>
    </row>
    <row r="232">
      <c r="A232" s="12" t="str">
        <f>IF(Items!$A230="","",Items!$A230)</f>
        <v/>
      </c>
      <c r="B232" s="12" t="str">
        <f>IF($A232="","",Items!$B230)</f>
        <v/>
      </c>
      <c r="C232" s="12" t="str">
        <f>IF($A232="","",Items!$D230)</f>
        <v/>
      </c>
      <c r="D232" s="12" t="str">
        <f>IF($A232="","",SUMIFS(Movements!$H$2:$H$5001,Movements!$B$2:$B$5001,$A232,Movements!$D$2:$D$5001,$B$1))</f>
        <v/>
      </c>
      <c r="E232" s="14" t="n"/>
      <c r="F232" s="12" t="str">
        <f>IF(OR($A232="",E232=""),"",E232-D232)</f>
        <v/>
      </c>
      <c r="G232" s="13" t="str">
        <f>IF(F232="","",F232*Items!$G230)</f>
        <v/>
      </c>
    </row>
    <row r="233">
      <c r="A233" s="12" t="str">
        <f>IF(Items!$A231="","",Items!$A231)</f>
        <v/>
      </c>
      <c r="B233" s="12" t="str">
        <f>IF($A233="","",Items!$B231)</f>
        <v/>
      </c>
      <c r="C233" s="12" t="str">
        <f>IF($A233="","",Items!$D231)</f>
        <v/>
      </c>
      <c r="D233" s="12" t="str">
        <f>IF($A233="","",SUMIFS(Movements!$H$2:$H$5001,Movements!$B$2:$B$5001,$A233,Movements!$D$2:$D$5001,$B$1))</f>
        <v/>
      </c>
      <c r="E233" s="14" t="n"/>
      <c r="F233" s="12" t="str">
        <f>IF(OR($A233="",E233=""),"",E233-D233)</f>
        <v/>
      </c>
      <c r="G233" s="13" t="str">
        <f>IF(F233="","",F233*Items!$G231)</f>
        <v/>
      </c>
    </row>
    <row r="234">
      <c r="A234" s="12" t="str">
        <f>IF(Items!$A232="","",Items!$A232)</f>
        <v/>
      </c>
      <c r="B234" s="12" t="str">
        <f>IF($A234="","",Items!$B232)</f>
        <v/>
      </c>
      <c r="C234" s="12" t="str">
        <f>IF($A234="","",Items!$D232)</f>
        <v/>
      </c>
      <c r="D234" s="12" t="str">
        <f>IF($A234="","",SUMIFS(Movements!$H$2:$H$5001,Movements!$B$2:$B$5001,$A234,Movements!$D$2:$D$5001,$B$1))</f>
        <v/>
      </c>
      <c r="E234" s="14" t="n"/>
      <c r="F234" s="12" t="str">
        <f>IF(OR($A234="",E234=""),"",E234-D234)</f>
        <v/>
      </c>
      <c r="G234" s="13" t="str">
        <f>IF(F234="","",F234*Items!$G232)</f>
        <v/>
      </c>
    </row>
    <row r="235">
      <c r="A235" s="12" t="str">
        <f>IF(Items!$A233="","",Items!$A233)</f>
        <v/>
      </c>
      <c r="B235" s="12" t="str">
        <f>IF($A235="","",Items!$B233)</f>
        <v/>
      </c>
      <c r="C235" s="12" t="str">
        <f>IF($A235="","",Items!$D233)</f>
        <v/>
      </c>
      <c r="D235" s="12" t="str">
        <f>IF($A235="","",SUMIFS(Movements!$H$2:$H$5001,Movements!$B$2:$B$5001,$A235,Movements!$D$2:$D$5001,$B$1))</f>
        <v/>
      </c>
      <c r="E235" s="14" t="n"/>
      <c r="F235" s="12" t="str">
        <f>IF(OR($A235="",E235=""),"",E235-D235)</f>
        <v/>
      </c>
      <c r="G235" s="13" t="str">
        <f>IF(F235="","",F235*Items!$G233)</f>
        <v/>
      </c>
    </row>
    <row r="236">
      <c r="A236" s="12" t="str">
        <f>IF(Items!$A234="","",Items!$A234)</f>
        <v/>
      </c>
      <c r="B236" s="12" t="str">
        <f>IF($A236="","",Items!$B234)</f>
        <v/>
      </c>
      <c r="C236" s="12" t="str">
        <f>IF($A236="","",Items!$D234)</f>
        <v/>
      </c>
      <c r="D236" s="12" t="str">
        <f>IF($A236="","",SUMIFS(Movements!$H$2:$H$5001,Movements!$B$2:$B$5001,$A236,Movements!$D$2:$D$5001,$B$1))</f>
        <v/>
      </c>
      <c r="E236" s="14" t="n"/>
      <c r="F236" s="12" t="str">
        <f>IF(OR($A236="",E236=""),"",E236-D236)</f>
        <v/>
      </c>
      <c r="G236" s="13" t="str">
        <f>IF(F236="","",F236*Items!$G234)</f>
        <v/>
      </c>
    </row>
    <row r="237">
      <c r="A237" s="12" t="str">
        <f>IF(Items!$A235="","",Items!$A235)</f>
        <v/>
      </c>
      <c r="B237" s="12" t="str">
        <f>IF($A237="","",Items!$B235)</f>
        <v/>
      </c>
      <c r="C237" s="12" t="str">
        <f>IF($A237="","",Items!$D235)</f>
        <v/>
      </c>
      <c r="D237" s="12" t="str">
        <f>IF($A237="","",SUMIFS(Movements!$H$2:$H$5001,Movements!$B$2:$B$5001,$A237,Movements!$D$2:$D$5001,$B$1))</f>
        <v/>
      </c>
      <c r="E237" s="14" t="n"/>
      <c r="F237" s="12" t="str">
        <f>IF(OR($A237="",E237=""),"",E237-D237)</f>
        <v/>
      </c>
      <c r="G237" s="13" t="str">
        <f>IF(F237="","",F237*Items!$G235)</f>
        <v/>
      </c>
    </row>
    <row r="238">
      <c r="A238" s="12" t="str">
        <f>IF(Items!$A236="","",Items!$A236)</f>
        <v/>
      </c>
      <c r="B238" s="12" t="str">
        <f>IF($A238="","",Items!$B236)</f>
        <v/>
      </c>
      <c r="C238" s="12" t="str">
        <f>IF($A238="","",Items!$D236)</f>
        <v/>
      </c>
      <c r="D238" s="12" t="str">
        <f>IF($A238="","",SUMIFS(Movements!$H$2:$H$5001,Movements!$B$2:$B$5001,$A238,Movements!$D$2:$D$5001,$B$1))</f>
        <v/>
      </c>
      <c r="E238" s="14" t="n"/>
      <c r="F238" s="12" t="str">
        <f>IF(OR($A238="",E238=""),"",E238-D238)</f>
        <v/>
      </c>
      <c r="G238" s="13" t="str">
        <f>IF(F238="","",F238*Items!$G236)</f>
        <v/>
      </c>
    </row>
    <row r="239">
      <c r="A239" s="12" t="str">
        <f>IF(Items!$A237="","",Items!$A237)</f>
        <v/>
      </c>
      <c r="B239" s="12" t="str">
        <f>IF($A239="","",Items!$B237)</f>
        <v/>
      </c>
      <c r="C239" s="12" t="str">
        <f>IF($A239="","",Items!$D237)</f>
        <v/>
      </c>
      <c r="D239" s="12" t="str">
        <f>IF($A239="","",SUMIFS(Movements!$H$2:$H$5001,Movements!$B$2:$B$5001,$A239,Movements!$D$2:$D$5001,$B$1))</f>
        <v/>
      </c>
      <c r="E239" s="14" t="n"/>
      <c r="F239" s="12" t="str">
        <f>IF(OR($A239="",E239=""),"",E239-D239)</f>
        <v/>
      </c>
      <c r="G239" s="13" t="str">
        <f>IF(F239="","",F239*Items!$G237)</f>
        <v/>
      </c>
    </row>
    <row r="240">
      <c r="A240" s="12" t="str">
        <f>IF(Items!$A238="","",Items!$A238)</f>
        <v/>
      </c>
      <c r="B240" s="12" t="str">
        <f>IF($A240="","",Items!$B238)</f>
        <v/>
      </c>
      <c r="C240" s="12" t="str">
        <f>IF($A240="","",Items!$D238)</f>
        <v/>
      </c>
      <c r="D240" s="12" t="str">
        <f>IF($A240="","",SUMIFS(Movements!$H$2:$H$5001,Movements!$B$2:$B$5001,$A240,Movements!$D$2:$D$5001,$B$1))</f>
        <v/>
      </c>
      <c r="E240" s="14" t="n"/>
      <c r="F240" s="12" t="str">
        <f>IF(OR($A240="",E240=""),"",E240-D240)</f>
        <v/>
      </c>
      <c r="G240" s="13" t="str">
        <f>IF(F240="","",F240*Items!$G238)</f>
        <v/>
      </c>
    </row>
    <row r="241">
      <c r="A241" s="12" t="str">
        <f>IF(Items!$A239="","",Items!$A239)</f>
        <v/>
      </c>
      <c r="B241" s="12" t="str">
        <f>IF($A241="","",Items!$B239)</f>
        <v/>
      </c>
      <c r="C241" s="12" t="str">
        <f>IF($A241="","",Items!$D239)</f>
        <v/>
      </c>
      <c r="D241" s="12" t="str">
        <f>IF($A241="","",SUMIFS(Movements!$H$2:$H$5001,Movements!$B$2:$B$5001,$A241,Movements!$D$2:$D$5001,$B$1))</f>
        <v/>
      </c>
      <c r="E241" s="14" t="n"/>
      <c r="F241" s="12" t="str">
        <f>IF(OR($A241="",E241=""),"",E241-D241)</f>
        <v/>
      </c>
      <c r="G241" s="13" t="str">
        <f>IF(F241="","",F241*Items!$G239)</f>
        <v/>
      </c>
    </row>
    <row r="242">
      <c r="A242" s="12" t="str">
        <f>IF(Items!$A240="","",Items!$A240)</f>
        <v/>
      </c>
      <c r="B242" s="12" t="str">
        <f>IF($A242="","",Items!$B240)</f>
        <v/>
      </c>
      <c r="C242" s="12" t="str">
        <f>IF($A242="","",Items!$D240)</f>
        <v/>
      </c>
      <c r="D242" s="12" t="str">
        <f>IF($A242="","",SUMIFS(Movements!$H$2:$H$5001,Movements!$B$2:$B$5001,$A242,Movements!$D$2:$D$5001,$B$1))</f>
        <v/>
      </c>
      <c r="E242" s="14" t="n"/>
      <c r="F242" s="12" t="str">
        <f>IF(OR($A242="",E242=""),"",E242-D242)</f>
        <v/>
      </c>
      <c r="G242" s="13" t="str">
        <f>IF(F242="","",F242*Items!$G240)</f>
        <v/>
      </c>
    </row>
    <row r="243">
      <c r="A243" s="12" t="str">
        <f>IF(Items!$A241="","",Items!$A241)</f>
        <v/>
      </c>
      <c r="B243" s="12" t="str">
        <f>IF($A243="","",Items!$B241)</f>
        <v/>
      </c>
      <c r="C243" s="12" t="str">
        <f>IF($A243="","",Items!$D241)</f>
        <v/>
      </c>
      <c r="D243" s="12" t="str">
        <f>IF($A243="","",SUMIFS(Movements!$H$2:$H$5001,Movements!$B$2:$B$5001,$A243,Movements!$D$2:$D$5001,$B$1))</f>
        <v/>
      </c>
      <c r="E243" s="14" t="n"/>
      <c r="F243" s="12" t="str">
        <f>IF(OR($A243="",E243=""),"",E243-D243)</f>
        <v/>
      </c>
      <c r="G243" s="13" t="str">
        <f>IF(F243="","",F243*Items!$G241)</f>
        <v/>
      </c>
    </row>
    <row r="244">
      <c r="A244" s="12" t="str">
        <f>IF(Items!$A242="","",Items!$A242)</f>
        <v/>
      </c>
      <c r="B244" s="12" t="str">
        <f>IF($A244="","",Items!$B242)</f>
        <v/>
      </c>
      <c r="C244" s="12" t="str">
        <f>IF($A244="","",Items!$D242)</f>
        <v/>
      </c>
      <c r="D244" s="12" t="str">
        <f>IF($A244="","",SUMIFS(Movements!$H$2:$H$5001,Movements!$B$2:$B$5001,$A244,Movements!$D$2:$D$5001,$B$1))</f>
        <v/>
      </c>
      <c r="E244" s="14" t="n"/>
      <c r="F244" s="12" t="str">
        <f>IF(OR($A244="",E244=""),"",E244-D244)</f>
        <v/>
      </c>
      <c r="G244" s="13" t="str">
        <f>IF(F244="","",F244*Items!$G242)</f>
        <v/>
      </c>
    </row>
    <row r="245">
      <c r="A245" s="12" t="str">
        <f>IF(Items!$A243="","",Items!$A243)</f>
        <v/>
      </c>
      <c r="B245" s="12" t="str">
        <f>IF($A245="","",Items!$B243)</f>
        <v/>
      </c>
      <c r="C245" s="12" t="str">
        <f>IF($A245="","",Items!$D243)</f>
        <v/>
      </c>
      <c r="D245" s="12" t="str">
        <f>IF($A245="","",SUMIFS(Movements!$H$2:$H$5001,Movements!$B$2:$B$5001,$A245,Movements!$D$2:$D$5001,$B$1))</f>
        <v/>
      </c>
      <c r="E245" s="14" t="n"/>
      <c r="F245" s="12" t="str">
        <f>IF(OR($A245="",E245=""),"",E245-D245)</f>
        <v/>
      </c>
      <c r="G245" s="13" t="str">
        <f>IF(F245="","",F245*Items!$G243)</f>
        <v/>
      </c>
    </row>
    <row r="246">
      <c r="A246" s="12" t="str">
        <f>IF(Items!$A244="","",Items!$A244)</f>
        <v/>
      </c>
      <c r="B246" s="12" t="str">
        <f>IF($A246="","",Items!$B244)</f>
        <v/>
      </c>
      <c r="C246" s="12" t="str">
        <f>IF($A246="","",Items!$D244)</f>
        <v/>
      </c>
      <c r="D246" s="12" t="str">
        <f>IF($A246="","",SUMIFS(Movements!$H$2:$H$5001,Movements!$B$2:$B$5001,$A246,Movements!$D$2:$D$5001,$B$1))</f>
        <v/>
      </c>
      <c r="E246" s="14" t="n"/>
      <c r="F246" s="12" t="str">
        <f>IF(OR($A246="",E246=""),"",E246-D246)</f>
        <v/>
      </c>
      <c r="G246" s="13" t="str">
        <f>IF(F246="","",F246*Items!$G244)</f>
        <v/>
      </c>
    </row>
    <row r="247">
      <c r="A247" s="12" t="str">
        <f>IF(Items!$A245="","",Items!$A245)</f>
        <v/>
      </c>
      <c r="B247" s="12" t="str">
        <f>IF($A247="","",Items!$B245)</f>
        <v/>
      </c>
      <c r="C247" s="12" t="str">
        <f>IF($A247="","",Items!$D245)</f>
        <v/>
      </c>
      <c r="D247" s="12" t="str">
        <f>IF($A247="","",SUMIFS(Movements!$H$2:$H$5001,Movements!$B$2:$B$5001,$A247,Movements!$D$2:$D$5001,$B$1))</f>
        <v/>
      </c>
      <c r="E247" s="14" t="n"/>
      <c r="F247" s="12" t="str">
        <f>IF(OR($A247="",E247=""),"",E247-D247)</f>
        <v/>
      </c>
      <c r="G247" s="13" t="str">
        <f>IF(F247="","",F247*Items!$G245)</f>
        <v/>
      </c>
    </row>
    <row r="248">
      <c r="A248" s="12" t="str">
        <f>IF(Items!$A246="","",Items!$A246)</f>
        <v/>
      </c>
      <c r="B248" s="12" t="str">
        <f>IF($A248="","",Items!$B246)</f>
        <v/>
      </c>
      <c r="C248" s="12" t="str">
        <f>IF($A248="","",Items!$D246)</f>
        <v/>
      </c>
      <c r="D248" s="12" t="str">
        <f>IF($A248="","",SUMIFS(Movements!$H$2:$H$5001,Movements!$B$2:$B$5001,$A248,Movements!$D$2:$D$5001,$B$1))</f>
        <v/>
      </c>
      <c r="E248" s="14" t="n"/>
      <c r="F248" s="12" t="str">
        <f>IF(OR($A248="",E248=""),"",E248-D248)</f>
        <v/>
      </c>
      <c r="G248" s="13" t="str">
        <f>IF(F248="","",F248*Items!$G246)</f>
        <v/>
      </c>
    </row>
    <row r="249">
      <c r="A249" s="12" t="str">
        <f>IF(Items!$A247="","",Items!$A247)</f>
        <v/>
      </c>
      <c r="B249" s="12" t="str">
        <f>IF($A249="","",Items!$B247)</f>
        <v/>
      </c>
      <c r="C249" s="12" t="str">
        <f>IF($A249="","",Items!$D247)</f>
        <v/>
      </c>
      <c r="D249" s="12" t="str">
        <f>IF($A249="","",SUMIFS(Movements!$H$2:$H$5001,Movements!$B$2:$B$5001,$A249,Movements!$D$2:$D$5001,$B$1))</f>
        <v/>
      </c>
      <c r="E249" s="14" t="n"/>
      <c r="F249" s="12" t="str">
        <f>IF(OR($A249="",E249=""),"",E249-D249)</f>
        <v/>
      </c>
      <c r="G249" s="13" t="str">
        <f>IF(F249="","",F249*Items!$G247)</f>
        <v/>
      </c>
    </row>
    <row r="250">
      <c r="A250" s="12" t="str">
        <f>IF(Items!$A248="","",Items!$A248)</f>
        <v/>
      </c>
      <c r="B250" s="12" t="str">
        <f>IF($A250="","",Items!$B248)</f>
        <v/>
      </c>
      <c r="C250" s="12" t="str">
        <f>IF($A250="","",Items!$D248)</f>
        <v/>
      </c>
      <c r="D250" s="12" t="str">
        <f>IF($A250="","",SUMIFS(Movements!$H$2:$H$5001,Movements!$B$2:$B$5001,$A250,Movements!$D$2:$D$5001,$B$1))</f>
        <v/>
      </c>
      <c r="E250" s="14" t="n"/>
      <c r="F250" s="12" t="str">
        <f>IF(OR($A250="",E250=""),"",E250-D250)</f>
        <v/>
      </c>
      <c r="G250" s="13" t="str">
        <f>IF(F250="","",F250*Items!$G248)</f>
        <v/>
      </c>
    </row>
    <row r="251">
      <c r="A251" s="12" t="str">
        <f>IF(Items!$A249="","",Items!$A249)</f>
        <v/>
      </c>
      <c r="B251" s="12" t="str">
        <f>IF($A251="","",Items!$B249)</f>
        <v/>
      </c>
      <c r="C251" s="12" t="str">
        <f>IF($A251="","",Items!$D249)</f>
        <v/>
      </c>
      <c r="D251" s="12" t="str">
        <f>IF($A251="","",SUMIFS(Movements!$H$2:$H$5001,Movements!$B$2:$B$5001,$A251,Movements!$D$2:$D$5001,$B$1))</f>
        <v/>
      </c>
      <c r="E251" s="14" t="n"/>
      <c r="F251" s="12" t="str">
        <f>IF(OR($A251="",E251=""),"",E251-D251)</f>
        <v/>
      </c>
      <c r="G251" s="13" t="str">
        <f>IF(F251="","",F251*Items!$G249)</f>
        <v/>
      </c>
    </row>
    <row r="252">
      <c r="A252" s="12" t="str">
        <f>IF(Items!$A250="","",Items!$A250)</f>
        <v/>
      </c>
      <c r="B252" s="12" t="str">
        <f>IF($A252="","",Items!$B250)</f>
        <v/>
      </c>
      <c r="C252" s="12" t="str">
        <f>IF($A252="","",Items!$D250)</f>
        <v/>
      </c>
      <c r="D252" s="12" t="str">
        <f>IF($A252="","",SUMIFS(Movements!$H$2:$H$5001,Movements!$B$2:$B$5001,$A252,Movements!$D$2:$D$5001,$B$1))</f>
        <v/>
      </c>
      <c r="E252" s="14" t="n"/>
      <c r="F252" s="12" t="str">
        <f>IF(OR($A252="",E252=""),"",E252-D252)</f>
        <v/>
      </c>
      <c r="G252" s="13" t="str">
        <f>IF(F252="","",F252*Items!$G250)</f>
        <v/>
      </c>
    </row>
    <row r="253">
      <c r="A253" s="12" t="str">
        <f>IF(Items!$A251="","",Items!$A251)</f>
        <v/>
      </c>
      <c r="B253" s="12" t="str">
        <f>IF($A253="","",Items!$B251)</f>
        <v/>
      </c>
      <c r="C253" s="12" t="str">
        <f>IF($A253="","",Items!$D251)</f>
        <v/>
      </c>
      <c r="D253" s="12" t="str">
        <f>IF($A253="","",SUMIFS(Movements!$H$2:$H$5001,Movements!$B$2:$B$5001,$A253,Movements!$D$2:$D$5001,$B$1))</f>
        <v/>
      </c>
      <c r="E253" s="14" t="n"/>
      <c r="F253" s="12" t="str">
        <f>IF(OR($A253="",E253=""),"",E253-D253)</f>
        <v/>
      </c>
      <c r="G253" s="13" t="str">
        <f>IF(F253="","",F253*Items!$G251)</f>
        <v/>
      </c>
    </row>
    <row r="254">
      <c r="A254" s="12" t="str">
        <f>IF(Items!$A252="","",Items!$A252)</f>
        <v/>
      </c>
      <c r="B254" s="12" t="str">
        <f>IF($A254="","",Items!$B252)</f>
        <v/>
      </c>
      <c r="C254" s="12" t="str">
        <f>IF($A254="","",Items!$D252)</f>
        <v/>
      </c>
      <c r="D254" s="12" t="str">
        <f>IF($A254="","",SUMIFS(Movements!$H$2:$H$5001,Movements!$B$2:$B$5001,$A254,Movements!$D$2:$D$5001,$B$1))</f>
        <v/>
      </c>
      <c r="E254" s="14" t="n"/>
      <c r="F254" s="12" t="str">
        <f>IF(OR($A254="",E254=""),"",E254-D254)</f>
        <v/>
      </c>
      <c r="G254" s="13" t="str">
        <f>IF(F254="","",F254*Items!$G252)</f>
        <v/>
      </c>
    </row>
    <row r="255">
      <c r="A255" s="12" t="str">
        <f>IF(Items!$A253="","",Items!$A253)</f>
        <v/>
      </c>
      <c r="B255" s="12" t="str">
        <f>IF($A255="","",Items!$B253)</f>
        <v/>
      </c>
      <c r="C255" s="12" t="str">
        <f>IF($A255="","",Items!$D253)</f>
        <v/>
      </c>
      <c r="D255" s="12" t="str">
        <f>IF($A255="","",SUMIFS(Movements!$H$2:$H$5001,Movements!$B$2:$B$5001,$A255,Movements!$D$2:$D$5001,$B$1))</f>
        <v/>
      </c>
      <c r="E255" s="14" t="n"/>
      <c r="F255" s="12" t="str">
        <f>IF(OR($A255="",E255=""),"",E255-D255)</f>
        <v/>
      </c>
      <c r="G255" s="13" t="str">
        <f>IF(F255="","",F255*Items!$G253)</f>
        <v/>
      </c>
    </row>
    <row r="256">
      <c r="A256" s="12" t="str">
        <f>IF(Items!$A254="","",Items!$A254)</f>
        <v/>
      </c>
      <c r="B256" s="12" t="str">
        <f>IF($A256="","",Items!$B254)</f>
        <v/>
      </c>
      <c r="C256" s="12" t="str">
        <f>IF($A256="","",Items!$D254)</f>
        <v/>
      </c>
      <c r="D256" s="12" t="str">
        <f>IF($A256="","",SUMIFS(Movements!$H$2:$H$5001,Movements!$B$2:$B$5001,$A256,Movements!$D$2:$D$5001,$B$1))</f>
        <v/>
      </c>
      <c r="E256" s="14" t="n"/>
      <c r="F256" s="12" t="str">
        <f>IF(OR($A256="",E256=""),"",E256-D256)</f>
        <v/>
      </c>
      <c r="G256" s="13" t="str">
        <f>IF(F256="","",F256*Items!$G254)</f>
        <v/>
      </c>
    </row>
    <row r="257">
      <c r="A257" s="12" t="str">
        <f>IF(Items!$A255="","",Items!$A255)</f>
        <v/>
      </c>
      <c r="B257" s="12" t="str">
        <f>IF($A257="","",Items!$B255)</f>
        <v/>
      </c>
      <c r="C257" s="12" t="str">
        <f>IF($A257="","",Items!$D255)</f>
        <v/>
      </c>
      <c r="D257" s="12" t="str">
        <f>IF($A257="","",SUMIFS(Movements!$H$2:$H$5001,Movements!$B$2:$B$5001,$A257,Movements!$D$2:$D$5001,$B$1))</f>
        <v/>
      </c>
      <c r="E257" s="14" t="n"/>
      <c r="F257" s="12" t="str">
        <f>IF(OR($A257="",E257=""),"",E257-D257)</f>
        <v/>
      </c>
      <c r="G257" s="13" t="str">
        <f>IF(F257="","",F257*Items!$G255)</f>
        <v/>
      </c>
    </row>
    <row r="258">
      <c r="A258" s="12" t="str">
        <f>IF(Items!$A256="","",Items!$A256)</f>
        <v/>
      </c>
      <c r="B258" s="12" t="str">
        <f>IF($A258="","",Items!$B256)</f>
        <v/>
      </c>
      <c r="C258" s="12" t="str">
        <f>IF($A258="","",Items!$D256)</f>
        <v/>
      </c>
      <c r="D258" s="12" t="str">
        <f>IF($A258="","",SUMIFS(Movements!$H$2:$H$5001,Movements!$B$2:$B$5001,$A258,Movements!$D$2:$D$5001,$B$1))</f>
        <v/>
      </c>
      <c r="E258" s="14" t="n"/>
      <c r="F258" s="12" t="str">
        <f>IF(OR($A258="",E258=""),"",E258-D258)</f>
        <v/>
      </c>
      <c r="G258" s="13" t="str">
        <f>IF(F258="","",F258*Items!$G256)</f>
        <v/>
      </c>
    </row>
    <row r="259">
      <c r="A259" s="12" t="str">
        <f>IF(Items!$A257="","",Items!$A257)</f>
        <v/>
      </c>
      <c r="B259" s="12" t="str">
        <f>IF($A259="","",Items!$B257)</f>
        <v/>
      </c>
      <c r="C259" s="12" t="str">
        <f>IF($A259="","",Items!$D257)</f>
        <v/>
      </c>
      <c r="D259" s="12" t="str">
        <f>IF($A259="","",SUMIFS(Movements!$H$2:$H$5001,Movements!$B$2:$B$5001,$A259,Movements!$D$2:$D$5001,$B$1))</f>
        <v/>
      </c>
      <c r="E259" s="14" t="n"/>
      <c r="F259" s="12" t="str">
        <f>IF(OR($A259="",E259=""),"",E259-D259)</f>
        <v/>
      </c>
      <c r="G259" s="13" t="str">
        <f>IF(F259="","",F259*Items!$G257)</f>
        <v/>
      </c>
    </row>
    <row r="260">
      <c r="A260" s="12" t="str">
        <f>IF(Items!$A258="","",Items!$A258)</f>
        <v/>
      </c>
      <c r="B260" s="12" t="str">
        <f>IF($A260="","",Items!$B258)</f>
        <v/>
      </c>
      <c r="C260" s="12" t="str">
        <f>IF($A260="","",Items!$D258)</f>
        <v/>
      </c>
      <c r="D260" s="12" t="str">
        <f>IF($A260="","",SUMIFS(Movements!$H$2:$H$5001,Movements!$B$2:$B$5001,$A260,Movements!$D$2:$D$5001,$B$1))</f>
        <v/>
      </c>
      <c r="E260" s="14" t="n"/>
      <c r="F260" s="12" t="str">
        <f>IF(OR($A260="",E260=""),"",E260-D260)</f>
        <v/>
      </c>
      <c r="G260" s="13" t="str">
        <f>IF(F260="","",F260*Items!$G258)</f>
        <v/>
      </c>
    </row>
    <row r="261">
      <c r="A261" s="12" t="str">
        <f>IF(Items!$A259="","",Items!$A259)</f>
        <v/>
      </c>
      <c r="B261" s="12" t="str">
        <f>IF($A261="","",Items!$B259)</f>
        <v/>
      </c>
      <c r="C261" s="12" t="str">
        <f>IF($A261="","",Items!$D259)</f>
        <v/>
      </c>
      <c r="D261" s="12" t="str">
        <f>IF($A261="","",SUMIFS(Movements!$H$2:$H$5001,Movements!$B$2:$B$5001,$A261,Movements!$D$2:$D$5001,$B$1))</f>
        <v/>
      </c>
      <c r="E261" s="14" t="n"/>
      <c r="F261" s="12" t="str">
        <f>IF(OR($A261="",E261=""),"",E261-D261)</f>
        <v/>
      </c>
      <c r="G261" s="13" t="str">
        <f>IF(F261="","",F261*Items!$G259)</f>
        <v/>
      </c>
    </row>
    <row r="262">
      <c r="A262" s="12" t="str">
        <f>IF(Items!$A260="","",Items!$A260)</f>
        <v/>
      </c>
      <c r="B262" s="12" t="str">
        <f>IF($A262="","",Items!$B260)</f>
        <v/>
      </c>
      <c r="C262" s="12" t="str">
        <f>IF($A262="","",Items!$D260)</f>
        <v/>
      </c>
      <c r="D262" s="12" t="str">
        <f>IF($A262="","",SUMIFS(Movements!$H$2:$H$5001,Movements!$B$2:$B$5001,$A262,Movements!$D$2:$D$5001,$B$1))</f>
        <v/>
      </c>
      <c r="E262" s="14" t="n"/>
      <c r="F262" s="12" t="str">
        <f>IF(OR($A262="",E262=""),"",E262-D262)</f>
        <v/>
      </c>
      <c r="G262" s="13" t="str">
        <f>IF(F262="","",F262*Items!$G260)</f>
        <v/>
      </c>
    </row>
    <row r="263">
      <c r="A263" s="12" t="str">
        <f>IF(Items!$A261="","",Items!$A261)</f>
        <v/>
      </c>
      <c r="B263" s="12" t="str">
        <f>IF($A263="","",Items!$B261)</f>
        <v/>
      </c>
      <c r="C263" s="12" t="str">
        <f>IF($A263="","",Items!$D261)</f>
        <v/>
      </c>
      <c r="D263" s="12" t="str">
        <f>IF($A263="","",SUMIFS(Movements!$H$2:$H$5001,Movements!$B$2:$B$5001,$A263,Movements!$D$2:$D$5001,$B$1))</f>
        <v/>
      </c>
      <c r="E263" s="14" t="n"/>
      <c r="F263" s="12" t="str">
        <f>IF(OR($A263="",E263=""),"",E263-D263)</f>
        <v/>
      </c>
      <c r="G263" s="13" t="str">
        <f>IF(F263="","",F263*Items!$G261)</f>
        <v/>
      </c>
    </row>
    <row r="264">
      <c r="A264" s="12" t="str">
        <f>IF(Items!$A262="","",Items!$A262)</f>
        <v/>
      </c>
      <c r="B264" s="12" t="str">
        <f>IF($A264="","",Items!$B262)</f>
        <v/>
      </c>
      <c r="C264" s="12" t="str">
        <f>IF($A264="","",Items!$D262)</f>
        <v/>
      </c>
      <c r="D264" s="12" t="str">
        <f>IF($A264="","",SUMIFS(Movements!$H$2:$H$5001,Movements!$B$2:$B$5001,$A264,Movements!$D$2:$D$5001,$B$1))</f>
        <v/>
      </c>
      <c r="E264" s="14" t="n"/>
      <c r="F264" s="12" t="str">
        <f>IF(OR($A264="",E264=""),"",E264-D264)</f>
        <v/>
      </c>
      <c r="G264" s="13" t="str">
        <f>IF(F264="","",F264*Items!$G262)</f>
        <v/>
      </c>
    </row>
    <row r="265">
      <c r="A265" s="12" t="str">
        <f>IF(Items!$A263="","",Items!$A263)</f>
        <v/>
      </c>
      <c r="B265" s="12" t="str">
        <f>IF($A265="","",Items!$B263)</f>
        <v/>
      </c>
      <c r="C265" s="12" t="str">
        <f>IF($A265="","",Items!$D263)</f>
        <v/>
      </c>
      <c r="D265" s="12" t="str">
        <f>IF($A265="","",SUMIFS(Movements!$H$2:$H$5001,Movements!$B$2:$B$5001,$A265,Movements!$D$2:$D$5001,$B$1))</f>
        <v/>
      </c>
      <c r="E265" s="14" t="n"/>
      <c r="F265" s="12" t="str">
        <f>IF(OR($A265="",E265=""),"",E265-D265)</f>
        <v/>
      </c>
      <c r="G265" s="13" t="str">
        <f>IF(F265="","",F265*Items!$G263)</f>
        <v/>
      </c>
    </row>
    <row r="266">
      <c r="A266" s="12" t="str">
        <f>IF(Items!$A264="","",Items!$A264)</f>
        <v/>
      </c>
      <c r="B266" s="12" t="str">
        <f>IF($A266="","",Items!$B264)</f>
        <v/>
      </c>
      <c r="C266" s="12" t="str">
        <f>IF($A266="","",Items!$D264)</f>
        <v/>
      </c>
      <c r="D266" s="12" t="str">
        <f>IF($A266="","",SUMIFS(Movements!$H$2:$H$5001,Movements!$B$2:$B$5001,$A266,Movements!$D$2:$D$5001,$B$1))</f>
        <v/>
      </c>
      <c r="E266" s="14" t="n"/>
      <c r="F266" s="12" t="str">
        <f>IF(OR($A266="",E266=""),"",E266-D266)</f>
        <v/>
      </c>
      <c r="G266" s="13" t="str">
        <f>IF(F266="","",F266*Items!$G264)</f>
        <v/>
      </c>
    </row>
    <row r="267">
      <c r="A267" s="12" t="str">
        <f>IF(Items!$A265="","",Items!$A265)</f>
        <v/>
      </c>
      <c r="B267" s="12" t="str">
        <f>IF($A267="","",Items!$B265)</f>
        <v/>
      </c>
      <c r="C267" s="12" t="str">
        <f>IF($A267="","",Items!$D265)</f>
        <v/>
      </c>
      <c r="D267" s="12" t="str">
        <f>IF($A267="","",SUMIFS(Movements!$H$2:$H$5001,Movements!$B$2:$B$5001,$A267,Movements!$D$2:$D$5001,$B$1))</f>
        <v/>
      </c>
      <c r="E267" s="14" t="n"/>
      <c r="F267" s="12" t="str">
        <f>IF(OR($A267="",E267=""),"",E267-D267)</f>
        <v/>
      </c>
      <c r="G267" s="13" t="str">
        <f>IF(F267="","",F267*Items!$G265)</f>
        <v/>
      </c>
    </row>
    <row r="268">
      <c r="A268" s="12" t="str">
        <f>IF(Items!$A266="","",Items!$A266)</f>
        <v/>
      </c>
      <c r="B268" s="12" t="str">
        <f>IF($A268="","",Items!$B266)</f>
        <v/>
      </c>
      <c r="C268" s="12" t="str">
        <f>IF($A268="","",Items!$D266)</f>
        <v/>
      </c>
      <c r="D268" s="12" t="str">
        <f>IF($A268="","",SUMIFS(Movements!$H$2:$H$5001,Movements!$B$2:$B$5001,$A268,Movements!$D$2:$D$5001,$B$1))</f>
        <v/>
      </c>
      <c r="E268" s="14" t="n"/>
      <c r="F268" s="12" t="str">
        <f>IF(OR($A268="",E268=""),"",E268-D268)</f>
        <v/>
      </c>
      <c r="G268" s="13" t="str">
        <f>IF(F268="","",F268*Items!$G266)</f>
        <v/>
      </c>
    </row>
    <row r="269">
      <c r="A269" s="12" t="str">
        <f>IF(Items!$A267="","",Items!$A267)</f>
        <v/>
      </c>
      <c r="B269" s="12" t="str">
        <f>IF($A269="","",Items!$B267)</f>
        <v/>
      </c>
      <c r="C269" s="12" t="str">
        <f>IF($A269="","",Items!$D267)</f>
        <v/>
      </c>
      <c r="D269" s="12" t="str">
        <f>IF($A269="","",SUMIFS(Movements!$H$2:$H$5001,Movements!$B$2:$B$5001,$A269,Movements!$D$2:$D$5001,$B$1))</f>
        <v/>
      </c>
      <c r="E269" s="14" t="n"/>
      <c r="F269" s="12" t="str">
        <f>IF(OR($A269="",E269=""),"",E269-D269)</f>
        <v/>
      </c>
      <c r="G269" s="13" t="str">
        <f>IF(F269="","",F269*Items!$G267)</f>
        <v/>
      </c>
    </row>
    <row r="270">
      <c r="A270" s="12" t="str">
        <f>IF(Items!$A268="","",Items!$A268)</f>
        <v/>
      </c>
      <c r="B270" s="12" t="str">
        <f>IF($A270="","",Items!$B268)</f>
        <v/>
      </c>
      <c r="C270" s="12" t="str">
        <f>IF($A270="","",Items!$D268)</f>
        <v/>
      </c>
      <c r="D270" s="12" t="str">
        <f>IF($A270="","",SUMIFS(Movements!$H$2:$H$5001,Movements!$B$2:$B$5001,$A270,Movements!$D$2:$D$5001,$B$1))</f>
        <v/>
      </c>
      <c r="E270" s="14" t="n"/>
      <c r="F270" s="12" t="str">
        <f>IF(OR($A270="",E270=""),"",E270-D270)</f>
        <v/>
      </c>
      <c r="G270" s="13" t="str">
        <f>IF(F270="","",F270*Items!$G268)</f>
        <v/>
      </c>
    </row>
    <row r="271">
      <c r="A271" s="12" t="str">
        <f>IF(Items!$A269="","",Items!$A269)</f>
        <v/>
      </c>
      <c r="B271" s="12" t="str">
        <f>IF($A271="","",Items!$B269)</f>
        <v/>
      </c>
      <c r="C271" s="12" t="str">
        <f>IF($A271="","",Items!$D269)</f>
        <v/>
      </c>
      <c r="D271" s="12" t="str">
        <f>IF($A271="","",SUMIFS(Movements!$H$2:$H$5001,Movements!$B$2:$B$5001,$A271,Movements!$D$2:$D$5001,$B$1))</f>
        <v/>
      </c>
      <c r="E271" s="14" t="n"/>
      <c r="F271" s="12" t="str">
        <f>IF(OR($A271="",E271=""),"",E271-D271)</f>
        <v/>
      </c>
      <c r="G271" s="13" t="str">
        <f>IF(F271="","",F271*Items!$G269)</f>
        <v/>
      </c>
    </row>
    <row r="272">
      <c r="A272" s="12" t="str">
        <f>IF(Items!$A270="","",Items!$A270)</f>
        <v/>
      </c>
      <c r="B272" s="12" t="str">
        <f>IF($A272="","",Items!$B270)</f>
        <v/>
      </c>
      <c r="C272" s="12" t="str">
        <f>IF($A272="","",Items!$D270)</f>
        <v/>
      </c>
      <c r="D272" s="12" t="str">
        <f>IF($A272="","",SUMIFS(Movements!$H$2:$H$5001,Movements!$B$2:$B$5001,$A272,Movements!$D$2:$D$5001,$B$1))</f>
        <v/>
      </c>
      <c r="E272" s="14" t="n"/>
      <c r="F272" s="12" t="str">
        <f>IF(OR($A272="",E272=""),"",E272-D272)</f>
        <v/>
      </c>
      <c r="G272" s="13" t="str">
        <f>IF(F272="","",F272*Items!$G270)</f>
        <v/>
      </c>
    </row>
    <row r="273">
      <c r="A273" s="12" t="str">
        <f>IF(Items!$A271="","",Items!$A271)</f>
        <v/>
      </c>
      <c r="B273" s="12" t="str">
        <f>IF($A273="","",Items!$B271)</f>
        <v/>
      </c>
      <c r="C273" s="12" t="str">
        <f>IF($A273="","",Items!$D271)</f>
        <v/>
      </c>
      <c r="D273" s="12" t="str">
        <f>IF($A273="","",SUMIFS(Movements!$H$2:$H$5001,Movements!$B$2:$B$5001,$A273,Movements!$D$2:$D$5001,$B$1))</f>
        <v/>
      </c>
      <c r="E273" s="14" t="n"/>
      <c r="F273" s="12" t="str">
        <f>IF(OR($A273="",E273=""),"",E273-D273)</f>
        <v/>
      </c>
      <c r="G273" s="13" t="str">
        <f>IF(F273="","",F273*Items!$G271)</f>
        <v/>
      </c>
    </row>
    <row r="274">
      <c r="A274" s="12" t="str">
        <f>IF(Items!$A272="","",Items!$A272)</f>
        <v/>
      </c>
      <c r="B274" s="12" t="str">
        <f>IF($A274="","",Items!$B272)</f>
        <v/>
      </c>
      <c r="C274" s="12" t="str">
        <f>IF($A274="","",Items!$D272)</f>
        <v/>
      </c>
      <c r="D274" s="12" t="str">
        <f>IF($A274="","",SUMIFS(Movements!$H$2:$H$5001,Movements!$B$2:$B$5001,$A274,Movements!$D$2:$D$5001,$B$1))</f>
        <v/>
      </c>
      <c r="E274" s="14" t="n"/>
      <c r="F274" s="12" t="str">
        <f>IF(OR($A274="",E274=""),"",E274-D274)</f>
        <v/>
      </c>
      <c r="G274" s="13" t="str">
        <f>IF(F274="","",F274*Items!$G272)</f>
        <v/>
      </c>
    </row>
    <row r="275">
      <c r="A275" s="12" t="str">
        <f>IF(Items!$A273="","",Items!$A273)</f>
        <v/>
      </c>
      <c r="B275" s="12" t="str">
        <f>IF($A275="","",Items!$B273)</f>
        <v/>
      </c>
      <c r="C275" s="12" t="str">
        <f>IF($A275="","",Items!$D273)</f>
        <v/>
      </c>
      <c r="D275" s="12" t="str">
        <f>IF($A275="","",SUMIFS(Movements!$H$2:$H$5001,Movements!$B$2:$B$5001,$A275,Movements!$D$2:$D$5001,$B$1))</f>
        <v/>
      </c>
      <c r="E275" s="14" t="n"/>
      <c r="F275" s="12" t="str">
        <f>IF(OR($A275="",E275=""),"",E275-D275)</f>
        <v/>
      </c>
      <c r="G275" s="13" t="str">
        <f>IF(F275="","",F275*Items!$G273)</f>
        <v/>
      </c>
    </row>
    <row r="276">
      <c r="A276" s="12" t="str">
        <f>IF(Items!$A274="","",Items!$A274)</f>
        <v/>
      </c>
      <c r="B276" s="12" t="str">
        <f>IF($A276="","",Items!$B274)</f>
        <v/>
      </c>
      <c r="C276" s="12" t="str">
        <f>IF($A276="","",Items!$D274)</f>
        <v/>
      </c>
      <c r="D276" s="12" t="str">
        <f>IF($A276="","",SUMIFS(Movements!$H$2:$H$5001,Movements!$B$2:$B$5001,$A276,Movements!$D$2:$D$5001,$B$1))</f>
        <v/>
      </c>
      <c r="E276" s="14" t="n"/>
      <c r="F276" s="12" t="str">
        <f>IF(OR($A276="",E276=""),"",E276-D276)</f>
        <v/>
      </c>
      <c r="G276" s="13" t="str">
        <f>IF(F276="","",F276*Items!$G274)</f>
        <v/>
      </c>
    </row>
    <row r="277">
      <c r="A277" s="12" t="str">
        <f>IF(Items!$A275="","",Items!$A275)</f>
        <v/>
      </c>
      <c r="B277" s="12" t="str">
        <f>IF($A277="","",Items!$B275)</f>
        <v/>
      </c>
      <c r="C277" s="12" t="str">
        <f>IF($A277="","",Items!$D275)</f>
        <v/>
      </c>
      <c r="D277" s="12" t="str">
        <f>IF($A277="","",SUMIFS(Movements!$H$2:$H$5001,Movements!$B$2:$B$5001,$A277,Movements!$D$2:$D$5001,$B$1))</f>
        <v/>
      </c>
      <c r="E277" s="14" t="n"/>
      <c r="F277" s="12" t="str">
        <f>IF(OR($A277="",E277=""),"",E277-D277)</f>
        <v/>
      </c>
      <c r="G277" s="13" t="str">
        <f>IF(F277="","",F277*Items!$G275)</f>
        <v/>
      </c>
    </row>
    <row r="278">
      <c r="A278" s="12" t="str">
        <f>IF(Items!$A276="","",Items!$A276)</f>
        <v/>
      </c>
      <c r="B278" s="12" t="str">
        <f>IF($A278="","",Items!$B276)</f>
        <v/>
      </c>
      <c r="C278" s="12" t="str">
        <f>IF($A278="","",Items!$D276)</f>
        <v/>
      </c>
      <c r="D278" s="12" t="str">
        <f>IF($A278="","",SUMIFS(Movements!$H$2:$H$5001,Movements!$B$2:$B$5001,$A278,Movements!$D$2:$D$5001,$B$1))</f>
        <v/>
      </c>
      <c r="E278" s="14" t="n"/>
      <c r="F278" s="12" t="str">
        <f>IF(OR($A278="",E278=""),"",E278-D278)</f>
        <v/>
      </c>
      <c r="G278" s="13" t="str">
        <f>IF(F278="","",F278*Items!$G276)</f>
        <v/>
      </c>
    </row>
    <row r="279">
      <c r="A279" s="12" t="str">
        <f>IF(Items!$A277="","",Items!$A277)</f>
        <v/>
      </c>
      <c r="B279" s="12" t="str">
        <f>IF($A279="","",Items!$B277)</f>
        <v/>
      </c>
      <c r="C279" s="12" t="str">
        <f>IF($A279="","",Items!$D277)</f>
        <v/>
      </c>
      <c r="D279" s="12" t="str">
        <f>IF($A279="","",SUMIFS(Movements!$H$2:$H$5001,Movements!$B$2:$B$5001,$A279,Movements!$D$2:$D$5001,$B$1))</f>
        <v/>
      </c>
      <c r="E279" s="14" t="n"/>
      <c r="F279" s="12" t="str">
        <f>IF(OR($A279="",E279=""),"",E279-D279)</f>
        <v/>
      </c>
      <c r="G279" s="13" t="str">
        <f>IF(F279="","",F279*Items!$G277)</f>
        <v/>
      </c>
    </row>
    <row r="280">
      <c r="A280" s="12" t="str">
        <f>IF(Items!$A278="","",Items!$A278)</f>
        <v/>
      </c>
      <c r="B280" s="12" t="str">
        <f>IF($A280="","",Items!$B278)</f>
        <v/>
      </c>
      <c r="C280" s="12" t="str">
        <f>IF($A280="","",Items!$D278)</f>
        <v/>
      </c>
      <c r="D280" s="12" t="str">
        <f>IF($A280="","",SUMIFS(Movements!$H$2:$H$5001,Movements!$B$2:$B$5001,$A280,Movements!$D$2:$D$5001,$B$1))</f>
        <v/>
      </c>
      <c r="E280" s="14" t="n"/>
      <c r="F280" s="12" t="str">
        <f>IF(OR($A280="",E280=""),"",E280-D280)</f>
        <v/>
      </c>
      <c r="G280" s="13" t="str">
        <f>IF(F280="","",F280*Items!$G278)</f>
        <v/>
      </c>
    </row>
    <row r="281">
      <c r="A281" s="12" t="str">
        <f>IF(Items!$A279="","",Items!$A279)</f>
        <v/>
      </c>
      <c r="B281" s="12" t="str">
        <f>IF($A281="","",Items!$B279)</f>
        <v/>
      </c>
      <c r="C281" s="12" t="str">
        <f>IF($A281="","",Items!$D279)</f>
        <v/>
      </c>
      <c r="D281" s="12" t="str">
        <f>IF($A281="","",SUMIFS(Movements!$H$2:$H$5001,Movements!$B$2:$B$5001,$A281,Movements!$D$2:$D$5001,$B$1))</f>
        <v/>
      </c>
      <c r="E281" s="14" t="n"/>
      <c r="F281" s="12" t="str">
        <f>IF(OR($A281="",E281=""),"",E281-D281)</f>
        <v/>
      </c>
      <c r="G281" s="13" t="str">
        <f>IF(F281="","",F281*Items!$G279)</f>
        <v/>
      </c>
    </row>
    <row r="282">
      <c r="A282" s="12" t="str">
        <f>IF(Items!$A280="","",Items!$A280)</f>
        <v/>
      </c>
      <c r="B282" s="12" t="str">
        <f>IF($A282="","",Items!$B280)</f>
        <v/>
      </c>
      <c r="C282" s="12" t="str">
        <f>IF($A282="","",Items!$D280)</f>
        <v/>
      </c>
      <c r="D282" s="12" t="str">
        <f>IF($A282="","",SUMIFS(Movements!$H$2:$H$5001,Movements!$B$2:$B$5001,$A282,Movements!$D$2:$D$5001,$B$1))</f>
        <v/>
      </c>
      <c r="E282" s="14" t="n"/>
      <c r="F282" s="12" t="str">
        <f>IF(OR($A282="",E282=""),"",E282-D282)</f>
        <v/>
      </c>
      <c r="G282" s="13" t="str">
        <f>IF(F282="","",F282*Items!$G280)</f>
        <v/>
      </c>
    </row>
    <row r="283">
      <c r="A283" s="12" t="str">
        <f>IF(Items!$A281="","",Items!$A281)</f>
        <v/>
      </c>
      <c r="B283" s="12" t="str">
        <f>IF($A283="","",Items!$B281)</f>
        <v/>
      </c>
      <c r="C283" s="12" t="str">
        <f>IF($A283="","",Items!$D281)</f>
        <v/>
      </c>
      <c r="D283" s="12" t="str">
        <f>IF($A283="","",SUMIFS(Movements!$H$2:$H$5001,Movements!$B$2:$B$5001,$A283,Movements!$D$2:$D$5001,$B$1))</f>
        <v/>
      </c>
      <c r="E283" s="14" t="n"/>
      <c r="F283" s="12" t="str">
        <f>IF(OR($A283="",E283=""),"",E283-D283)</f>
        <v/>
      </c>
      <c r="G283" s="13" t="str">
        <f>IF(F283="","",F283*Items!$G281)</f>
        <v/>
      </c>
    </row>
    <row r="284">
      <c r="A284" s="12" t="str">
        <f>IF(Items!$A282="","",Items!$A282)</f>
        <v/>
      </c>
      <c r="B284" s="12" t="str">
        <f>IF($A284="","",Items!$B282)</f>
        <v/>
      </c>
      <c r="C284" s="12" t="str">
        <f>IF($A284="","",Items!$D282)</f>
        <v/>
      </c>
      <c r="D284" s="12" t="str">
        <f>IF($A284="","",SUMIFS(Movements!$H$2:$H$5001,Movements!$B$2:$B$5001,$A284,Movements!$D$2:$D$5001,$B$1))</f>
        <v/>
      </c>
      <c r="E284" s="14" t="n"/>
      <c r="F284" s="12" t="str">
        <f>IF(OR($A284="",E284=""),"",E284-D284)</f>
        <v/>
      </c>
      <c r="G284" s="13" t="str">
        <f>IF(F284="","",F284*Items!$G282)</f>
        <v/>
      </c>
    </row>
    <row r="285">
      <c r="A285" s="12" t="str">
        <f>IF(Items!$A283="","",Items!$A283)</f>
        <v/>
      </c>
      <c r="B285" s="12" t="str">
        <f>IF($A285="","",Items!$B283)</f>
        <v/>
      </c>
      <c r="C285" s="12" t="str">
        <f>IF($A285="","",Items!$D283)</f>
        <v/>
      </c>
      <c r="D285" s="12" t="str">
        <f>IF($A285="","",SUMIFS(Movements!$H$2:$H$5001,Movements!$B$2:$B$5001,$A285,Movements!$D$2:$D$5001,$B$1))</f>
        <v/>
      </c>
      <c r="E285" s="14" t="n"/>
      <c r="F285" s="12" t="str">
        <f>IF(OR($A285="",E285=""),"",E285-D285)</f>
        <v/>
      </c>
      <c r="G285" s="13" t="str">
        <f>IF(F285="","",F285*Items!$G283)</f>
        <v/>
      </c>
    </row>
    <row r="286">
      <c r="A286" s="12" t="str">
        <f>IF(Items!$A284="","",Items!$A284)</f>
        <v/>
      </c>
      <c r="B286" s="12" t="str">
        <f>IF($A286="","",Items!$B284)</f>
        <v/>
      </c>
      <c r="C286" s="12" t="str">
        <f>IF($A286="","",Items!$D284)</f>
        <v/>
      </c>
      <c r="D286" s="12" t="str">
        <f>IF($A286="","",SUMIFS(Movements!$H$2:$H$5001,Movements!$B$2:$B$5001,$A286,Movements!$D$2:$D$5001,$B$1))</f>
        <v/>
      </c>
      <c r="E286" s="14" t="n"/>
      <c r="F286" s="12" t="str">
        <f>IF(OR($A286="",E286=""),"",E286-D286)</f>
        <v/>
      </c>
      <c r="G286" s="13" t="str">
        <f>IF(F286="","",F286*Items!$G284)</f>
        <v/>
      </c>
    </row>
    <row r="287">
      <c r="A287" s="12" t="str">
        <f>IF(Items!$A285="","",Items!$A285)</f>
        <v/>
      </c>
      <c r="B287" s="12" t="str">
        <f>IF($A287="","",Items!$B285)</f>
        <v/>
      </c>
      <c r="C287" s="12" t="str">
        <f>IF($A287="","",Items!$D285)</f>
        <v/>
      </c>
      <c r="D287" s="12" t="str">
        <f>IF($A287="","",SUMIFS(Movements!$H$2:$H$5001,Movements!$B$2:$B$5001,$A287,Movements!$D$2:$D$5001,$B$1))</f>
        <v/>
      </c>
      <c r="E287" s="14" t="n"/>
      <c r="F287" s="12" t="str">
        <f>IF(OR($A287="",E287=""),"",E287-D287)</f>
        <v/>
      </c>
      <c r="G287" s="13" t="str">
        <f>IF(F287="","",F287*Items!$G285)</f>
        <v/>
      </c>
    </row>
    <row r="288">
      <c r="A288" s="12" t="str">
        <f>IF(Items!$A286="","",Items!$A286)</f>
        <v/>
      </c>
      <c r="B288" s="12" t="str">
        <f>IF($A288="","",Items!$B286)</f>
        <v/>
      </c>
      <c r="C288" s="12" t="str">
        <f>IF($A288="","",Items!$D286)</f>
        <v/>
      </c>
      <c r="D288" s="12" t="str">
        <f>IF($A288="","",SUMIFS(Movements!$H$2:$H$5001,Movements!$B$2:$B$5001,$A288,Movements!$D$2:$D$5001,$B$1))</f>
        <v/>
      </c>
      <c r="E288" s="14" t="n"/>
      <c r="F288" s="12" t="str">
        <f>IF(OR($A288="",E288=""),"",E288-D288)</f>
        <v/>
      </c>
      <c r="G288" s="13" t="str">
        <f>IF(F288="","",F288*Items!$G286)</f>
        <v/>
      </c>
    </row>
    <row r="289">
      <c r="A289" s="12" t="str">
        <f>IF(Items!$A287="","",Items!$A287)</f>
        <v/>
      </c>
      <c r="B289" s="12" t="str">
        <f>IF($A289="","",Items!$B287)</f>
        <v/>
      </c>
      <c r="C289" s="12" t="str">
        <f>IF($A289="","",Items!$D287)</f>
        <v/>
      </c>
      <c r="D289" s="12" t="str">
        <f>IF($A289="","",SUMIFS(Movements!$H$2:$H$5001,Movements!$B$2:$B$5001,$A289,Movements!$D$2:$D$5001,$B$1))</f>
        <v/>
      </c>
      <c r="E289" s="14" t="n"/>
      <c r="F289" s="12" t="str">
        <f>IF(OR($A289="",E289=""),"",E289-D289)</f>
        <v/>
      </c>
      <c r="G289" s="13" t="str">
        <f>IF(F289="","",F289*Items!$G287)</f>
        <v/>
      </c>
    </row>
    <row r="290">
      <c r="A290" s="12" t="str">
        <f>IF(Items!$A288="","",Items!$A288)</f>
        <v/>
      </c>
      <c r="B290" s="12" t="str">
        <f>IF($A290="","",Items!$B288)</f>
        <v/>
      </c>
      <c r="C290" s="12" t="str">
        <f>IF($A290="","",Items!$D288)</f>
        <v/>
      </c>
      <c r="D290" s="12" t="str">
        <f>IF($A290="","",SUMIFS(Movements!$H$2:$H$5001,Movements!$B$2:$B$5001,$A290,Movements!$D$2:$D$5001,$B$1))</f>
        <v/>
      </c>
      <c r="E290" s="14" t="n"/>
      <c r="F290" s="12" t="str">
        <f>IF(OR($A290="",E290=""),"",E290-D290)</f>
        <v/>
      </c>
      <c r="G290" s="13" t="str">
        <f>IF(F290="","",F290*Items!$G288)</f>
        <v/>
      </c>
    </row>
    <row r="291">
      <c r="A291" s="12" t="str">
        <f>IF(Items!$A289="","",Items!$A289)</f>
        <v/>
      </c>
      <c r="B291" s="12" t="str">
        <f>IF($A291="","",Items!$B289)</f>
        <v/>
      </c>
      <c r="C291" s="12" t="str">
        <f>IF($A291="","",Items!$D289)</f>
        <v/>
      </c>
      <c r="D291" s="12" t="str">
        <f>IF($A291="","",SUMIFS(Movements!$H$2:$H$5001,Movements!$B$2:$B$5001,$A291,Movements!$D$2:$D$5001,$B$1))</f>
        <v/>
      </c>
      <c r="E291" s="14" t="n"/>
      <c r="F291" s="12" t="str">
        <f>IF(OR($A291="",E291=""),"",E291-D291)</f>
        <v/>
      </c>
      <c r="G291" s="13" t="str">
        <f>IF(F291="","",F291*Items!$G289)</f>
        <v/>
      </c>
    </row>
    <row r="292">
      <c r="A292" s="12" t="str">
        <f>IF(Items!$A290="","",Items!$A290)</f>
        <v/>
      </c>
      <c r="B292" s="12" t="str">
        <f>IF($A292="","",Items!$B290)</f>
        <v/>
      </c>
      <c r="C292" s="12" t="str">
        <f>IF($A292="","",Items!$D290)</f>
        <v/>
      </c>
      <c r="D292" s="12" t="str">
        <f>IF($A292="","",SUMIFS(Movements!$H$2:$H$5001,Movements!$B$2:$B$5001,$A292,Movements!$D$2:$D$5001,$B$1))</f>
        <v/>
      </c>
      <c r="E292" s="14" t="n"/>
      <c r="F292" s="12" t="str">
        <f>IF(OR($A292="",E292=""),"",E292-D292)</f>
        <v/>
      </c>
      <c r="G292" s="13" t="str">
        <f>IF(F292="","",F292*Items!$G290)</f>
        <v/>
      </c>
    </row>
    <row r="293">
      <c r="A293" s="12" t="str">
        <f>IF(Items!$A291="","",Items!$A291)</f>
        <v/>
      </c>
      <c r="B293" s="12" t="str">
        <f>IF($A293="","",Items!$B291)</f>
        <v/>
      </c>
      <c r="C293" s="12" t="str">
        <f>IF($A293="","",Items!$D291)</f>
        <v/>
      </c>
      <c r="D293" s="12" t="str">
        <f>IF($A293="","",SUMIFS(Movements!$H$2:$H$5001,Movements!$B$2:$B$5001,$A293,Movements!$D$2:$D$5001,$B$1))</f>
        <v/>
      </c>
      <c r="E293" s="14" t="n"/>
      <c r="F293" s="12" t="str">
        <f>IF(OR($A293="",E293=""),"",E293-D293)</f>
        <v/>
      </c>
      <c r="G293" s="13" t="str">
        <f>IF(F293="","",F293*Items!$G291)</f>
        <v/>
      </c>
    </row>
    <row r="294">
      <c r="A294" s="12" t="str">
        <f>IF(Items!$A292="","",Items!$A292)</f>
        <v/>
      </c>
      <c r="B294" s="12" t="str">
        <f>IF($A294="","",Items!$B292)</f>
        <v/>
      </c>
      <c r="C294" s="12" t="str">
        <f>IF($A294="","",Items!$D292)</f>
        <v/>
      </c>
      <c r="D294" s="12" t="str">
        <f>IF($A294="","",SUMIFS(Movements!$H$2:$H$5001,Movements!$B$2:$B$5001,$A294,Movements!$D$2:$D$5001,$B$1))</f>
        <v/>
      </c>
      <c r="E294" s="14" t="n"/>
      <c r="F294" s="12" t="str">
        <f>IF(OR($A294="",E294=""),"",E294-D294)</f>
        <v/>
      </c>
      <c r="G294" s="13" t="str">
        <f>IF(F294="","",F294*Items!$G292)</f>
        <v/>
      </c>
    </row>
    <row r="295">
      <c r="A295" s="12" t="str">
        <f>IF(Items!$A293="","",Items!$A293)</f>
        <v/>
      </c>
      <c r="B295" s="12" t="str">
        <f>IF($A295="","",Items!$B293)</f>
        <v/>
      </c>
      <c r="C295" s="12" t="str">
        <f>IF($A295="","",Items!$D293)</f>
        <v/>
      </c>
      <c r="D295" s="12" t="str">
        <f>IF($A295="","",SUMIFS(Movements!$H$2:$H$5001,Movements!$B$2:$B$5001,$A295,Movements!$D$2:$D$5001,$B$1))</f>
        <v/>
      </c>
      <c r="E295" s="14" t="n"/>
      <c r="F295" s="12" t="str">
        <f>IF(OR($A295="",E295=""),"",E295-D295)</f>
        <v/>
      </c>
      <c r="G295" s="13" t="str">
        <f>IF(F295="","",F295*Items!$G293)</f>
        <v/>
      </c>
    </row>
    <row r="296">
      <c r="A296" s="12" t="str">
        <f>IF(Items!$A294="","",Items!$A294)</f>
        <v/>
      </c>
      <c r="B296" s="12" t="str">
        <f>IF($A296="","",Items!$B294)</f>
        <v/>
      </c>
      <c r="C296" s="12" t="str">
        <f>IF($A296="","",Items!$D294)</f>
        <v/>
      </c>
      <c r="D296" s="12" t="str">
        <f>IF($A296="","",SUMIFS(Movements!$H$2:$H$5001,Movements!$B$2:$B$5001,$A296,Movements!$D$2:$D$5001,$B$1))</f>
        <v/>
      </c>
      <c r="E296" s="14" t="n"/>
      <c r="F296" s="12" t="str">
        <f>IF(OR($A296="",E296=""),"",E296-D296)</f>
        <v/>
      </c>
      <c r="G296" s="13" t="str">
        <f>IF(F296="","",F296*Items!$G294)</f>
        <v/>
      </c>
    </row>
    <row r="297">
      <c r="A297" s="12" t="str">
        <f>IF(Items!$A295="","",Items!$A295)</f>
        <v/>
      </c>
      <c r="B297" s="12" t="str">
        <f>IF($A297="","",Items!$B295)</f>
        <v/>
      </c>
      <c r="C297" s="12" t="str">
        <f>IF($A297="","",Items!$D295)</f>
        <v/>
      </c>
      <c r="D297" s="12" t="str">
        <f>IF($A297="","",SUMIFS(Movements!$H$2:$H$5001,Movements!$B$2:$B$5001,$A297,Movements!$D$2:$D$5001,$B$1))</f>
        <v/>
      </c>
      <c r="E297" s="14" t="n"/>
      <c r="F297" s="12" t="str">
        <f>IF(OR($A297="",E297=""),"",E297-D297)</f>
        <v/>
      </c>
      <c r="G297" s="13" t="str">
        <f>IF(F297="","",F297*Items!$G295)</f>
        <v/>
      </c>
    </row>
    <row r="298">
      <c r="A298" s="12" t="str">
        <f>IF(Items!$A296="","",Items!$A296)</f>
        <v/>
      </c>
      <c r="B298" s="12" t="str">
        <f>IF($A298="","",Items!$B296)</f>
        <v/>
      </c>
      <c r="C298" s="12" t="str">
        <f>IF($A298="","",Items!$D296)</f>
        <v/>
      </c>
      <c r="D298" s="12" t="str">
        <f>IF($A298="","",SUMIFS(Movements!$H$2:$H$5001,Movements!$B$2:$B$5001,$A298,Movements!$D$2:$D$5001,$B$1))</f>
        <v/>
      </c>
      <c r="E298" s="14" t="n"/>
      <c r="F298" s="12" t="str">
        <f>IF(OR($A298="",E298=""),"",E298-D298)</f>
        <v/>
      </c>
      <c r="G298" s="13" t="str">
        <f>IF(F298="","",F298*Items!$G296)</f>
        <v/>
      </c>
    </row>
    <row r="299">
      <c r="A299" s="12" t="str">
        <f>IF(Items!$A297="","",Items!$A297)</f>
        <v/>
      </c>
      <c r="B299" s="12" t="str">
        <f>IF($A299="","",Items!$B297)</f>
        <v/>
      </c>
      <c r="C299" s="12" t="str">
        <f>IF($A299="","",Items!$D297)</f>
        <v/>
      </c>
      <c r="D299" s="12" t="str">
        <f>IF($A299="","",SUMIFS(Movements!$H$2:$H$5001,Movements!$B$2:$B$5001,$A299,Movements!$D$2:$D$5001,$B$1))</f>
        <v/>
      </c>
      <c r="E299" s="14" t="n"/>
      <c r="F299" s="12" t="str">
        <f>IF(OR($A299="",E299=""),"",E299-D299)</f>
        <v/>
      </c>
      <c r="G299" s="13" t="str">
        <f>IF(F299="","",F299*Items!$G297)</f>
        <v/>
      </c>
    </row>
    <row r="300">
      <c r="A300" s="12" t="str">
        <f>IF(Items!$A298="","",Items!$A298)</f>
        <v/>
      </c>
      <c r="B300" s="12" t="str">
        <f>IF($A300="","",Items!$B298)</f>
        <v/>
      </c>
      <c r="C300" s="12" t="str">
        <f>IF($A300="","",Items!$D298)</f>
        <v/>
      </c>
      <c r="D300" s="12" t="str">
        <f>IF($A300="","",SUMIFS(Movements!$H$2:$H$5001,Movements!$B$2:$B$5001,$A300,Movements!$D$2:$D$5001,$B$1))</f>
        <v/>
      </c>
      <c r="E300" s="14" t="n"/>
      <c r="F300" s="12" t="str">
        <f>IF(OR($A300="",E300=""),"",E300-D300)</f>
        <v/>
      </c>
      <c r="G300" s="13" t="str">
        <f>IF(F300="","",F300*Items!$G298)</f>
        <v/>
      </c>
    </row>
    <row r="301">
      <c r="A301" s="12" t="str">
        <f>IF(Items!$A299="","",Items!$A299)</f>
        <v/>
      </c>
      <c r="B301" s="12" t="str">
        <f>IF($A301="","",Items!$B299)</f>
        <v/>
      </c>
      <c r="C301" s="12" t="str">
        <f>IF($A301="","",Items!$D299)</f>
        <v/>
      </c>
      <c r="D301" s="12" t="str">
        <f>IF($A301="","",SUMIFS(Movements!$H$2:$H$5001,Movements!$B$2:$B$5001,$A301,Movements!$D$2:$D$5001,$B$1))</f>
        <v/>
      </c>
      <c r="E301" s="14" t="n"/>
      <c r="F301" s="12" t="str">
        <f>IF(OR($A301="",E301=""),"",E301-D301)</f>
        <v/>
      </c>
      <c r="G301" s="13" t="str">
        <f>IF(F301="","",F301*Items!$G299)</f>
        <v/>
      </c>
    </row>
    <row r="302">
      <c r="A302" s="12" t="str">
        <f>IF(Items!$A300="","",Items!$A300)</f>
        <v/>
      </c>
      <c r="B302" s="12" t="str">
        <f>IF($A302="","",Items!$B300)</f>
        <v/>
      </c>
      <c r="C302" s="12" t="str">
        <f>IF($A302="","",Items!$D300)</f>
        <v/>
      </c>
      <c r="D302" s="12" t="str">
        <f>IF($A302="","",SUMIFS(Movements!$H$2:$H$5001,Movements!$B$2:$B$5001,$A302,Movements!$D$2:$D$5001,$B$1))</f>
        <v/>
      </c>
      <c r="E302" s="14" t="n"/>
      <c r="F302" s="12" t="str">
        <f>IF(OR($A302="",E302=""),"",E302-D302)</f>
        <v/>
      </c>
      <c r="G302" s="13" t="str">
        <f>IF(F302="","",F302*Items!$G300)</f>
        <v/>
      </c>
    </row>
    <row r="303">
      <c r="A303" s="12" t="str">
        <f>IF(Items!$A301="","",Items!$A301)</f>
        <v/>
      </c>
      <c r="B303" s="12" t="str">
        <f>IF($A303="","",Items!$B301)</f>
        <v/>
      </c>
      <c r="C303" s="12" t="str">
        <f>IF($A303="","",Items!$D301)</f>
        <v/>
      </c>
      <c r="D303" s="12" t="str">
        <f>IF($A303="","",SUMIFS(Movements!$H$2:$H$5001,Movements!$B$2:$B$5001,$A303,Movements!$D$2:$D$5001,$B$1))</f>
        <v/>
      </c>
      <c r="E303" s="14" t="n"/>
      <c r="F303" s="12" t="str">
        <f>IF(OR($A303="",E303=""),"",E303-D303)</f>
        <v/>
      </c>
      <c r="G303" s="13" t="str">
        <f>IF(F303="","",F303*Items!$G301)</f>
        <v/>
      </c>
    </row>
    <row r="304">
      <c r="A304" s="12" t="str">
        <f>IF(Items!$A302="","",Items!$A302)</f>
        <v/>
      </c>
      <c r="B304" s="12" t="str">
        <f>IF($A304="","",Items!$B302)</f>
        <v/>
      </c>
      <c r="C304" s="12" t="str">
        <f>IF($A304="","",Items!$D302)</f>
        <v/>
      </c>
      <c r="D304" s="12" t="str">
        <f>IF($A304="","",SUMIFS(Movements!$H$2:$H$5001,Movements!$B$2:$B$5001,$A304,Movements!$D$2:$D$5001,$B$1))</f>
        <v/>
      </c>
      <c r="E304" s="14" t="n"/>
      <c r="F304" s="12" t="str">
        <f>IF(OR($A304="",E304=""),"",E304-D304)</f>
        <v/>
      </c>
      <c r="G304" s="13" t="str">
        <f>IF(F304="","",F304*Items!$G302)</f>
        <v/>
      </c>
    </row>
    <row r="305">
      <c r="A305" s="12" t="str">
        <f>IF(Items!$A303="","",Items!$A303)</f>
        <v/>
      </c>
      <c r="B305" s="12" t="str">
        <f>IF($A305="","",Items!$B303)</f>
        <v/>
      </c>
      <c r="C305" s="12" t="str">
        <f>IF($A305="","",Items!$D303)</f>
        <v/>
      </c>
      <c r="D305" s="12" t="str">
        <f>IF($A305="","",SUMIFS(Movements!$H$2:$H$5001,Movements!$B$2:$B$5001,$A305,Movements!$D$2:$D$5001,$B$1))</f>
        <v/>
      </c>
      <c r="E305" s="14" t="n"/>
      <c r="F305" s="12" t="str">
        <f>IF(OR($A305="",E305=""),"",E305-D305)</f>
        <v/>
      </c>
      <c r="G305" s="13" t="str">
        <f>IF(F305="","",F305*Items!$G303)</f>
        <v/>
      </c>
    </row>
    <row r="306">
      <c r="A306" s="12" t="str">
        <f>IF(Items!$A304="","",Items!$A304)</f>
        <v/>
      </c>
      <c r="B306" s="12" t="str">
        <f>IF($A306="","",Items!$B304)</f>
        <v/>
      </c>
      <c r="C306" s="12" t="str">
        <f>IF($A306="","",Items!$D304)</f>
        <v/>
      </c>
      <c r="D306" s="12" t="str">
        <f>IF($A306="","",SUMIFS(Movements!$H$2:$H$5001,Movements!$B$2:$B$5001,$A306,Movements!$D$2:$D$5001,$B$1))</f>
        <v/>
      </c>
      <c r="E306" s="14" t="n"/>
      <c r="F306" s="12" t="str">
        <f>IF(OR($A306="",E306=""),"",E306-D306)</f>
        <v/>
      </c>
      <c r="G306" s="13" t="str">
        <f>IF(F306="","",F306*Items!$G304)</f>
        <v/>
      </c>
    </row>
    <row r="307">
      <c r="A307" s="12" t="str">
        <f>IF(Items!$A305="","",Items!$A305)</f>
        <v/>
      </c>
      <c r="B307" s="12" t="str">
        <f>IF($A307="","",Items!$B305)</f>
        <v/>
      </c>
      <c r="C307" s="12" t="str">
        <f>IF($A307="","",Items!$D305)</f>
        <v/>
      </c>
      <c r="D307" s="12" t="str">
        <f>IF($A307="","",SUMIFS(Movements!$H$2:$H$5001,Movements!$B$2:$B$5001,$A307,Movements!$D$2:$D$5001,$B$1))</f>
        <v/>
      </c>
      <c r="E307" s="14" t="n"/>
      <c r="F307" s="12" t="str">
        <f>IF(OR($A307="",E307=""),"",E307-D307)</f>
        <v/>
      </c>
      <c r="G307" s="13" t="str">
        <f>IF(F307="","",F307*Items!$G305)</f>
        <v/>
      </c>
    </row>
    <row r="308">
      <c r="A308" s="12" t="str">
        <f>IF(Items!$A306="","",Items!$A306)</f>
        <v/>
      </c>
      <c r="B308" s="12" t="str">
        <f>IF($A308="","",Items!$B306)</f>
        <v/>
      </c>
      <c r="C308" s="12" t="str">
        <f>IF($A308="","",Items!$D306)</f>
        <v/>
      </c>
      <c r="D308" s="12" t="str">
        <f>IF($A308="","",SUMIFS(Movements!$H$2:$H$5001,Movements!$B$2:$B$5001,$A308,Movements!$D$2:$D$5001,$B$1))</f>
        <v/>
      </c>
      <c r="E308" s="14" t="n"/>
      <c r="F308" s="12" t="str">
        <f>IF(OR($A308="",E308=""),"",E308-D308)</f>
        <v/>
      </c>
      <c r="G308" s="13" t="str">
        <f>IF(F308="","",F308*Items!$G306)</f>
        <v/>
      </c>
    </row>
    <row r="309">
      <c r="A309" s="12" t="str">
        <f>IF(Items!$A307="","",Items!$A307)</f>
        <v/>
      </c>
      <c r="B309" s="12" t="str">
        <f>IF($A309="","",Items!$B307)</f>
        <v/>
      </c>
      <c r="C309" s="12" t="str">
        <f>IF($A309="","",Items!$D307)</f>
        <v/>
      </c>
      <c r="D309" s="12" t="str">
        <f>IF($A309="","",SUMIFS(Movements!$H$2:$H$5001,Movements!$B$2:$B$5001,$A309,Movements!$D$2:$D$5001,$B$1))</f>
        <v/>
      </c>
      <c r="E309" s="14" t="n"/>
      <c r="F309" s="12" t="str">
        <f>IF(OR($A309="",E309=""),"",E309-D309)</f>
        <v/>
      </c>
      <c r="G309" s="13" t="str">
        <f>IF(F309="","",F309*Items!$G307)</f>
        <v/>
      </c>
    </row>
    <row r="310">
      <c r="A310" s="12" t="str">
        <f>IF(Items!$A308="","",Items!$A308)</f>
        <v/>
      </c>
      <c r="B310" s="12" t="str">
        <f>IF($A310="","",Items!$B308)</f>
        <v/>
      </c>
      <c r="C310" s="12" t="str">
        <f>IF($A310="","",Items!$D308)</f>
        <v/>
      </c>
      <c r="D310" s="12" t="str">
        <f>IF($A310="","",SUMIFS(Movements!$H$2:$H$5001,Movements!$B$2:$B$5001,$A310,Movements!$D$2:$D$5001,$B$1))</f>
        <v/>
      </c>
      <c r="E310" s="14" t="n"/>
      <c r="F310" s="12" t="str">
        <f>IF(OR($A310="",E310=""),"",E310-D310)</f>
        <v/>
      </c>
      <c r="G310" s="13" t="str">
        <f>IF(F310="","",F310*Items!$G308)</f>
        <v/>
      </c>
    </row>
    <row r="311">
      <c r="A311" s="12" t="str">
        <f>IF(Items!$A309="","",Items!$A309)</f>
        <v/>
      </c>
      <c r="B311" s="12" t="str">
        <f>IF($A311="","",Items!$B309)</f>
        <v/>
      </c>
      <c r="C311" s="12" t="str">
        <f>IF($A311="","",Items!$D309)</f>
        <v/>
      </c>
      <c r="D311" s="12" t="str">
        <f>IF($A311="","",SUMIFS(Movements!$H$2:$H$5001,Movements!$B$2:$B$5001,$A311,Movements!$D$2:$D$5001,$B$1))</f>
        <v/>
      </c>
      <c r="E311" s="14" t="n"/>
      <c r="F311" s="12" t="str">
        <f>IF(OR($A311="",E311=""),"",E311-D311)</f>
        <v/>
      </c>
      <c r="G311" s="13" t="str">
        <f>IF(F311="","",F311*Items!$G309)</f>
        <v/>
      </c>
    </row>
    <row r="312">
      <c r="A312" s="12" t="str">
        <f>IF(Items!$A310="","",Items!$A310)</f>
        <v/>
      </c>
      <c r="B312" s="12" t="str">
        <f>IF($A312="","",Items!$B310)</f>
        <v/>
      </c>
      <c r="C312" s="12" t="str">
        <f>IF($A312="","",Items!$D310)</f>
        <v/>
      </c>
      <c r="D312" s="12" t="str">
        <f>IF($A312="","",SUMIFS(Movements!$H$2:$H$5001,Movements!$B$2:$B$5001,$A312,Movements!$D$2:$D$5001,$B$1))</f>
        <v/>
      </c>
      <c r="E312" s="14" t="n"/>
      <c r="F312" s="12" t="str">
        <f>IF(OR($A312="",E312=""),"",E312-D312)</f>
        <v/>
      </c>
      <c r="G312" s="13" t="str">
        <f>IF(F312="","",F312*Items!$G310)</f>
        <v/>
      </c>
    </row>
    <row r="313">
      <c r="A313" s="12" t="str">
        <f>IF(Items!$A311="","",Items!$A311)</f>
        <v/>
      </c>
      <c r="B313" s="12" t="str">
        <f>IF($A313="","",Items!$B311)</f>
        <v/>
      </c>
      <c r="C313" s="12" t="str">
        <f>IF($A313="","",Items!$D311)</f>
        <v/>
      </c>
      <c r="D313" s="12" t="str">
        <f>IF($A313="","",SUMIFS(Movements!$H$2:$H$5001,Movements!$B$2:$B$5001,$A313,Movements!$D$2:$D$5001,$B$1))</f>
        <v/>
      </c>
      <c r="E313" s="14" t="n"/>
      <c r="F313" s="12" t="str">
        <f>IF(OR($A313="",E313=""),"",E313-D313)</f>
        <v/>
      </c>
      <c r="G313" s="13" t="str">
        <f>IF(F313="","",F313*Items!$G311)</f>
        <v/>
      </c>
    </row>
    <row r="314">
      <c r="A314" s="12" t="str">
        <f>IF(Items!$A312="","",Items!$A312)</f>
        <v/>
      </c>
      <c r="B314" s="12" t="str">
        <f>IF($A314="","",Items!$B312)</f>
        <v/>
      </c>
      <c r="C314" s="12" t="str">
        <f>IF($A314="","",Items!$D312)</f>
        <v/>
      </c>
      <c r="D314" s="12" t="str">
        <f>IF($A314="","",SUMIFS(Movements!$H$2:$H$5001,Movements!$B$2:$B$5001,$A314,Movements!$D$2:$D$5001,$B$1))</f>
        <v/>
      </c>
      <c r="E314" s="14" t="n"/>
      <c r="F314" s="12" t="str">
        <f>IF(OR($A314="",E314=""),"",E314-D314)</f>
        <v/>
      </c>
      <c r="G314" s="13" t="str">
        <f>IF(F314="","",F314*Items!$G312)</f>
        <v/>
      </c>
    </row>
    <row r="315">
      <c r="A315" s="12" t="str">
        <f>IF(Items!$A313="","",Items!$A313)</f>
        <v/>
      </c>
      <c r="B315" s="12" t="str">
        <f>IF($A315="","",Items!$B313)</f>
        <v/>
      </c>
      <c r="C315" s="12" t="str">
        <f>IF($A315="","",Items!$D313)</f>
        <v/>
      </c>
      <c r="D315" s="12" t="str">
        <f>IF($A315="","",SUMIFS(Movements!$H$2:$H$5001,Movements!$B$2:$B$5001,$A315,Movements!$D$2:$D$5001,$B$1))</f>
        <v/>
      </c>
      <c r="E315" s="14" t="n"/>
      <c r="F315" s="12" t="str">
        <f>IF(OR($A315="",E315=""),"",E315-D315)</f>
        <v/>
      </c>
      <c r="G315" s="13" t="str">
        <f>IF(F315="","",F315*Items!$G313)</f>
        <v/>
      </c>
    </row>
    <row r="316">
      <c r="A316" s="12" t="str">
        <f>IF(Items!$A314="","",Items!$A314)</f>
        <v/>
      </c>
      <c r="B316" s="12" t="str">
        <f>IF($A316="","",Items!$B314)</f>
        <v/>
      </c>
      <c r="C316" s="12" t="str">
        <f>IF($A316="","",Items!$D314)</f>
        <v/>
      </c>
      <c r="D316" s="12" t="str">
        <f>IF($A316="","",SUMIFS(Movements!$H$2:$H$5001,Movements!$B$2:$B$5001,$A316,Movements!$D$2:$D$5001,$B$1))</f>
        <v/>
      </c>
      <c r="E316" s="14" t="n"/>
      <c r="F316" s="12" t="str">
        <f>IF(OR($A316="",E316=""),"",E316-D316)</f>
        <v/>
      </c>
      <c r="G316" s="13" t="str">
        <f>IF(F316="","",F316*Items!$G314)</f>
        <v/>
      </c>
    </row>
    <row r="317">
      <c r="A317" s="12" t="str">
        <f>IF(Items!$A315="","",Items!$A315)</f>
        <v/>
      </c>
      <c r="B317" s="12" t="str">
        <f>IF($A317="","",Items!$B315)</f>
        <v/>
      </c>
      <c r="C317" s="12" t="str">
        <f>IF($A317="","",Items!$D315)</f>
        <v/>
      </c>
      <c r="D317" s="12" t="str">
        <f>IF($A317="","",SUMIFS(Movements!$H$2:$H$5001,Movements!$B$2:$B$5001,$A317,Movements!$D$2:$D$5001,$B$1))</f>
        <v/>
      </c>
      <c r="E317" s="14" t="n"/>
      <c r="F317" s="12" t="str">
        <f>IF(OR($A317="",E317=""),"",E317-D317)</f>
        <v/>
      </c>
      <c r="G317" s="13" t="str">
        <f>IF(F317="","",F317*Items!$G315)</f>
        <v/>
      </c>
    </row>
    <row r="318">
      <c r="A318" s="12" t="str">
        <f>IF(Items!$A316="","",Items!$A316)</f>
        <v/>
      </c>
      <c r="B318" s="12" t="str">
        <f>IF($A318="","",Items!$B316)</f>
        <v/>
      </c>
      <c r="C318" s="12" t="str">
        <f>IF($A318="","",Items!$D316)</f>
        <v/>
      </c>
      <c r="D318" s="12" t="str">
        <f>IF($A318="","",SUMIFS(Movements!$H$2:$H$5001,Movements!$B$2:$B$5001,$A318,Movements!$D$2:$D$5001,$B$1))</f>
        <v/>
      </c>
      <c r="E318" s="14" t="n"/>
      <c r="F318" s="12" t="str">
        <f>IF(OR($A318="",E318=""),"",E318-D318)</f>
        <v/>
      </c>
      <c r="G318" s="13" t="str">
        <f>IF(F318="","",F318*Items!$G316)</f>
        <v/>
      </c>
    </row>
    <row r="319">
      <c r="A319" s="12" t="str">
        <f>IF(Items!$A317="","",Items!$A317)</f>
        <v/>
      </c>
      <c r="B319" s="12" t="str">
        <f>IF($A319="","",Items!$B317)</f>
        <v/>
      </c>
      <c r="C319" s="12" t="str">
        <f>IF($A319="","",Items!$D317)</f>
        <v/>
      </c>
      <c r="D319" s="12" t="str">
        <f>IF($A319="","",SUMIFS(Movements!$H$2:$H$5001,Movements!$B$2:$B$5001,$A319,Movements!$D$2:$D$5001,$B$1))</f>
        <v/>
      </c>
      <c r="E319" s="14" t="n"/>
      <c r="F319" s="12" t="str">
        <f>IF(OR($A319="",E319=""),"",E319-D319)</f>
        <v/>
      </c>
      <c r="G319" s="13" t="str">
        <f>IF(F319="","",F319*Items!$G317)</f>
        <v/>
      </c>
    </row>
    <row r="320">
      <c r="A320" s="12" t="str">
        <f>IF(Items!$A318="","",Items!$A318)</f>
        <v/>
      </c>
      <c r="B320" s="12" t="str">
        <f>IF($A320="","",Items!$B318)</f>
        <v/>
      </c>
      <c r="C320" s="12" t="str">
        <f>IF($A320="","",Items!$D318)</f>
        <v/>
      </c>
      <c r="D320" s="12" t="str">
        <f>IF($A320="","",SUMIFS(Movements!$H$2:$H$5001,Movements!$B$2:$B$5001,$A320,Movements!$D$2:$D$5001,$B$1))</f>
        <v/>
      </c>
      <c r="E320" s="14" t="n"/>
      <c r="F320" s="12" t="str">
        <f>IF(OR($A320="",E320=""),"",E320-D320)</f>
        <v/>
      </c>
      <c r="G320" s="13" t="str">
        <f>IF(F320="","",F320*Items!$G318)</f>
        <v/>
      </c>
    </row>
    <row r="321">
      <c r="A321" s="12" t="str">
        <f>IF(Items!$A319="","",Items!$A319)</f>
        <v/>
      </c>
      <c r="B321" s="12" t="str">
        <f>IF($A321="","",Items!$B319)</f>
        <v/>
      </c>
      <c r="C321" s="12" t="str">
        <f>IF($A321="","",Items!$D319)</f>
        <v/>
      </c>
      <c r="D321" s="12" t="str">
        <f>IF($A321="","",SUMIFS(Movements!$H$2:$H$5001,Movements!$B$2:$B$5001,$A321,Movements!$D$2:$D$5001,$B$1))</f>
        <v/>
      </c>
      <c r="E321" s="14" t="n"/>
      <c r="F321" s="12" t="str">
        <f>IF(OR($A321="",E321=""),"",E321-D321)</f>
        <v/>
      </c>
      <c r="G321" s="13" t="str">
        <f>IF(F321="","",F321*Items!$G319)</f>
        <v/>
      </c>
    </row>
    <row r="322">
      <c r="A322" s="12" t="str">
        <f>IF(Items!$A320="","",Items!$A320)</f>
        <v/>
      </c>
      <c r="B322" s="12" t="str">
        <f>IF($A322="","",Items!$B320)</f>
        <v/>
      </c>
      <c r="C322" s="12" t="str">
        <f>IF($A322="","",Items!$D320)</f>
        <v/>
      </c>
      <c r="D322" s="12" t="str">
        <f>IF($A322="","",SUMIFS(Movements!$H$2:$H$5001,Movements!$B$2:$B$5001,$A322,Movements!$D$2:$D$5001,$B$1))</f>
        <v/>
      </c>
      <c r="E322" s="14" t="n"/>
      <c r="F322" s="12" t="str">
        <f>IF(OR($A322="",E322=""),"",E322-D322)</f>
        <v/>
      </c>
      <c r="G322" s="13" t="str">
        <f>IF(F322="","",F322*Items!$G320)</f>
        <v/>
      </c>
    </row>
    <row r="323">
      <c r="A323" s="12" t="str">
        <f>IF(Items!$A321="","",Items!$A321)</f>
        <v/>
      </c>
      <c r="B323" s="12" t="str">
        <f>IF($A323="","",Items!$B321)</f>
        <v/>
      </c>
      <c r="C323" s="12" t="str">
        <f>IF($A323="","",Items!$D321)</f>
        <v/>
      </c>
      <c r="D323" s="12" t="str">
        <f>IF($A323="","",SUMIFS(Movements!$H$2:$H$5001,Movements!$B$2:$B$5001,$A323,Movements!$D$2:$D$5001,$B$1))</f>
        <v/>
      </c>
      <c r="E323" s="14" t="n"/>
      <c r="F323" s="12" t="str">
        <f>IF(OR($A323="",E323=""),"",E323-D323)</f>
        <v/>
      </c>
      <c r="G323" s="13" t="str">
        <f>IF(F323="","",F323*Items!$G321)</f>
        <v/>
      </c>
    </row>
    <row r="324">
      <c r="A324" s="12" t="str">
        <f>IF(Items!$A322="","",Items!$A322)</f>
        <v/>
      </c>
      <c r="B324" s="12" t="str">
        <f>IF($A324="","",Items!$B322)</f>
        <v/>
      </c>
      <c r="C324" s="12" t="str">
        <f>IF($A324="","",Items!$D322)</f>
        <v/>
      </c>
      <c r="D324" s="12" t="str">
        <f>IF($A324="","",SUMIFS(Movements!$H$2:$H$5001,Movements!$B$2:$B$5001,$A324,Movements!$D$2:$D$5001,$B$1))</f>
        <v/>
      </c>
      <c r="E324" s="14" t="n"/>
      <c r="F324" s="12" t="str">
        <f>IF(OR($A324="",E324=""),"",E324-D324)</f>
        <v/>
      </c>
      <c r="G324" s="13" t="str">
        <f>IF(F324="","",F324*Items!$G322)</f>
        <v/>
      </c>
    </row>
    <row r="325">
      <c r="A325" s="12" t="str">
        <f>IF(Items!$A323="","",Items!$A323)</f>
        <v/>
      </c>
      <c r="B325" s="12" t="str">
        <f>IF($A325="","",Items!$B323)</f>
        <v/>
      </c>
      <c r="C325" s="12" t="str">
        <f>IF($A325="","",Items!$D323)</f>
        <v/>
      </c>
      <c r="D325" s="12" t="str">
        <f>IF($A325="","",SUMIFS(Movements!$H$2:$H$5001,Movements!$B$2:$B$5001,$A325,Movements!$D$2:$D$5001,$B$1))</f>
        <v/>
      </c>
      <c r="E325" s="14" t="n"/>
      <c r="F325" s="12" t="str">
        <f>IF(OR($A325="",E325=""),"",E325-D325)</f>
        <v/>
      </c>
      <c r="G325" s="13" t="str">
        <f>IF(F325="","",F325*Items!$G323)</f>
        <v/>
      </c>
    </row>
    <row r="326">
      <c r="A326" s="12" t="str">
        <f>IF(Items!$A324="","",Items!$A324)</f>
        <v/>
      </c>
      <c r="B326" s="12" t="str">
        <f>IF($A326="","",Items!$B324)</f>
        <v/>
      </c>
      <c r="C326" s="12" t="str">
        <f>IF($A326="","",Items!$D324)</f>
        <v/>
      </c>
      <c r="D326" s="12" t="str">
        <f>IF($A326="","",SUMIFS(Movements!$H$2:$H$5001,Movements!$B$2:$B$5001,$A326,Movements!$D$2:$D$5001,$B$1))</f>
        <v/>
      </c>
      <c r="E326" s="14" t="n"/>
      <c r="F326" s="12" t="str">
        <f>IF(OR($A326="",E326=""),"",E326-D326)</f>
        <v/>
      </c>
      <c r="G326" s="13" t="str">
        <f>IF(F326="","",F326*Items!$G324)</f>
        <v/>
      </c>
    </row>
    <row r="327">
      <c r="A327" s="12" t="str">
        <f>IF(Items!$A325="","",Items!$A325)</f>
        <v/>
      </c>
      <c r="B327" s="12" t="str">
        <f>IF($A327="","",Items!$B325)</f>
        <v/>
      </c>
      <c r="C327" s="12" t="str">
        <f>IF($A327="","",Items!$D325)</f>
        <v/>
      </c>
      <c r="D327" s="12" t="str">
        <f>IF($A327="","",SUMIFS(Movements!$H$2:$H$5001,Movements!$B$2:$B$5001,$A327,Movements!$D$2:$D$5001,$B$1))</f>
        <v/>
      </c>
      <c r="E327" s="14" t="n"/>
      <c r="F327" s="12" t="str">
        <f>IF(OR($A327="",E327=""),"",E327-D327)</f>
        <v/>
      </c>
      <c r="G327" s="13" t="str">
        <f>IF(F327="","",F327*Items!$G325)</f>
        <v/>
      </c>
    </row>
    <row r="328">
      <c r="A328" s="12" t="str">
        <f>IF(Items!$A326="","",Items!$A326)</f>
        <v/>
      </c>
      <c r="B328" s="12" t="str">
        <f>IF($A328="","",Items!$B326)</f>
        <v/>
      </c>
      <c r="C328" s="12" t="str">
        <f>IF($A328="","",Items!$D326)</f>
        <v/>
      </c>
      <c r="D328" s="12" t="str">
        <f>IF($A328="","",SUMIFS(Movements!$H$2:$H$5001,Movements!$B$2:$B$5001,$A328,Movements!$D$2:$D$5001,$B$1))</f>
        <v/>
      </c>
      <c r="E328" s="14" t="n"/>
      <c r="F328" s="12" t="str">
        <f>IF(OR($A328="",E328=""),"",E328-D328)</f>
        <v/>
      </c>
      <c r="G328" s="13" t="str">
        <f>IF(F328="","",F328*Items!$G326)</f>
        <v/>
      </c>
    </row>
    <row r="329">
      <c r="A329" s="12" t="str">
        <f>IF(Items!$A327="","",Items!$A327)</f>
        <v/>
      </c>
      <c r="B329" s="12" t="str">
        <f>IF($A329="","",Items!$B327)</f>
        <v/>
      </c>
      <c r="C329" s="12" t="str">
        <f>IF($A329="","",Items!$D327)</f>
        <v/>
      </c>
      <c r="D329" s="12" t="str">
        <f>IF($A329="","",SUMIFS(Movements!$H$2:$H$5001,Movements!$B$2:$B$5001,$A329,Movements!$D$2:$D$5001,$B$1))</f>
        <v/>
      </c>
      <c r="E329" s="14" t="n"/>
      <c r="F329" s="12" t="str">
        <f>IF(OR($A329="",E329=""),"",E329-D329)</f>
        <v/>
      </c>
      <c r="G329" s="13" t="str">
        <f>IF(F329="","",F329*Items!$G327)</f>
        <v/>
      </c>
    </row>
    <row r="330">
      <c r="A330" s="12" t="str">
        <f>IF(Items!$A328="","",Items!$A328)</f>
        <v/>
      </c>
      <c r="B330" s="12" t="str">
        <f>IF($A330="","",Items!$B328)</f>
        <v/>
      </c>
      <c r="C330" s="12" t="str">
        <f>IF($A330="","",Items!$D328)</f>
        <v/>
      </c>
      <c r="D330" s="12" t="str">
        <f>IF($A330="","",SUMIFS(Movements!$H$2:$H$5001,Movements!$B$2:$B$5001,$A330,Movements!$D$2:$D$5001,$B$1))</f>
        <v/>
      </c>
      <c r="E330" s="14" t="n"/>
      <c r="F330" s="12" t="str">
        <f>IF(OR($A330="",E330=""),"",E330-D330)</f>
        <v/>
      </c>
      <c r="G330" s="13" t="str">
        <f>IF(F330="","",F330*Items!$G328)</f>
        <v/>
      </c>
    </row>
    <row r="331">
      <c r="A331" s="12" t="str">
        <f>IF(Items!$A329="","",Items!$A329)</f>
        <v/>
      </c>
      <c r="B331" s="12" t="str">
        <f>IF($A331="","",Items!$B329)</f>
        <v/>
      </c>
      <c r="C331" s="12" t="str">
        <f>IF($A331="","",Items!$D329)</f>
        <v/>
      </c>
      <c r="D331" s="12" t="str">
        <f>IF($A331="","",SUMIFS(Movements!$H$2:$H$5001,Movements!$B$2:$B$5001,$A331,Movements!$D$2:$D$5001,$B$1))</f>
        <v/>
      </c>
      <c r="E331" s="14" t="n"/>
      <c r="F331" s="12" t="str">
        <f>IF(OR($A331="",E331=""),"",E331-D331)</f>
        <v/>
      </c>
      <c r="G331" s="13" t="str">
        <f>IF(F331="","",F331*Items!$G329)</f>
        <v/>
      </c>
    </row>
    <row r="332">
      <c r="A332" s="12" t="str">
        <f>IF(Items!$A330="","",Items!$A330)</f>
        <v/>
      </c>
      <c r="B332" s="12" t="str">
        <f>IF($A332="","",Items!$B330)</f>
        <v/>
      </c>
      <c r="C332" s="12" t="str">
        <f>IF($A332="","",Items!$D330)</f>
        <v/>
      </c>
      <c r="D332" s="12" t="str">
        <f>IF($A332="","",SUMIFS(Movements!$H$2:$H$5001,Movements!$B$2:$B$5001,$A332,Movements!$D$2:$D$5001,$B$1))</f>
        <v/>
      </c>
      <c r="E332" s="14" t="n"/>
      <c r="F332" s="12" t="str">
        <f>IF(OR($A332="",E332=""),"",E332-D332)</f>
        <v/>
      </c>
      <c r="G332" s="13" t="str">
        <f>IF(F332="","",F332*Items!$G330)</f>
        <v/>
      </c>
    </row>
    <row r="333">
      <c r="A333" s="12" t="str">
        <f>IF(Items!$A331="","",Items!$A331)</f>
        <v/>
      </c>
      <c r="B333" s="12" t="str">
        <f>IF($A333="","",Items!$B331)</f>
        <v/>
      </c>
      <c r="C333" s="12" t="str">
        <f>IF($A333="","",Items!$D331)</f>
        <v/>
      </c>
      <c r="D333" s="12" t="str">
        <f>IF($A333="","",SUMIFS(Movements!$H$2:$H$5001,Movements!$B$2:$B$5001,$A333,Movements!$D$2:$D$5001,$B$1))</f>
        <v/>
      </c>
      <c r="E333" s="14" t="n"/>
      <c r="F333" s="12" t="str">
        <f>IF(OR($A333="",E333=""),"",E333-D333)</f>
        <v/>
      </c>
      <c r="G333" s="13" t="str">
        <f>IF(F333="","",F333*Items!$G331)</f>
        <v/>
      </c>
    </row>
    <row r="334">
      <c r="A334" s="12" t="str">
        <f>IF(Items!$A332="","",Items!$A332)</f>
        <v/>
      </c>
      <c r="B334" s="12" t="str">
        <f>IF($A334="","",Items!$B332)</f>
        <v/>
      </c>
      <c r="C334" s="12" t="str">
        <f>IF($A334="","",Items!$D332)</f>
        <v/>
      </c>
      <c r="D334" s="12" t="str">
        <f>IF($A334="","",SUMIFS(Movements!$H$2:$H$5001,Movements!$B$2:$B$5001,$A334,Movements!$D$2:$D$5001,$B$1))</f>
        <v/>
      </c>
      <c r="E334" s="14" t="n"/>
      <c r="F334" s="12" t="str">
        <f>IF(OR($A334="",E334=""),"",E334-D334)</f>
        <v/>
      </c>
      <c r="G334" s="13" t="str">
        <f>IF(F334="","",F334*Items!$G332)</f>
        <v/>
      </c>
    </row>
    <row r="335">
      <c r="A335" s="12" t="str">
        <f>IF(Items!$A333="","",Items!$A333)</f>
        <v/>
      </c>
      <c r="B335" s="12" t="str">
        <f>IF($A335="","",Items!$B333)</f>
        <v/>
      </c>
      <c r="C335" s="12" t="str">
        <f>IF($A335="","",Items!$D333)</f>
        <v/>
      </c>
      <c r="D335" s="12" t="str">
        <f>IF($A335="","",SUMIFS(Movements!$H$2:$H$5001,Movements!$B$2:$B$5001,$A335,Movements!$D$2:$D$5001,$B$1))</f>
        <v/>
      </c>
      <c r="E335" s="14" t="n"/>
      <c r="F335" s="12" t="str">
        <f>IF(OR($A335="",E335=""),"",E335-D335)</f>
        <v/>
      </c>
      <c r="G335" s="13" t="str">
        <f>IF(F335="","",F335*Items!$G333)</f>
        <v/>
      </c>
    </row>
    <row r="336">
      <c r="A336" s="12" t="str">
        <f>IF(Items!$A334="","",Items!$A334)</f>
        <v/>
      </c>
      <c r="B336" s="12" t="str">
        <f>IF($A336="","",Items!$B334)</f>
        <v/>
      </c>
      <c r="C336" s="12" t="str">
        <f>IF($A336="","",Items!$D334)</f>
        <v/>
      </c>
      <c r="D336" s="12" t="str">
        <f>IF($A336="","",SUMIFS(Movements!$H$2:$H$5001,Movements!$B$2:$B$5001,$A336,Movements!$D$2:$D$5001,$B$1))</f>
        <v/>
      </c>
      <c r="E336" s="14" t="n"/>
      <c r="F336" s="12" t="str">
        <f>IF(OR($A336="",E336=""),"",E336-D336)</f>
        <v/>
      </c>
      <c r="G336" s="13" t="str">
        <f>IF(F336="","",F336*Items!$G334)</f>
        <v/>
      </c>
    </row>
    <row r="337">
      <c r="A337" s="12" t="str">
        <f>IF(Items!$A335="","",Items!$A335)</f>
        <v/>
      </c>
      <c r="B337" s="12" t="str">
        <f>IF($A337="","",Items!$B335)</f>
        <v/>
      </c>
      <c r="C337" s="12" t="str">
        <f>IF($A337="","",Items!$D335)</f>
        <v/>
      </c>
      <c r="D337" s="12" t="str">
        <f>IF($A337="","",SUMIFS(Movements!$H$2:$H$5001,Movements!$B$2:$B$5001,$A337,Movements!$D$2:$D$5001,$B$1))</f>
        <v/>
      </c>
      <c r="E337" s="14" t="n"/>
      <c r="F337" s="12" t="str">
        <f>IF(OR($A337="",E337=""),"",E337-D337)</f>
        <v/>
      </c>
      <c r="G337" s="13" t="str">
        <f>IF(F337="","",F337*Items!$G335)</f>
        <v/>
      </c>
    </row>
    <row r="338">
      <c r="A338" s="12" t="str">
        <f>IF(Items!$A336="","",Items!$A336)</f>
        <v/>
      </c>
      <c r="B338" s="12" t="str">
        <f>IF($A338="","",Items!$B336)</f>
        <v/>
      </c>
      <c r="C338" s="12" t="str">
        <f>IF($A338="","",Items!$D336)</f>
        <v/>
      </c>
      <c r="D338" s="12" t="str">
        <f>IF($A338="","",SUMIFS(Movements!$H$2:$H$5001,Movements!$B$2:$B$5001,$A338,Movements!$D$2:$D$5001,$B$1))</f>
        <v/>
      </c>
      <c r="E338" s="14" t="n"/>
      <c r="F338" s="12" t="str">
        <f>IF(OR($A338="",E338=""),"",E338-D338)</f>
        <v/>
      </c>
      <c r="G338" s="13" t="str">
        <f>IF(F338="","",F338*Items!$G336)</f>
        <v/>
      </c>
    </row>
    <row r="339">
      <c r="A339" s="12" t="str">
        <f>IF(Items!$A337="","",Items!$A337)</f>
        <v/>
      </c>
      <c r="B339" s="12" t="str">
        <f>IF($A339="","",Items!$B337)</f>
        <v/>
      </c>
      <c r="C339" s="12" t="str">
        <f>IF($A339="","",Items!$D337)</f>
        <v/>
      </c>
      <c r="D339" s="12" t="str">
        <f>IF($A339="","",SUMIFS(Movements!$H$2:$H$5001,Movements!$B$2:$B$5001,$A339,Movements!$D$2:$D$5001,$B$1))</f>
        <v/>
      </c>
      <c r="E339" s="14" t="n"/>
      <c r="F339" s="12" t="str">
        <f>IF(OR($A339="",E339=""),"",E339-D339)</f>
        <v/>
      </c>
      <c r="G339" s="13" t="str">
        <f>IF(F339="","",F339*Items!$G337)</f>
        <v/>
      </c>
    </row>
    <row r="340">
      <c r="A340" s="12" t="str">
        <f>IF(Items!$A338="","",Items!$A338)</f>
        <v/>
      </c>
      <c r="B340" s="12" t="str">
        <f>IF($A340="","",Items!$B338)</f>
        <v/>
      </c>
      <c r="C340" s="12" t="str">
        <f>IF($A340="","",Items!$D338)</f>
        <v/>
      </c>
      <c r="D340" s="12" t="str">
        <f>IF($A340="","",SUMIFS(Movements!$H$2:$H$5001,Movements!$B$2:$B$5001,$A340,Movements!$D$2:$D$5001,$B$1))</f>
        <v/>
      </c>
      <c r="E340" s="14" t="n"/>
      <c r="F340" s="12" t="str">
        <f>IF(OR($A340="",E340=""),"",E340-D340)</f>
        <v/>
      </c>
      <c r="G340" s="13" t="str">
        <f>IF(F340="","",F340*Items!$G338)</f>
        <v/>
      </c>
    </row>
    <row r="341">
      <c r="A341" s="12" t="str">
        <f>IF(Items!$A339="","",Items!$A339)</f>
        <v/>
      </c>
      <c r="B341" s="12" t="str">
        <f>IF($A341="","",Items!$B339)</f>
        <v/>
      </c>
      <c r="C341" s="12" t="str">
        <f>IF($A341="","",Items!$D339)</f>
        <v/>
      </c>
      <c r="D341" s="12" t="str">
        <f>IF($A341="","",SUMIFS(Movements!$H$2:$H$5001,Movements!$B$2:$B$5001,$A341,Movements!$D$2:$D$5001,$B$1))</f>
        <v/>
      </c>
      <c r="E341" s="14" t="n"/>
      <c r="F341" s="12" t="str">
        <f>IF(OR($A341="",E341=""),"",E341-D341)</f>
        <v/>
      </c>
      <c r="G341" s="13" t="str">
        <f>IF(F341="","",F341*Items!$G339)</f>
        <v/>
      </c>
    </row>
    <row r="342">
      <c r="A342" s="12" t="str">
        <f>IF(Items!$A340="","",Items!$A340)</f>
        <v/>
      </c>
      <c r="B342" s="12" t="str">
        <f>IF($A342="","",Items!$B340)</f>
        <v/>
      </c>
      <c r="C342" s="12" t="str">
        <f>IF($A342="","",Items!$D340)</f>
        <v/>
      </c>
      <c r="D342" s="12" t="str">
        <f>IF($A342="","",SUMIFS(Movements!$H$2:$H$5001,Movements!$B$2:$B$5001,$A342,Movements!$D$2:$D$5001,$B$1))</f>
        <v/>
      </c>
      <c r="E342" s="14" t="n"/>
      <c r="F342" s="12" t="str">
        <f>IF(OR($A342="",E342=""),"",E342-D342)</f>
        <v/>
      </c>
      <c r="G342" s="13" t="str">
        <f>IF(F342="","",F342*Items!$G340)</f>
        <v/>
      </c>
    </row>
    <row r="343">
      <c r="A343" s="12" t="str">
        <f>IF(Items!$A341="","",Items!$A341)</f>
        <v/>
      </c>
      <c r="B343" s="12" t="str">
        <f>IF($A343="","",Items!$B341)</f>
        <v/>
      </c>
      <c r="C343" s="12" t="str">
        <f>IF($A343="","",Items!$D341)</f>
        <v/>
      </c>
      <c r="D343" s="12" t="str">
        <f>IF($A343="","",SUMIFS(Movements!$H$2:$H$5001,Movements!$B$2:$B$5001,$A343,Movements!$D$2:$D$5001,$B$1))</f>
        <v/>
      </c>
      <c r="E343" s="14" t="n"/>
      <c r="F343" s="12" t="str">
        <f>IF(OR($A343="",E343=""),"",E343-D343)</f>
        <v/>
      </c>
      <c r="G343" s="13" t="str">
        <f>IF(F343="","",F343*Items!$G341)</f>
        <v/>
      </c>
    </row>
    <row r="344">
      <c r="A344" s="12" t="str">
        <f>IF(Items!$A342="","",Items!$A342)</f>
        <v/>
      </c>
      <c r="B344" s="12" t="str">
        <f>IF($A344="","",Items!$B342)</f>
        <v/>
      </c>
      <c r="C344" s="12" t="str">
        <f>IF($A344="","",Items!$D342)</f>
        <v/>
      </c>
      <c r="D344" s="12" t="str">
        <f>IF($A344="","",SUMIFS(Movements!$H$2:$H$5001,Movements!$B$2:$B$5001,$A344,Movements!$D$2:$D$5001,$B$1))</f>
        <v/>
      </c>
      <c r="E344" s="14" t="n"/>
      <c r="F344" s="12" t="str">
        <f>IF(OR($A344="",E344=""),"",E344-D344)</f>
        <v/>
      </c>
      <c r="G344" s="13" t="str">
        <f>IF(F344="","",F344*Items!$G342)</f>
        <v/>
      </c>
    </row>
    <row r="345">
      <c r="A345" s="12" t="str">
        <f>IF(Items!$A343="","",Items!$A343)</f>
        <v/>
      </c>
      <c r="B345" s="12" t="str">
        <f>IF($A345="","",Items!$B343)</f>
        <v/>
      </c>
      <c r="C345" s="12" t="str">
        <f>IF($A345="","",Items!$D343)</f>
        <v/>
      </c>
      <c r="D345" s="12" t="str">
        <f>IF($A345="","",SUMIFS(Movements!$H$2:$H$5001,Movements!$B$2:$B$5001,$A345,Movements!$D$2:$D$5001,$B$1))</f>
        <v/>
      </c>
      <c r="E345" s="14" t="n"/>
      <c r="F345" s="12" t="str">
        <f>IF(OR($A345="",E345=""),"",E345-D345)</f>
        <v/>
      </c>
      <c r="G345" s="13" t="str">
        <f>IF(F345="","",F345*Items!$G343)</f>
        <v/>
      </c>
    </row>
    <row r="346">
      <c r="A346" s="12" t="str">
        <f>IF(Items!$A344="","",Items!$A344)</f>
        <v/>
      </c>
      <c r="B346" s="12" t="str">
        <f>IF($A346="","",Items!$B344)</f>
        <v/>
      </c>
      <c r="C346" s="12" t="str">
        <f>IF($A346="","",Items!$D344)</f>
        <v/>
      </c>
      <c r="D346" s="12" t="str">
        <f>IF($A346="","",SUMIFS(Movements!$H$2:$H$5001,Movements!$B$2:$B$5001,$A346,Movements!$D$2:$D$5001,$B$1))</f>
        <v/>
      </c>
      <c r="E346" s="14" t="n"/>
      <c r="F346" s="12" t="str">
        <f>IF(OR($A346="",E346=""),"",E346-D346)</f>
        <v/>
      </c>
      <c r="G346" s="13" t="str">
        <f>IF(F346="","",F346*Items!$G344)</f>
        <v/>
      </c>
    </row>
    <row r="347">
      <c r="A347" s="12" t="str">
        <f>IF(Items!$A345="","",Items!$A345)</f>
        <v/>
      </c>
      <c r="B347" s="12" t="str">
        <f>IF($A347="","",Items!$B345)</f>
        <v/>
      </c>
      <c r="C347" s="12" t="str">
        <f>IF($A347="","",Items!$D345)</f>
        <v/>
      </c>
      <c r="D347" s="12" t="str">
        <f>IF($A347="","",SUMIFS(Movements!$H$2:$H$5001,Movements!$B$2:$B$5001,$A347,Movements!$D$2:$D$5001,$B$1))</f>
        <v/>
      </c>
      <c r="E347" s="14" t="n"/>
      <c r="F347" s="12" t="str">
        <f>IF(OR($A347="",E347=""),"",E347-D347)</f>
        <v/>
      </c>
      <c r="G347" s="13" t="str">
        <f>IF(F347="","",F347*Items!$G345)</f>
        <v/>
      </c>
    </row>
    <row r="348">
      <c r="A348" s="12" t="str">
        <f>IF(Items!$A346="","",Items!$A346)</f>
        <v/>
      </c>
      <c r="B348" s="12" t="str">
        <f>IF($A348="","",Items!$B346)</f>
        <v/>
      </c>
      <c r="C348" s="12" t="str">
        <f>IF($A348="","",Items!$D346)</f>
        <v/>
      </c>
      <c r="D348" s="12" t="str">
        <f>IF($A348="","",SUMIFS(Movements!$H$2:$H$5001,Movements!$B$2:$B$5001,$A348,Movements!$D$2:$D$5001,$B$1))</f>
        <v/>
      </c>
      <c r="E348" s="14" t="n"/>
      <c r="F348" s="12" t="str">
        <f>IF(OR($A348="",E348=""),"",E348-D348)</f>
        <v/>
      </c>
      <c r="G348" s="13" t="str">
        <f>IF(F348="","",F348*Items!$G346)</f>
        <v/>
      </c>
    </row>
    <row r="349">
      <c r="A349" s="12" t="str">
        <f>IF(Items!$A347="","",Items!$A347)</f>
        <v/>
      </c>
      <c r="B349" s="12" t="str">
        <f>IF($A349="","",Items!$B347)</f>
        <v/>
      </c>
      <c r="C349" s="12" t="str">
        <f>IF($A349="","",Items!$D347)</f>
        <v/>
      </c>
      <c r="D349" s="12" t="str">
        <f>IF($A349="","",SUMIFS(Movements!$H$2:$H$5001,Movements!$B$2:$B$5001,$A349,Movements!$D$2:$D$5001,$B$1))</f>
        <v/>
      </c>
      <c r="E349" s="14" t="n"/>
      <c r="F349" s="12" t="str">
        <f>IF(OR($A349="",E349=""),"",E349-D349)</f>
        <v/>
      </c>
      <c r="G349" s="13" t="str">
        <f>IF(F349="","",F349*Items!$G347)</f>
        <v/>
      </c>
    </row>
    <row r="350">
      <c r="A350" s="12" t="str">
        <f>IF(Items!$A348="","",Items!$A348)</f>
        <v/>
      </c>
      <c r="B350" s="12" t="str">
        <f>IF($A350="","",Items!$B348)</f>
        <v/>
      </c>
      <c r="C350" s="12" t="str">
        <f>IF($A350="","",Items!$D348)</f>
        <v/>
      </c>
      <c r="D350" s="12" t="str">
        <f>IF($A350="","",SUMIFS(Movements!$H$2:$H$5001,Movements!$B$2:$B$5001,$A350,Movements!$D$2:$D$5001,$B$1))</f>
        <v/>
      </c>
      <c r="E350" s="14" t="n"/>
      <c r="F350" s="12" t="str">
        <f>IF(OR($A350="",E350=""),"",E350-D350)</f>
        <v/>
      </c>
      <c r="G350" s="13" t="str">
        <f>IF(F350="","",F350*Items!$G348)</f>
        <v/>
      </c>
    </row>
    <row r="351">
      <c r="A351" s="12" t="str">
        <f>IF(Items!$A349="","",Items!$A349)</f>
        <v/>
      </c>
      <c r="B351" s="12" t="str">
        <f>IF($A351="","",Items!$B349)</f>
        <v/>
      </c>
      <c r="C351" s="12" t="str">
        <f>IF($A351="","",Items!$D349)</f>
        <v/>
      </c>
      <c r="D351" s="12" t="str">
        <f>IF($A351="","",SUMIFS(Movements!$H$2:$H$5001,Movements!$B$2:$B$5001,$A351,Movements!$D$2:$D$5001,$B$1))</f>
        <v/>
      </c>
      <c r="E351" s="14" t="n"/>
      <c r="F351" s="12" t="str">
        <f>IF(OR($A351="",E351=""),"",E351-D351)</f>
        <v/>
      </c>
      <c r="G351" s="13" t="str">
        <f>IF(F351="","",F351*Items!$G349)</f>
        <v/>
      </c>
    </row>
    <row r="352">
      <c r="A352" s="12" t="str">
        <f>IF(Items!$A350="","",Items!$A350)</f>
        <v/>
      </c>
      <c r="B352" s="12" t="str">
        <f>IF($A352="","",Items!$B350)</f>
        <v/>
      </c>
      <c r="C352" s="12" t="str">
        <f>IF($A352="","",Items!$D350)</f>
        <v/>
      </c>
      <c r="D352" s="12" t="str">
        <f>IF($A352="","",SUMIFS(Movements!$H$2:$H$5001,Movements!$B$2:$B$5001,$A352,Movements!$D$2:$D$5001,$B$1))</f>
        <v/>
      </c>
      <c r="E352" s="14" t="n"/>
      <c r="F352" s="12" t="str">
        <f>IF(OR($A352="",E352=""),"",E352-D352)</f>
        <v/>
      </c>
      <c r="G352" s="13" t="str">
        <f>IF(F352="","",F352*Items!$G350)</f>
        <v/>
      </c>
    </row>
    <row r="353">
      <c r="A353" s="12" t="str">
        <f>IF(Items!$A351="","",Items!$A351)</f>
        <v/>
      </c>
      <c r="B353" s="12" t="str">
        <f>IF($A353="","",Items!$B351)</f>
        <v/>
      </c>
      <c r="C353" s="12" t="str">
        <f>IF($A353="","",Items!$D351)</f>
        <v/>
      </c>
      <c r="D353" s="12" t="str">
        <f>IF($A353="","",SUMIFS(Movements!$H$2:$H$5001,Movements!$B$2:$B$5001,$A353,Movements!$D$2:$D$5001,$B$1))</f>
        <v/>
      </c>
      <c r="E353" s="14" t="n"/>
      <c r="F353" s="12" t="str">
        <f>IF(OR($A353="",E353=""),"",E353-D353)</f>
        <v/>
      </c>
      <c r="G353" s="13" t="str">
        <f>IF(F353="","",F353*Items!$G351)</f>
        <v/>
      </c>
    </row>
    <row r="354">
      <c r="A354" s="12" t="str">
        <f>IF(Items!$A352="","",Items!$A352)</f>
        <v/>
      </c>
      <c r="B354" s="12" t="str">
        <f>IF($A354="","",Items!$B352)</f>
        <v/>
      </c>
      <c r="C354" s="12" t="str">
        <f>IF($A354="","",Items!$D352)</f>
        <v/>
      </c>
      <c r="D354" s="12" t="str">
        <f>IF($A354="","",SUMIFS(Movements!$H$2:$H$5001,Movements!$B$2:$B$5001,$A354,Movements!$D$2:$D$5001,$B$1))</f>
        <v/>
      </c>
      <c r="E354" s="14" t="n"/>
      <c r="F354" s="12" t="str">
        <f>IF(OR($A354="",E354=""),"",E354-D354)</f>
        <v/>
      </c>
      <c r="G354" s="13" t="str">
        <f>IF(F354="","",F354*Items!$G352)</f>
        <v/>
      </c>
    </row>
    <row r="355">
      <c r="A355" s="12" t="str">
        <f>IF(Items!$A353="","",Items!$A353)</f>
        <v/>
      </c>
      <c r="B355" s="12" t="str">
        <f>IF($A355="","",Items!$B353)</f>
        <v/>
      </c>
      <c r="C355" s="12" t="str">
        <f>IF($A355="","",Items!$D353)</f>
        <v/>
      </c>
      <c r="D355" s="12" t="str">
        <f>IF($A355="","",SUMIFS(Movements!$H$2:$H$5001,Movements!$B$2:$B$5001,$A355,Movements!$D$2:$D$5001,$B$1))</f>
        <v/>
      </c>
      <c r="E355" s="14" t="n"/>
      <c r="F355" s="12" t="str">
        <f>IF(OR($A355="",E355=""),"",E355-D355)</f>
        <v/>
      </c>
      <c r="G355" s="13" t="str">
        <f>IF(F355="","",F355*Items!$G353)</f>
        <v/>
      </c>
    </row>
    <row r="356">
      <c r="A356" s="12" t="str">
        <f>IF(Items!$A354="","",Items!$A354)</f>
        <v/>
      </c>
      <c r="B356" s="12" t="str">
        <f>IF($A356="","",Items!$B354)</f>
        <v/>
      </c>
      <c r="C356" s="12" t="str">
        <f>IF($A356="","",Items!$D354)</f>
        <v/>
      </c>
      <c r="D356" s="12" t="str">
        <f>IF($A356="","",SUMIFS(Movements!$H$2:$H$5001,Movements!$B$2:$B$5001,$A356,Movements!$D$2:$D$5001,$B$1))</f>
        <v/>
      </c>
      <c r="E356" s="14" t="n"/>
      <c r="F356" s="12" t="str">
        <f>IF(OR($A356="",E356=""),"",E356-D356)</f>
        <v/>
      </c>
      <c r="G356" s="13" t="str">
        <f>IF(F356="","",F356*Items!$G354)</f>
        <v/>
      </c>
    </row>
    <row r="357">
      <c r="A357" s="12" t="str">
        <f>IF(Items!$A355="","",Items!$A355)</f>
        <v/>
      </c>
      <c r="B357" s="12" t="str">
        <f>IF($A357="","",Items!$B355)</f>
        <v/>
      </c>
      <c r="C357" s="12" t="str">
        <f>IF($A357="","",Items!$D355)</f>
        <v/>
      </c>
      <c r="D357" s="12" t="str">
        <f>IF($A357="","",SUMIFS(Movements!$H$2:$H$5001,Movements!$B$2:$B$5001,$A357,Movements!$D$2:$D$5001,$B$1))</f>
        <v/>
      </c>
      <c r="E357" s="14" t="n"/>
      <c r="F357" s="12" t="str">
        <f>IF(OR($A357="",E357=""),"",E357-D357)</f>
        <v/>
      </c>
      <c r="G357" s="13" t="str">
        <f>IF(F357="","",F357*Items!$G355)</f>
        <v/>
      </c>
    </row>
    <row r="358">
      <c r="A358" s="12" t="str">
        <f>IF(Items!$A356="","",Items!$A356)</f>
        <v/>
      </c>
      <c r="B358" s="12" t="str">
        <f>IF($A358="","",Items!$B356)</f>
        <v/>
      </c>
      <c r="C358" s="12" t="str">
        <f>IF($A358="","",Items!$D356)</f>
        <v/>
      </c>
      <c r="D358" s="12" t="str">
        <f>IF($A358="","",SUMIFS(Movements!$H$2:$H$5001,Movements!$B$2:$B$5001,$A358,Movements!$D$2:$D$5001,$B$1))</f>
        <v/>
      </c>
      <c r="E358" s="14" t="n"/>
      <c r="F358" s="12" t="str">
        <f>IF(OR($A358="",E358=""),"",E358-D358)</f>
        <v/>
      </c>
      <c r="G358" s="13" t="str">
        <f>IF(F358="","",F358*Items!$G356)</f>
        <v/>
      </c>
    </row>
    <row r="359">
      <c r="A359" s="12" t="str">
        <f>IF(Items!$A357="","",Items!$A357)</f>
        <v/>
      </c>
      <c r="B359" s="12" t="str">
        <f>IF($A359="","",Items!$B357)</f>
        <v/>
      </c>
      <c r="C359" s="12" t="str">
        <f>IF($A359="","",Items!$D357)</f>
        <v/>
      </c>
      <c r="D359" s="12" t="str">
        <f>IF($A359="","",SUMIFS(Movements!$H$2:$H$5001,Movements!$B$2:$B$5001,$A359,Movements!$D$2:$D$5001,$B$1))</f>
        <v/>
      </c>
      <c r="E359" s="14" t="n"/>
      <c r="F359" s="12" t="str">
        <f>IF(OR($A359="",E359=""),"",E359-D359)</f>
        <v/>
      </c>
      <c r="G359" s="13" t="str">
        <f>IF(F359="","",F359*Items!$G357)</f>
        <v/>
      </c>
    </row>
    <row r="360">
      <c r="A360" s="12" t="str">
        <f>IF(Items!$A358="","",Items!$A358)</f>
        <v/>
      </c>
      <c r="B360" s="12" t="str">
        <f>IF($A360="","",Items!$B358)</f>
        <v/>
      </c>
      <c r="C360" s="12" t="str">
        <f>IF($A360="","",Items!$D358)</f>
        <v/>
      </c>
      <c r="D360" s="12" t="str">
        <f>IF($A360="","",SUMIFS(Movements!$H$2:$H$5001,Movements!$B$2:$B$5001,$A360,Movements!$D$2:$D$5001,$B$1))</f>
        <v/>
      </c>
      <c r="E360" s="14" t="n"/>
      <c r="F360" s="12" t="str">
        <f>IF(OR($A360="",E360=""),"",E360-D360)</f>
        <v/>
      </c>
      <c r="G360" s="13" t="str">
        <f>IF(F360="","",F360*Items!$G358)</f>
        <v/>
      </c>
    </row>
    <row r="361">
      <c r="A361" s="12" t="str">
        <f>IF(Items!$A359="","",Items!$A359)</f>
        <v/>
      </c>
      <c r="B361" s="12" t="str">
        <f>IF($A361="","",Items!$B359)</f>
        <v/>
      </c>
      <c r="C361" s="12" t="str">
        <f>IF($A361="","",Items!$D359)</f>
        <v/>
      </c>
      <c r="D361" s="12" t="str">
        <f>IF($A361="","",SUMIFS(Movements!$H$2:$H$5001,Movements!$B$2:$B$5001,$A361,Movements!$D$2:$D$5001,$B$1))</f>
        <v/>
      </c>
      <c r="E361" s="14" t="n"/>
      <c r="F361" s="12" t="str">
        <f>IF(OR($A361="",E361=""),"",E361-D361)</f>
        <v/>
      </c>
      <c r="G361" s="13" t="str">
        <f>IF(F361="","",F361*Items!$G359)</f>
        <v/>
      </c>
    </row>
    <row r="362">
      <c r="A362" s="12" t="str">
        <f>IF(Items!$A360="","",Items!$A360)</f>
        <v/>
      </c>
      <c r="B362" s="12" t="str">
        <f>IF($A362="","",Items!$B360)</f>
        <v/>
      </c>
      <c r="C362" s="12" t="str">
        <f>IF($A362="","",Items!$D360)</f>
        <v/>
      </c>
      <c r="D362" s="12" t="str">
        <f>IF($A362="","",SUMIFS(Movements!$H$2:$H$5001,Movements!$B$2:$B$5001,$A362,Movements!$D$2:$D$5001,$B$1))</f>
        <v/>
      </c>
      <c r="E362" s="14" t="n"/>
      <c r="F362" s="12" t="str">
        <f>IF(OR($A362="",E362=""),"",E362-D362)</f>
        <v/>
      </c>
      <c r="G362" s="13" t="str">
        <f>IF(F362="","",F362*Items!$G360)</f>
        <v/>
      </c>
    </row>
    <row r="363">
      <c r="A363" s="12" t="str">
        <f>IF(Items!$A361="","",Items!$A361)</f>
        <v/>
      </c>
      <c r="B363" s="12" t="str">
        <f>IF($A363="","",Items!$B361)</f>
        <v/>
      </c>
      <c r="C363" s="12" t="str">
        <f>IF($A363="","",Items!$D361)</f>
        <v/>
      </c>
      <c r="D363" s="12" t="str">
        <f>IF($A363="","",SUMIFS(Movements!$H$2:$H$5001,Movements!$B$2:$B$5001,$A363,Movements!$D$2:$D$5001,$B$1))</f>
        <v/>
      </c>
      <c r="E363" s="14" t="n"/>
      <c r="F363" s="12" t="str">
        <f>IF(OR($A363="",E363=""),"",E363-D363)</f>
        <v/>
      </c>
      <c r="G363" s="13" t="str">
        <f>IF(F363="","",F363*Items!$G361)</f>
        <v/>
      </c>
    </row>
    <row r="364">
      <c r="A364" s="12" t="str">
        <f>IF(Items!$A362="","",Items!$A362)</f>
        <v/>
      </c>
      <c r="B364" s="12" t="str">
        <f>IF($A364="","",Items!$B362)</f>
        <v/>
      </c>
      <c r="C364" s="12" t="str">
        <f>IF($A364="","",Items!$D362)</f>
        <v/>
      </c>
      <c r="D364" s="12" t="str">
        <f>IF($A364="","",SUMIFS(Movements!$H$2:$H$5001,Movements!$B$2:$B$5001,$A364,Movements!$D$2:$D$5001,$B$1))</f>
        <v/>
      </c>
      <c r="E364" s="14" t="n"/>
      <c r="F364" s="12" t="str">
        <f>IF(OR($A364="",E364=""),"",E364-D364)</f>
        <v/>
      </c>
      <c r="G364" s="13" t="str">
        <f>IF(F364="","",F364*Items!$G362)</f>
        <v/>
      </c>
    </row>
    <row r="365">
      <c r="A365" s="12" t="str">
        <f>IF(Items!$A363="","",Items!$A363)</f>
        <v/>
      </c>
      <c r="B365" s="12" t="str">
        <f>IF($A365="","",Items!$B363)</f>
        <v/>
      </c>
      <c r="C365" s="12" t="str">
        <f>IF($A365="","",Items!$D363)</f>
        <v/>
      </c>
      <c r="D365" s="12" t="str">
        <f>IF($A365="","",SUMIFS(Movements!$H$2:$H$5001,Movements!$B$2:$B$5001,$A365,Movements!$D$2:$D$5001,$B$1))</f>
        <v/>
      </c>
      <c r="E365" s="14" t="n"/>
      <c r="F365" s="12" t="str">
        <f>IF(OR($A365="",E365=""),"",E365-D365)</f>
        <v/>
      </c>
      <c r="G365" s="13" t="str">
        <f>IF(F365="","",F365*Items!$G363)</f>
        <v/>
      </c>
    </row>
    <row r="366">
      <c r="A366" s="12" t="str">
        <f>IF(Items!$A364="","",Items!$A364)</f>
        <v/>
      </c>
      <c r="B366" s="12" t="str">
        <f>IF($A366="","",Items!$B364)</f>
        <v/>
      </c>
      <c r="C366" s="12" t="str">
        <f>IF($A366="","",Items!$D364)</f>
        <v/>
      </c>
      <c r="D366" s="12" t="str">
        <f>IF($A366="","",SUMIFS(Movements!$H$2:$H$5001,Movements!$B$2:$B$5001,$A366,Movements!$D$2:$D$5001,$B$1))</f>
        <v/>
      </c>
      <c r="E366" s="14" t="n"/>
      <c r="F366" s="12" t="str">
        <f>IF(OR($A366="",E366=""),"",E366-D366)</f>
        <v/>
      </c>
      <c r="G366" s="13" t="str">
        <f>IF(F366="","",F366*Items!$G364)</f>
        <v/>
      </c>
    </row>
    <row r="367">
      <c r="A367" s="12" t="str">
        <f>IF(Items!$A365="","",Items!$A365)</f>
        <v/>
      </c>
      <c r="B367" s="12" t="str">
        <f>IF($A367="","",Items!$B365)</f>
        <v/>
      </c>
      <c r="C367" s="12" t="str">
        <f>IF($A367="","",Items!$D365)</f>
        <v/>
      </c>
      <c r="D367" s="12" t="str">
        <f>IF($A367="","",SUMIFS(Movements!$H$2:$H$5001,Movements!$B$2:$B$5001,$A367,Movements!$D$2:$D$5001,$B$1))</f>
        <v/>
      </c>
      <c r="E367" s="14" t="n"/>
      <c r="F367" s="12" t="str">
        <f>IF(OR($A367="",E367=""),"",E367-D367)</f>
        <v/>
      </c>
      <c r="G367" s="13" t="str">
        <f>IF(F367="","",F367*Items!$G365)</f>
        <v/>
      </c>
    </row>
    <row r="368">
      <c r="A368" s="12" t="str">
        <f>IF(Items!$A366="","",Items!$A366)</f>
        <v/>
      </c>
      <c r="B368" s="12" t="str">
        <f>IF($A368="","",Items!$B366)</f>
        <v/>
      </c>
      <c r="C368" s="12" t="str">
        <f>IF($A368="","",Items!$D366)</f>
        <v/>
      </c>
      <c r="D368" s="12" t="str">
        <f>IF($A368="","",SUMIFS(Movements!$H$2:$H$5001,Movements!$B$2:$B$5001,$A368,Movements!$D$2:$D$5001,$B$1))</f>
        <v/>
      </c>
      <c r="E368" s="14" t="n"/>
      <c r="F368" s="12" t="str">
        <f>IF(OR($A368="",E368=""),"",E368-D368)</f>
        <v/>
      </c>
      <c r="G368" s="13" t="str">
        <f>IF(F368="","",F368*Items!$G366)</f>
        <v/>
      </c>
    </row>
    <row r="369">
      <c r="A369" s="12" t="str">
        <f>IF(Items!$A367="","",Items!$A367)</f>
        <v/>
      </c>
      <c r="B369" s="12" t="str">
        <f>IF($A369="","",Items!$B367)</f>
        <v/>
      </c>
      <c r="C369" s="12" t="str">
        <f>IF($A369="","",Items!$D367)</f>
        <v/>
      </c>
      <c r="D369" s="12" t="str">
        <f>IF($A369="","",SUMIFS(Movements!$H$2:$H$5001,Movements!$B$2:$B$5001,$A369,Movements!$D$2:$D$5001,$B$1))</f>
        <v/>
      </c>
      <c r="E369" s="14" t="n"/>
      <c r="F369" s="12" t="str">
        <f>IF(OR($A369="",E369=""),"",E369-D369)</f>
        <v/>
      </c>
      <c r="G369" s="13" t="str">
        <f>IF(F369="","",F369*Items!$G367)</f>
        <v/>
      </c>
    </row>
    <row r="370">
      <c r="A370" s="12" t="str">
        <f>IF(Items!$A368="","",Items!$A368)</f>
        <v/>
      </c>
      <c r="B370" s="12" t="str">
        <f>IF($A370="","",Items!$B368)</f>
        <v/>
      </c>
      <c r="C370" s="12" t="str">
        <f>IF($A370="","",Items!$D368)</f>
        <v/>
      </c>
      <c r="D370" s="12" t="str">
        <f>IF($A370="","",SUMIFS(Movements!$H$2:$H$5001,Movements!$B$2:$B$5001,$A370,Movements!$D$2:$D$5001,$B$1))</f>
        <v/>
      </c>
      <c r="E370" s="14" t="n"/>
      <c r="F370" s="12" t="str">
        <f>IF(OR($A370="",E370=""),"",E370-D370)</f>
        <v/>
      </c>
      <c r="G370" s="13" t="str">
        <f>IF(F370="","",F370*Items!$G368)</f>
        <v/>
      </c>
    </row>
    <row r="371">
      <c r="A371" s="12" t="str">
        <f>IF(Items!$A369="","",Items!$A369)</f>
        <v/>
      </c>
      <c r="B371" s="12" t="str">
        <f>IF($A371="","",Items!$B369)</f>
        <v/>
      </c>
      <c r="C371" s="12" t="str">
        <f>IF($A371="","",Items!$D369)</f>
        <v/>
      </c>
      <c r="D371" s="12" t="str">
        <f>IF($A371="","",SUMIFS(Movements!$H$2:$H$5001,Movements!$B$2:$B$5001,$A371,Movements!$D$2:$D$5001,$B$1))</f>
        <v/>
      </c>
      <c r="E371" s="14" t="n"/>
      <c r="F371" s="12" t="str">
        <f>IF(OR($A371="",E371=""),"",E371-D371)</f>
        <v/>
      </c>
      <c r="G371" s="13" t="str">
        <f>IF(F371="","",F371*Items!$G369)</f>
        <v/>
      </c>
    </row>
    <row r="372">
      <c r="A372" s="12" t="str">
        <f>IF(Items!$A370="","",Items!$A370)</f>
        <v/>
      </c>
      <c r="B372" s="12" t="str">
        <f>IF($A372="","",Items!$B370)</f>
        <v/>
      </c>
      <c r="C372" s="12" t="str">
        <f>IF($A372="","",Items!$D370)</f>
        <v/>
      </c>
      <c r="D372" s="12" t="str">
        <f>IF($A372="","",SUMIFS(Movements!$H$2:$H$5001,Movements!$B$2:$B$5001,$A372,Movements!$D$2:$D$5001,$B$1))</f>
        <v/>
      </c>
      <c r="E372" s="14" t="n"/>
      <c r="F372" s="12" t="str">
        <f>IF(OR($A372="",E372=""),"",E372-D372)</f>
        <v/>
      </c>
      <c r="G372" s="13" t="str">
        <f>IF(F372="","",F372*Items!$G370)</f>
        <v/>
      </c>
    </row>
    <row r="373">
      <c r="A373" s="12" t="str">
        <f>IF(Items!$A371="","",Items!$A371)</f>
        <v/>
      </c>
      <c r="B373" s="12" t="str">
        <f>IF($A373="","",Items!$B371)</f>
        <v/>
      </c>
      <c r="C373" s="12" t="str">
        <f>IF($A373="","",Items!$D371)</f>
        <v/>
      </c>
      <c r="D373" s="12" t="str">
        <f>IF($A373="","",SUMIFS(Movements!$H$2:$H$5001,Movements!$B$2:$B$5001,$A373,Movements!$D$2:$D$5001,$B$1))</f>
        <v/>
      </c>
      <c r="E373" s="14" t="n"/>
      <c r="F373" s="12" t="str">
        <f>IF(OR($A373="",E373=""),"",E373-D373)</f>
        <v/>
      </c>
      <c r="G373" s="13" t="str">
        <f>IF(F373="","",F373*Items!$G371)</f>
        <v/>
      </c>
    </row>
    <row r="374">
      <c r="A374" s="12" t="str">
        <f>IF(Items!$A372="","",Items!$A372)</f>
        <v/>
      </c>
      <c r="B374" s="12" t="str">
        <f>IF($A374="","",Items!$B372)</f>
        <v/>
      </c>
      <c r="C374" s="12" t="str">
        <f>IF($A374="","",Items!$D372)</f>
        <v/>
      </c>
      <c r="D374" s="12" t="str">
        <f>IF($A374="","",SUMIFS(Movements!$H$2:$H$5001,Movements!$B$2:$B$5001,$A374,Movements!$D$2:$D$5001,$B$1))</f>
        <v/>
      </c>
      <c r="E374" s="14" t="n"/>
      <c r="F374" s="12" t="str">
        <f>IF(OR($A374="",E374=""),"",E374-D374)</f>
        <v/>
      </c>
      <c r="G374" s="13" t="str">
        <f>IF(F374="","",F374*Items!$G372)</f>
        <v/>
      </c>
    </row>
    <row r="375">
      <c r="A375" s="12" t="str">
        <f>IF(Items!$A373="","",Items!$A373)</f>
        <v/>
      </c>
      <c r="B375" s="12" t="str">
        <f>IF($A375="","",Items!$B373)</f>
        <v/>
      </c>
      <c r="C375" s="12" t="str">
        <f>IF($A375="","",Items!$D373)</f>
        <v/>
      </c>
      <c r="D375" s="12" t="str">
        <f>IF($A375="","",SUMIFS(Movements!$H$2:$H$5001,Movements!$B$2:$B$5001,$A375,Movements!$D$2:$D$5001,$B$1))</f>
        <v/>
      </c>
      <c r="E375" s="14" t="n"/>
      <c r="F375" s="12" t="str">
        <f>IF(OR($A375="",E375=""),"",E375-D375)</f>
        <v/>
      </c>
      <c r="G375" s="13" t="str">
        <f>IF(F375="","",F375*Items!$G373)</f>
        <v/>
      </c>
    </row>
    <row r="376">
      <c r="A376" s="12" t="str">
        <f>IF(Items!$A374="","",Items!$A374)</f>
        <v/>
      </c>
      <c r="B376" s="12" t="str">
        <f>IF($A376="","",Items!$B374)</f>
        <v/>
      </c>
      <c r="C376" s="12" t="str">
        <f>IF($A376="","",Items!$D374)</f>
        <v/>
      </c>
      <c r="D376" s="12" t="str">
        <f>IF($A376="","",SUMIFS(Movements!$H$2:$H$5001,Movements!$B$2:$B$5001,$A376,Movements!$D$2:$D$5001,$B$1))</f>
        <v/>
      </c>
      <c r="E376" s="14" t="n"/>
      <c r="F376" s="12" t="str">
        <f>IF(OR($A376="",E376=""),"",E376-D376)</f>
        <v/>
      </c>
      <c r="G376" s="13" t="str">
        <f>IF(F376="","",F376*Items!$G374)</f>
        <v/>
      </c>
    </row>
    <row r="377">
      <c r="A377" s="12" t="str">
        <f>IF(Items!$A375="","",Items!$A375)</f>
        <v/>
      </c>
      <c r="B377" s="12" t="str">
        <f>IF($A377="","",Items!$B375)</f>
        <v/>
      </c>
      <c r="C377" s="12" t="str">
        <f>IF($A377="","",Items!$D375)</f>
        <v/>
      </c>
      <c r="D377" s="12" t="str">
        <f>IF($A377="","",SUMIFS(Movements!$H$2:$H$5001,Movements!$B$2:$B$5001,$A377,Movements!$D$2:$D$5001,$B$1))</f>
        <v/>
      </c>
      <c r="E377" s="14" t="n"/>
      <c r="F377" s="12" t="str">
        <f>IF(OR($A377="",E377=""),"",E377-D377)</f>
        <v/>
      </c>
      <c r="G377" s="13" t="str">
        <f>IF(F377="","",F377*Items!$G375)</f>
        <v/>
      </c>
    </row>
    <row r="378">
      <c r="A378" s="12" t="str">
        <f>IF(Items!$A376="","",Items!$A376)</f>
        <v/>
      </c>
      <c r="B378" s="12" t="str">
        <f>IF($A378="","",Items!$B376)</f>
        <v/>
      </c>
      <c r="C378" s="12" t="str">
        <f>IF($A378="","",Items!$D376)</f>
        <v/>
      </c>
      <c r="D378" s="12" t="str">
        <f>IF($A378="","",SUMIFS(Movements!$H$2:$H$5001,Movements!$B$2:$B$5001,$A378,Movements!$D$2:$D$5001,$B$1))</f>
        <v/>
      </c>
      <c r="E378" s="14" t="n"/>
      <c r="F378" s="12" t="str">
        <f>IF(OR($A378="",E378=""),"",E378-D378)</f>
        <v/>
      </c>
      <c r="G378" s="13" t="str">
        <f>IF(F378="","",F378*Items!$G376)</f>
        <v/>
      </c>
    </row>
    <row r="379">
      <c r="A379" s="12" t="str">
        <f>IF(Items!$A377="","",Items!$A377)</f>
        <v/>
      </c>
      <c r="B379" s="12" t="str">
        <f>IF($A379="","",Items!$B377)</f>
        <v/>
      </c>
      <c r="C379" s="12" t="str">
        <f>IF($A379="","",Items!$D377)</f>
        <v/>
      </c>
      <c r="D379" s="12" t="str">
        <f>IF($A379="","",SUMIFS(Movements!$H$2:$H$5001,Movements!$B$2:$B$5001,$A379,Movements!$D$2:$D$5001,$B$1))</f>
        <v/>
      </c>
      <c r="E379" s="14" t="n"/>
      <c r="F379" s="12" t="str">
        <f>IF(OR($A379="",E379=""),"",E379-D379)</f>
        <v/>
      </c>
      <c r="G379" s="13" t="str">
        <f>IF(F379="","",F379*Items!$G377)</f>
        <v/>
      </c>
    </row>
    <row r="380">
      <c r="A380" s="12" t="str">
        <f>IF(Items!$A378="","",Items!$A378)</f>
        <v/>
      </c>
      <c r="B380" s="12" t="str">
        <f>IF($A380="","",Items!$B378)</f>
        <v/>
      </c>
      <c r="C380" s="12" t="str">
        <f>IF($A380="","",Items!$D378)</f>
        <v/>
      </c>
      <c r="D380" s="12" t="str">
        <f>IF($A380="","",SUMIFS(Movements!$H$2:$H$5001,Movements!$B$2:$B$5001,$A380,Movements!$D$2:$D$5001,$B$1))</f>
        <v/>
      </c>
      <c r="E380" s="14" t="n"/>
      <c r="F380" s="12" t="str">
        <f>IF(OR($A380="",E380=""),"",E380-D380)</f>
        <v/>
      </c>
      <c r="G380" s="13" t="str">
        <f>IF(F380="","",F380*Items!$G378)</f>
        <v/>
      </c>
    </row>
    <row r="381">
      <c r="A381" s="12" t="str">
        <f>IF(Items!$A379="","",Items!$A379)</f>
        <v/>
      </c>
      <c r="B381" s="12" t="str">
        <f>IF($A381="","",Items!$B379)</f>
        <v/>
      </c>
      <c r="C381" s="12" t="str">
        <f>IF($A381="","",Items!$D379)</f>
        <v/>
      </c>
      <c r="D381" s="12" t="str">
        <f>IF($A381="","",SUMIFS(Movements!$H$2:$H$5001,Movements!$B$2:$B$5001,$A381,Movements!$D$2:$D$5001,$B$1))</f>
        <v/>
      </c>
      <c r="E381" s="14" t="n"/>
      <c r="F381" s="12" t="str">
        <f>IF(OR($A381="",E381=""),"",E381-D381)</f>
        <v/>
      </c>
      <c r="G381" s="13" t="str">
        <f>IF(F381="","",F381*Items!$G379)</f>
        <v/>
      </c>
    </row>
    <row r="382">
      <c r="A382" s="12" t="str">
        <f>IF(Items!$A380="","",Items!$A380)</f>
        <v/>
      </c>
      <c r="B382" s="12" t="str">
        <f>IF($A382="","",Items!$B380)</f>
        <v/>
      </c>
      <c r="C382" s="12" t="str">
        <f>IF($A382="","",Items!$D380)</f>
        <v/>
      </c>
      <c r="D382" s="12" t="str">
        <f>IF($A382="","",SUMIFS(Movements!$H$2:$H$5001,Movements!$B$2:$B$5001,$A382,Movements!$D$2:$D$5001,$B$1))</f>
        <v/>
      </c>
      <c r="E382" s="14" t="n"/>
      <c r="F382" s="12" t="str">
        <f>IF(OR($A382="",E382=""),"",E382-D382)</f>
        <v/>
      </c>
      <c r="G382" s="13" t="str">
        <f>IF(F382="","",F382*Items!$G380)</f>
        <v/>
      </c>
    </row>
    <row r="383">
      <c r="A383" s="12" t="str">
        <f>IF(Items!$A381="","",Items!$A381)</f>
        <v/>
      </c>
      <c r="B383" s="12" t="str">
        <f>IF($A383="","",Items!$B381)</f>
        <v/>
      </c>
      <c r="C383" s="12" t="str">
        <f>IF($A383="","",Items!$D381)</f>
        <v/>
      </c>
      <c r="D383" s="12" t="str">
        <f>IF($A383="","",SUMIFS(Movements!$H$2:$H$5001,Movements!$B$2:$B$5001,$A383,Movements!$D$2:$D$5001,$B$1))</f>
        <v/>
      </c>
      <c r="E383" s="14" t="n"/>
      <c r="F383" s="12" t="str">
        <f>IF(OR($A383="",E383=""),"",E383-D383)</f>
        <v/>
      </c>
      <c r="G383" s="13" t="str">
        <f>IF(F383="","",F383*Items!$G381)</f>
        <v/>
      </c>
    </row>
    <row r="384">
      <c r="A384" s="12" t="str">
        <f>IF(Items!$A382="","",Items!$A382)</f>
        <v/>
      </c>
      <c r="B384" s="12" t="str">
        <f>IF($A384="","",Items!$B382)</f>
        <v/>
      </c>
      <c r="C384" s="12" t="str">
        <f>IF($A384="","",Items!$D382)</f>
        <v/>
      </c>
      <c r="D384" s="12" t="str">
        <f>IF($A384="","",SUMIFS(Movements!$H$2:$H$5001,Movements!$B$2:$B$5001,$A384,Movements!$D$2:$D$5001,$B$1))</f>
        <v/>
      </c>
      <c r="E384" s="14" t="n"/>
      <c r="F384" s="12" t="str">
        <f>IF(OR($A384="",E384=""),"",E384-D384)</f>
        <v/>
      </c>
      <c r="G384" s="13" t="str">
        <f>IF(F384="","",F384*Items!$G382)</f>
        <v/>
      </c>
    </row>
    <row r="385">
      <c r="A385" s="12" t="str">
        <f>IF(Items!$A383="","",Items!$A383)</f>
        <v/>
      </c>
      <c r="B385" s="12" t="str">
        <f>IF($A385="","",Items!$B383)</f>
        <v/>
      </c>
      <c r="C385" s="12" t="str">
        <f>IF($A385="","",Items!$D383)</f>
        <v/>
      </c>
      <c r="D385" s="12" t="str">
        <f>IF($A385="","",SUMIFS(Movements!$H$2:$H$5001,Movements!$B$2:$B$5001,$A385,Movements!$D$2:$D$5001,$B$1))</f>
        <v/>
      </c>
      <c r="E385" s="14" t="n"/>
      <c r="F385" s="12" t="str">
        <f>IF(OR($A385="",E385=""),"",E385-D385)</f>
        <v/>
      </c>
      <c r="G385" s="13" t="str">
        <f>IF(F385="","",F385*Items!$G383)</f>
        <v/>
      </c>
    </row>
    <row r="386">
      <c r="A386" s="12" t="str">
        <f>IF(Items!$A384="","",Items!$A384)</f>
        <v/>
      </c>
      <c r="B386" s="12" t="str">
        <f>IF($A386="","",Items!$B384)</f>
        <v/>
      </c>
      <c r="C386" s="12" t="str">
        <f>IF($A386="","",Items!$D384)</f>
        <v/>
      </c>
      <c r="D386" s="12" t="str">
        <f>IF($A386="","",SUMIFS(Movements!$H$2:$H$5001,Movements!$B$2:$B$5001,$A386,Movements!$D$2:$D$5001,$B$1))</f>
        <v/>
      </c>
      <c r="E386" s="14" t="n"/>
      <c r="F386" s="12" t="str">
        <f>IF(OR($A386="",E386=""),"",E386-D386)</f>
        <v/>
      </c>
      <c r="G386" s="13" t="str">
        <f>IF(F386="","",F386*Items!$G384)</f>
        <v/>
      </c>
    </row>
    <row r="387">
      <c r="A387" s="12" t="str">
        <f>IF(Items!$A385="","",Items!$A385)</f>
        <v/>
      </c>
      <c r="B387" s="12" t="str">
        <f>IF($A387="","",Items!$B385)</f>
        <v/>
      </c>
      <c r="C387" s="12" t="str">
        <f>IF($A387="","",Items!$D385)</f>
        <v/>
      </c>
      <c r="D387" s="12" t="str">
        <f>IF($A387="","",SUMIFS(Movements!$H$2:$H$5001,Movements!$B$2:$B$5001,$A387,Movements!$D$2:$D$5001,$B$1))</f>
        <v/>
      </c>
      <c r="E387" s="14" t="n"/>
      <c r="F387" s="12" t="str">
        <f>IF(OR($A387="",E387=""),"",E387-D387)</f>
        <v/>
      </c>
      <c r="G387" s="13" t="str">
        <f>IF(F387="","",F387*Items!$G385)</f>
        <v/>
      </c>
    </row>
    <row r="388">
      <c r="A388" s="12" t="str">
        <f>IF(Items!$A386="","",Items!$A386)</f>
        <v/>
      </c>
      <c r="B388" s="12" t="str">
        <f>IF($A388="","",Items!$B386)</f>
        <v/>
      </c>
      <c r="C388" s="12" t="str">
        <f>IF($A388="","",Items!$D386)</f>
        <v/>
      </c>
      <c r="D388" s="12" t="str">
        <f>IF($A388="","",SUMIFS(Movements!$H$2:$H$5001,Movements!$B$2:$B$5001,$A388,Movements!$D$2:$D$5001,$B$1))</f>
        <v/>
      </c>
      <c r="E388" s="14" t="n"/>
      <c r="F388" s="12" t="str">
        <f>IF(OR($A388="",E388=""),"",E388-D388)</f>
        <v/>
      </c>
      <c r="G388" s="13" t="str">
        <f>IF(F388="","",F388*Items!$G386)</f>
        <v/>
      </c>
    </row>
    <row r="389">
      <c r="A389" s="12" t="str">
        <f>IF(Items!$A387="","",Items!$A387)</f>
        <v/>
      </c>
      <c r="B389" s="12" t="str">
        <f>IF($A389="","",Items!$B387)</f>
        <v/>
      </c>
      <c r="C389" s="12" t="str">
        <f>IF($A389="","",Items!$D387)</f>
        <v/>
      </c>
      <c r="D389" s="12" t="str">
        <f>IF($A389="","",SUMIFS(Movements!$H$2:$H$5001,Movements!$B$2:$B$5001,$A389,Movements!$D$2:$D$5001,$B$1))</f>
        <v/>
      </c>
      <c r="E389" s="14" t="n"/>
      <c r="F389" s="12" t="str">
        <f>IF(OR($A389="",E389=""),"",E389-D389)</f>
        <v/>
      </c>
      <c r="G389" s="13" t="str">
        <f>IF(F389="","",F389*Items!$G387)</f>
        <v/>
      </c>
    </row>
    <row r="390">
      <c r="A390" s="12" t="str">
        <f>IF(Items!$A388="","",Items!$A388)</f>
        <v/>
      </c>
      <c r="B390" s="12" t="str">
        <f>IF($A390="","",Items!$B388)</f>
        <v/>
      </c>
      <c r="C390" s="12" t="str">
        <f>IF($A390="","",Items!$D388)</f>
        <v/>
      </c>
      <c r="D390" s="12" t="str">
        <f>IF($A390="","",SUMIFS(Movements!$H$2:$H$5001,Movements!$B$2:$B$5001,$A390,Movements!$D$2:$D$5001,$B$1))</f>
        <v/>
      </c>
      <c r="E390" s="14" t="n"/>
      <c r="F390" s="12" t="str">
        <f>IF(OR($A390="",E390=""),"",E390-D390)</f>
        <v/>
      </c>
      <c r="G390" s="13" t="str">
        <f>IF(F390="","",F390*Items!$G388)</f>
        <v/>
      </c>
    </row>
    <row r="391">
      <c r="A391" s="12" t="str">
        <f>IF(Items!$A389="","",Items!$A389)</f>
        <v/>
      </c>
      <c r="B391" s="12" t="str">
        <f>IF($A391="","",Items!$B389)</f>
        <v/>
      </c>
      <c r="C391" s="12" t="str">
        <f>IF($A391="","",Items!$D389)</f>
        <v/>
      </c>
      <c r="D391" s="12" t="str">
        <f>IF($A391="","",SUMIFS(Movements!$H$2:$H$5001,Movements!$B$2:$B$5001,$A391,Movements!$D$2:$D$5001,$B$1))</f>
        <v/>
      </c>
      <c r="E391" s="14" t="n"/>
      <c r="F391" s="12" t="str">
        <f>IF(OR($A391="",E391=""),"",E391-D391)</f>
        <v/>
      </c>
      <c r="G391" s="13" t="str">
        <f>IF(F391="","",F391*Items!$G389)</f>
        <v/>
      </c>
    </row>
    <row r="392">
      <c r="A392" s="12" t="str">
        <f>IF(Items!$A390="","",Items!$A390)</f>
        <v/>
      </c>
      <c r="B392" s="12" t="str">
        <f>IF($A392="","",Items!$B390)</f>
        <v/>
      </c>
      <c r="C392" s="12" t="str">
        <f>IF($A392="","",Items!$D390)</f>
        <v/>
      </c>
      <c r="D392" s="12" t="str">
        <f>IF($A392="","",SUMIFS(Movements!$H$2:$H$5001,Movements!$B$2:$B$5001,$A392,Movements!$D$2:$D$5001,$B$1))</f>
        <v/>
      </c>
      <c r="E392" s="14" t="n"/>
      <c r="F392" s="12" t="str">
        <f>IF(OR($A392="",E392=""),"",E392-D392)</f>
        <v/>
      </c>
      <c r="G392" s="13" t="str">
        <f>IF(F392="","",F392*Items!$G390)</f>
        <v/>
      </c>
    </row>
    <row r="393">
      <c r="A393" s="12" t="str">
        <f>IF(Items!$A391="","",Items!$A391)</f>
        <v/>
      </c>
      <c r="B393" s="12" t="str">
        <f>IF($A393="","",Items!$B391)</f>
        <v/>
      </c>
      <c r="C393" s="12" t="str">
        <f>IF($A393="","",Items!$D391)</f>
        <v/>
      </c>
      <c r="D393" s="12" t="str">
        <f>IF($A393="","",SUMIFS(Movements!$H$2:$H$5001,Movements!$B$2:$B$5001,$A393,Movements!$D$2:$D$5001,$B$1))</f>
        <v/>
      </c>
      <c r="E393" s="14" t="n"/>
      <c r="F393" s="12" t="str">
        <f>IF(OR($A393="",E393=""),"",E393-D393)</f>
        <v/>
      </c>
      <c r="G393" s="13" t="str">
        <f>IF(F393="","",F393*Items!$G391)</f>
        <v/>
      </c>
    </row>
    <row r="394">
      <c r="A394" s="12" t="str">
        <f>IF(Items!$A392="","",Items!$A392)</f>
        <v/>
      </c>
      <c r="B394" s="12" t="str">
        <f>IF($A394="","",Items!$B392)</f>
        <v/>
      </c>
      <c r="C394" s="12" t="str">
        <f>IF($A394="","",Items!$D392)</f>
        <v/>
      </c>
      <c r="D394" s="12" t="str">
        <f>IF($A394="","",SUMIFS(Movements!$H$2:$H$5001,Movements!$B$2:$B$5001,$A394,Movements!$D$2:$D$5001,$B$1))</f>
        <v/>
      </c>
      <c r="E394" s="14" t="n"/>
      <c r="F394" s="12" t="str">
        <f>IF(OR($A394="",E394=""),"",E394-D394)</f>
        <v/>
      </c>
      <c r="G394" s="13" t="str">
        <f>IF(F394="","",F394*Items!$G392)</f>
        <v/>
      </c>
    </row>
    <row r="395">
      <c r="A395" s="12" t="str">
        <f>IF(Items!$A393="","",Items!$A393)</f>
        <v/>
      </c>
      <c r="B395" s="12" t="str">
        <f>IF($A395="","",Items!$B393)</f>
        <v/>
      </c>
      <c r="C395" s="12" t="str">
        <f>IF($A395="","",Items!$D393)</f>
        <v/>
      </c>
      <c r="D395" s="12" t="str">
        <f>IF($A395="","",SUMIFS(Movements!$H$2:$H$5001,Movements!$B$2:$B$5001,$A395,Movements!$D$2:$D$5001,$B$1))</f>
        <v/>
      </c>
      <c r="E395" s="14" t="n"/>
      <c r="F395" s="12" t="str">
        <f>IF(OR($A395="",E395=""),"",E395-D395)</f>
        <v/>
      </c>
      <c r="G395" s="13" t="str">
        <f>IF(F395="","",F395*Items!$G393)</f>
        <v/>
      </c>
    </row>
    <row r="396">
      <c r="A396" s="12" t="str">
        <f>IF(Items!$A394="","",Items!$A394)</f>
        <v/>
      </c>
      <c r="B396" s="12" t="str">
        <f>IF($A396="","",Items!$B394)</f>
        <v/>
      </c>
      <c r="C396" s="12" t="str">
        <f>IF($A396="","",Items!$D394)</f>
        <v/>
      </c>
      <c r="D396" s="12" t="str">
        <f>IF($A396="","",SUMIFS(Movements!$H$2:$H$5001,Movements!$B$2:$B$5001,$A396,Movements!$D$2:$D$5001,$B$1))</f>
        <v/>
      </c>
      <c r="E396" s="14" t="n"/>
      <c r="F396" s="12" t="str">
        <f>IF(OR($A396="",E396=""),"",E396-D396)</f>
        <v/>
      </c>
      <c r="G396" s="13" t="str">
        <f>IF(F396="","",F396*Items!$G394)</f>
        <v/>
      </c>
    </row>
    <row r="397">
      <c r="A397" s="12" t="str">
        <f>IF(Items!$A395="","",Items!$A395)</f>
        <v/>
      </c>
      <c r="B397" s="12" t="str">
        <f>IF($A397="","",Items!$B395)</f>
        <v/>
      </c>
      <c r="C397" s="12" t="str">
        <f>IF($A397="","",Items!$D395)</f>
        <v/>
      </c>
      <c r="D397" s="12" t="str">
        <f>IF($A397="","",SUMIFS(Movements!$H$2:$H$5001,Movements!$B$2:$B$5001,$A397,Movements!$D$2:$D$5001,$B$1))</f>
        <v/>
      </c>
      <c r="E397" s="14" t="n"/>
      <c r="F397" s="12" t="str">
        <f>IF(OR($A397="",E397=""),"",E397-D397)</f>
        <v/>
      </c>
      <c r="G397" s="13" t="str">
        <f>IF(F397="","",F397*Items!$G395)</f>
        <v/>
      </c>
    </row>
    <row r="398">
      <c r="A398" s="12" t="str">
        <f>IF(Items!$A396="","",Items!$A396)</f>
        <v/>
      </c>
      <c r="B398" s="12" t="str">
        <f>IF($A398="","",Items!$B396)</f>
        <v/>
      </c>
      <c r="C398" s="12" t="str">
        <f>IF($A398="","",Items!$D396)</f>
        <v/>
      </c>
      <c r="D398" s="12" t="str">
        <f>IF($A398="","",SUMIFS(Movements!$H$2:$H$5001,Movements!$B$2:$B$5001,$A398,Movements!$D$2:$D$5001,$B$1))</f>
        <v/>
      </c>
      <c r="E398" s="14" t="n"/>
      <c r="F398" s="12" t="str">
        <f>IF(OR($A398="",E398=""),"",E398-D398)</f>
        <v/>
      </c>
      <c r="G398" s="13" t="str">
        <f>IF(F398="","",F398*Items!$G396)</f>
        <v/>
      </c>
    </row>
    <row r="399">
      <c r="A399" s="12" t="str">
        <f>IF(Items!$A397="","",Items!$A397)</f>
        <v/>
      </c>
      <c r="B399" s="12" t="str">
        <f>IF($A399="","",Items!$B397)</f>
        <v/>
      </c>
      <c r="C399" s="12" t="str">
        <f>IF($A399="","",Items!$D397)</f>
        <v/>
      </c>
      <c r="D399" s="12" t="str">
        <f>IF($A399="","",SUMIFS(Movements!$H$2:$H$5001,Movements!$B$2:$B$5001,$A399,Movements!$D$2:$D$5001,$B$1))</f>
        <v/>
      </c>
      <c r="E399" s="14" t="n"/>
      <c r="F399" s="12" t="str">
        <f>IF(OR($A399="",E399=""),"",E399-D399)</f>
        <v/>
      </c>
      <c r="G399" s="13" t="str">
        <f>IF(F399="","",F399*Items!$G397)</f>
        <v/>
      </c>
    </row>
    <row r="400">
      <c r="A400" s="12" t="str">
        <f>IF(Items!$A398="","",Items!$A398)</f>
        <v/>
      </c>
      <c r="B400" s="12" t="str">
        <f>IF($A400="","",Items!$B398)</f>
        <v/>
      </c>
      <c r="C400" s="12" t="str">
        <f>IF($A400="","",Items!$D398)</f>
        <v/>
      </c>
      <c r="D400" s="12" t="str">
        <f>IF($A400="","",SUMIFS(Movements!$H$2:$H$5001,Movements!$B$2:$B$5001,$A400,Movements!$D$2:$D$5001,$B$1))</f>
        <v/>
      </c>
      <c r="E400" s="14" t="n"/>
      <c r="F400" s="12" t="str">
        <f>IF(OR($A400="",E400=""),"",E400-D400)</f>
        <v/>
      </c>
      <c r="G400" s="13" t="str">
        <f>IF(F400="","",F400*Items!$G398)</f>
        <v/>
      </c>
    </row>
    <row r="401">
      <c r="A401" s="12" t="str">
        <f>IF(Items!$A399="","",Items!$A399)</f>
        <v/>
      </c>
      <c r="B401" s="12" t="str">
        <f>IF($A401="","",Items!$B399)</f>
        <v/>
      </c>
      <c r="C401" s="12" t="str">
        <f>IF($A401="","",Items!$D399)</f>
        <v/>
      </c>
      <c r="D401" s="12" t="str">
        <f>IF($A401="","",SUMIFS(Movements!$H$2:$H$5001,Movements!$B$2:$B$5001,$A401,Movements!$D$2:$D$5001,$B$1))</f>
        <v/>
      </c>
      <c r="E401" s="14" t="n"/>
      <c r="F401" s="12" t="str">
        <f>IF(OR($A401="",E401=""),"",E401-D401)</f>
        <v/>
      </c>
      <c r="G401" s="13" t="str">
        <f>IF(F401="","",F401*Items!$G399)</f>
        <v/>
      </c>
    </row>
    <row r="402">
      <c r="A402" s="12" t="str">
        <f>IF(Items!$A400="","",Items!$A400)</f>
        <v/>
      </c>
      <c r="B402" s="12" t="str">
        <f>IF($A402="","",Items!$B400)</f>
        <v/>
      </c>
      <c r="C402" s="12" t="str">
        <f>IF($A402="","",Items!$D400)</f>
        <v/>
      </c>
      <c r="D402" s="12" t="str">
        <f>IF($A402="","",SUMIFS(Movements!$H$2:$H$5001,Movements!$B$2:$B$5001,$A402,Movements!$D$2:$D$5001,$B$1))</f>
        <v/>
      </c>
      <c r="E402" s="14" t="n"/>
      <c r="F402" s="12" t="str">
        <f>IF(OR($A402="",E402=""),"",E402-D402)</f>
        <v/>
      </c>
      <c r="G402" s="13" t="str">
        <f>IF(F402="","",F402*Items!$G400)</f>
        <v/>
      </c>
    </row>
    <row r="403">
      <c r="A403" s="12" t="str">
        <f>IF(Items!$A401="","",Items!$A401)</f>
        <v/>
      </c>
      <c r="B403" s="12" t="str">
        <f>IF($A403="","",Items!$B401)</f>
        <v/>
      </c>
      <c r="C403" s="12" t="str">
        <f>IF($A403="","",Items!$D401)</f>
        <v/>
      </c>
      <c r="D403" s="12" t="str">
        <f>IF($A403="","",SUMIFS(Movements!$H$2:$H$5001,Movements!$B$2:$B$5001,$A403,Movements!$D$2:$D$5001,$B$1))</f>
        <v/>
      </c>
      <c r="E403" s="14" t="n"/>
      <c r="F403" s="12" t="str">
        <f>IF(OR($A403="",E403=""),"",E403-D403)</f>
        <v/>
      </c>
      <c r="G403" s="13" t="str">
        <f>IF(F403="","",F403*Items!$G401)</f>
        <v/>
      </c>
    </row>
    <row r="404">
      <c r="A404" s="12" t="str">
        <f>IF(Items!$A402="","",Items!$A402)</f>
        <v/>
      </c>
      <c r="B404" s="12" t="str">
        <f>IF($A404="","",Items!$B402)</f>
        <v/>
      </c>
      <c r="C404" s="12" t="str">
        <f>IF($A404="","",Items!$D402)</f>
        <v/>
      </c>
      <c r="D404" s="12" t="str">
        <f>IF($A404="","",SUMIFS(Movements!$H$2:$H$5001,Movements!$B$2:$B$5001,$A404,Movements!$D$2:$D$5001,$B$1))</f>
        <v/>
      </c>
      <c r="E404" s="14" t="n"/>
      <c r="F404" s="12" t="str">
        <f>IF(OR($A404="",E404=""),"",E404-D404)</f>
        <v/>
      </c>
      <c r="G404" s="13" t="str">
        <f>IF(F404="","",F404*Items!$G402)</f>
        <v/>
      </c>
    </row>
    <row r="405">
      <c r="A405" s="12" t="str">
        <f>IF(Items!$A403="","",Items!$A403)</f>
        <v/>
      </c>
      <c r="B405" s="12" t="str">
        <f>IF($A405="","",Items!$B403)</f>
        <v/>
      </c>
      <c r="C405" s="12" t="str">
        <f>IF($A405="","",Items!$D403)</f>
        <v/>
      </c>
      <c r="D405" s="12" t="str">
        <f>IF($A405="","",SUMIFS(Movements!$H$2:$H$5001,Movements!$B$2:$B$5001,$A405,Movements!$D$2:$D$5001,$B$1))</f>
        <v/>
      </c>
      <c r="E405" s="14" t="n"/>
      <c r="F405" s="12" t="str">
        <f>IF(OR($A405="",E405=""),"",E405-D405)</f>
        <v/>
      </c>
      <c r="G405" s="13" t="str">
        <f>IF(F405="","",F405*Items!$G403)</f>
        <v/>
      </c>
    </row>
    <row r="406">
      <c r="A406" s="12" t="str">
        <f>IF(Items!$A404="","",Items!$A404)</f>
        <v/>
      </c>
      <c r="B406" s="12" t="str">
        <f>IF($A406="","",Items!$B404)</f>
        <v/>
      </c>
      <c r="C406" s="12" t="str">
        <f>IF($A406="","",Items!$D404)</f>
        <v/>
      </c>
      <c r="D406" s="12" t="str">
        <f>IF($A406="","",SUMIFS(Movements!$H$2:$H$5001,Movements!$B$2:$B$5001,$A406,Movements!$D$2:$D$5001,$B$1))</f>
        <v/>
      </c>
      <c r="E406" s="14" t="n"/>
      <c r="F406" s="12" t="str">
        <f>IF(OR($A406="",E406=""),"",E406-D406)</f>
        <v/>
      </c>
      <c r="G406" s="13" t="str">
        <f>IF(F406="","",F406*Items!$G404)</f>
        <v/>
      </c>
    </row>
    <row r="407">
      <c r="A407" s="12" t="str">
        <f>IF(Items!$A405="","",Items!$A405)</f>
        <v/>
      </c>
      <c r="B407" s="12" t="str">
        <f>IF($A407="","",Items!$B405)</f>
        <v/>
      </c>
      <c r="C407" s="12" t="str">
        <f>IF($A407="","",Items!$D405)</f>
        <v/>
      </c>
      <c r="D407" s="12" t="str">
        <f>IF($A407="","",SUMIFS(Movements!$H$2:$H$5001,Movements!$B$2:$B$5001,$A407,Movements!$D$2:$D$5001,$B$1))</f>
        <v/>
      </c>
      <c r="E407" s="14" t="n"/>
      <c r="F407" s="12" t="str">
        <f>IF(OR($A407="",E407=""),"",E407-D407)</f>
        <v/>
      </c>
      <c r="G407" s="13" t="str">
        <f>IF(F407="","",F407*Items!$G405)</f>
        <v/>
      </c>
    </row>
    <row r="408">
      <c r="A408" s="12" t="str">
        <f>IF(Items!$A406="","",Items!$A406)</f>
        <v/>
      </c>
      <c r="B408" s="12" t="str">
        <f>IF($A408="","",Items!$B406)</f>
        <v/>
      </c>
      <c r="C408" s="12" t="str">
        <f>IF($A408="","",Items!$D406)</f>
        <v/>
      </c>
      <c r="D408" s="12" t="str">
        <f>IF($A408="","",SUMIFS(Movements!$H$2:$H$5001,Movements!$B$2:$B$5001,$A408,Movements!$D$2:$D$5001,$B$1))</f>
        <v/>
      </c>
      <c r="E408" s="14" t="n"/>
      <c r="F408" s="12" t="str">
        <f>IF(OR($A408="",E408=""),"",E408-D408)</f>
        <v/>
      </c>
      <c r="G408" s="13" t="str">
        <f>IF(F408="","",F408*Items!$G406)</f>
        <v/>
      </c>
    </row>
    <row r="409">
      <c r="A409" s="12" t="str">
        <f>IF(Items!$A407="","",Items!$A407)</f>
        <v/>
      </c>
      <c r="B409" s="12" t="str">
        <f>IF($A409="","",Items!$B407)</f>
        <v/>
      </c>
      <c r="C409" s="12" t="str">
        <f>IF($A409="","",Items!$D407)</f>
        <v/>
      </c>
      <c r="D409" s="12" t="str">
        <f>IF($A409="","",SUMIFS(Movements!$H$2:$H$5001,Movements!$B$2:$B$5001,$A409,Movements!$D$2:$D$5001,$B$1))</f>
        <v/>
      </c>
      <c r="E409" s="14" t="n"/>
      <c r="F409" s="12" t="str">
        <f>IF(OR($A409="",E409=""),"",E409-D409)</f>
        <v/>
      </c>
      <c r="G409" s="13" t="str">
        <f>IF(F409="","",F409*Items!$G407)</f>
        <v/>
      </c>
    </row>
    <row r="410">
      <c r="A410" s="12" t="str">
        <f>IF(Items!$A408="","",Items!$A408)</f>
        <v/>
      </c>
      <c r="B410" s="12" t="str">
        <f>IF($A410="","",Items!$B408)</f>
        <v/>
      </c>
      <c r="C410" s="12" t="str">
        <f>IF($A410="","",Items!$D408)</f>
        <v/>
      </c>
      <c r="D410" s="12" t="str">
        <f>IF($A410="","",SUMIFS(Movements!$H$2:$H$5001,Movements!$B$2:$B$5001,$A410,Movements!$D$2:$D$5001,$B$1))</f>
        <v/>
      </c>
      <c r="E410" s="14" t="n"/>
      <c r="F410" s="12" t="str">
        <f>IF(OR($A410="",E410=""),"",E410-D410)</f>
        <v/>
      </c>
      <c r="G410" s="13" t="str">
        <f>IF(F410="","",F410*Items!$G408)</f>
        <v/>
      </c>
    </row>
    <row r="411">
      <c r="A411" s="12" t="str">
        <f>IF(Items!$A409="","",Items!$A409)</f>
        <v/>
      </c>
      <c r="B411" s="12" t="str">
        <f>IF($A411="","",Items!$B409)</f>
        <v/>
      </c>
      <c r="C411" s="12" t="str">
        <f>IF($A411="","",Items!$D409)</f>
        <v/>
      </c>
      <c r="D411" s="12" t="str">
        <f>IF($A411="","",SUMIFS(Movements!$H$2:$H$5001,Movements!$B$2:$B$5001,$A411,Movements!$D$2:$D$5001,$B$1))</f>
        <v/>
      </c>
      <c r="E411" s="14" t="n"/>
      <c r="F411" s="12" t="str">
        <f>IF(OR($A411="",E411=""),"",E411-D411)</f>
        <v/>
      </c>
      <c r="G411" s="13" t="str">
        <f>IF(F411="","",F411*Items!$G409)</f>
        <v/>
      </c>
    </row>
    <row r="412">
      <c r="A412" s="12" t="str">
        <f>IF(Items!$A410="","",Items!$A410)</f>
        <v/>
      </c>
      <c r="B412" s="12" t="str">
        <f>IF($A412="","",Items!$B410)</f>
        <v/>
      </c>
      <c r="C412" s="12" t="str">
        <f>IF($A412="","",Items!$D410)</f>
        <v/>
      </c>
      <c r="D412" s="12" t="str">
        <f>IF($A412="","",SUMIFS(Movements!$H$2:$H$5001,Movements!$B$2:$B$5001,$A412,Movements!$D$2:$D$5001,$B$1))</f>
        <v/>
      </c>
      <c r="E412" s="14" t="n"/>
      <c r="F412" s="12" t="str">
        <f>IF(OR($A412="",E412=""),"",E412-D412)</f>
        <v/>
      </c>
      <c r="G412" s="13" t="str">
        <f>IF(F412="","",F412*Items!$G410)</f>
        <v/>
      </c>
    </row>
    <row r="413">
      <c r="A413" s="12" t="str">
        <f>IF(Items!$A411="","",Items!$A411)</f>
        <v/>
      </c>
      <c r="B413" s="12" t="str">
        <f>IF($A413="","",Items!$B411)</f>
        <v/>
      </c>
      <c r="C413" s="12" t="str">
        <f>IF($A413="","",Items!$D411)</f>
        <v/>
      </c>
      <c r="D413" s="12" t="str">
        <f>IF($A413="","",SUMIFS(Movements!$H$2:$H$5001,Movements!$B$2:$B$5001,$A413,Movements!$D$2:$D$5001,$B$1))</f>
        <v/>
      </c>
      <c r="E413" s="14" t="n"/>
      <c r="F413" s="12" t="str">
        <f>IF(OR($A413="",E413=""),"",E413-D413)</f>
        <v/>
      </c>
      <c r="G413" s="13" t="str">
        <f>IF(F413="","",F413*Items!$G411)</f>
        <v/>
      </c>
    </row>
    <row r="414">
      <c r="A414" s="12" t="str">
        <f>IF(Items!$A412="","",Items!$A412)</f>
        <v/>
      </c>
      <c r="B414" s="12" t="str">
        <f>IF($A414="","",Items!$B412)</f>
        <v/>
      </c>
      <c r="C414" s="12" t="str">
        <f>IF($A414="","",Items!$D412)</f>
        <v/>
      </c>
      <c r="D414" s="12" t="str">
        <f>IF($A414="","",SUMIFS(Movements!$H$2:$H$5001,Movements!$B$2:$B$5001,$A414,Movements!$D$2:$D$5001,$B$1))</f>
        <v/>
      </c>
      <c r="E414" s="14" t="n"/>
      <c r="F414" s="12" t="str">
        <f>IF(OR($A414="",E414=""),"",E414-D414)</f>
        <v/>
      </c>
      <c r="G414" s="13" t="str">
        <f>IF(F414="","",F414*Items!$G412)</f>
        <v/>
      </c>
    </row>
    <row r="415">
      <c r="A415" s="12" t="str">
        <f>IF(Items!$A413="","",Items!$A413)</f>
        <v/>
      </c>
      <c r="B415" s="12" t="str">
        <f>IF($A415="","",Items!$B413)</f>
        <v/>
      </c>
      <c r="C415" s="12" t="str">
        <f>IF($A415="","",Items!$D413)</f>
        <v/>
      </c>
      <c r="D415" s="12" t="str">
        <f>IF($A415="","",SUMIFS(Movements!$H$2:$H$5001,Movements!$B$2:$B$5001,$A415,Movements!$D$2:$D$5001,$B$1))</f>
        <v/>
      </c>
      <c r="E415" s="14" t="n"/>
      <c r="F415" s="12" t="str">
        <f>IF(OR($A415="",E415=""),"",E415-D415)</f>
        <v/>
      </c>
      <c r="G415" s="13" t="str">
        <f>IF(F415="","",F415*Items!$G413)</f>
        <v/>
      </c>
    </row>
    <row r="416">
      <c r="A416" s="12" t="str">
        <f>IF(Items!$A414="","",Items!$A414)</f>
        <v/>
      </c>
      <c r="B416" s="12" t="str">
        <f>IF($A416="","",Items!$B414)</f>
        <v/>
      </c>
      <c r="C416" s="12" t="str">
        <f>IF($A416="","",Items!$D414)</f>
        <v/>
      </c>
      <c r="D416" s="12" t="str">
        <f>IF($A416="","",SUMIFS(Movements!$H$2:$H$5001,Movements!$B$2:$B$5001,$A416,Movements!$D$2:$D$5001,$B$1))</f>
        <v/>
      </c>
      <c r="E416" s="14" t="n"/>
      <c r="F416" s="12" t="str">
        <f>IF(OR($A416="",E416=""),"",E416-D416)</f>
        <v/>
      </c>
      <c r="G416" s="13" t="str">
        <f>IF(F416="","",F416*Items!$G414)</f>
        <v/>
      </c>
    </row>
    <row r="417">
      <c r="A417" s="12" t="str">
        <f>IF(Items!$A415="","",Items!$A415)</f>
        <v/>
      </c>
      <c r="B417" s="12" t="str">
        <f>IF($A417="","",Items!$B415)</f>
        <v/>
      </c>
      <c r="C417" s="12" t="str">
        <f>IF($A417="","",Items!$D415)</f>
        <v/>
      </c>
      <c r="D417" s="12" t="str">
        <f>IF($A417="","",SUMIFS(Movements!$H$2:$H$5001,Movements!$B$2:$B$5001,$A417,Movements!$D$2:$D$5001,$B$1))</f>
        <v/>
      </c>
      <c r="E417" s="14" t="n"/>
      <c r="F417" s="12" t="str">
        <f>IF(OR($A417="",E417=""),"",E417-D417)</f>
        <v/>
      </c>
      <c r="G417" s="13" t="str">
        <f>IF(F417="","",F417*Items!$G415)</f>
        <v/>
      </c>
    </row>
    <row r="418">
      <c r="A418" s="12" t="str">
        <f>IF(Items!$A416="","",Items!$A416)</f>
        <v/>
      </c>
      <c r="B418" s="12" t="str">
        <f>IF($A418="","",Items!$B416)</f>
        <v/>
      </c>
      <c r="C418" s="12" t="str">
        <f>IF($A418="","",Items!$D416)</f>
        <v/>
      </c>
      <c r="D418" s="12" t="str">
        <f>IF($A418="","",SUMIFS(Movements!$H$2:$H$5001,Movements!$B$2:$B$5001,$A418,Movements!$D$2:$D$5001,$B$1))</f>
        <v/>
      </c>
      <c r="E418" s="14" t="n"/>
      <c r="F418" s="12" t="str">
        <f>IF(OR($A418="",E418=""),"",E418-D418)</f>
        <v/>
      </c>
      <c r="G418" s="13" t="str">
        <f>IF(F418="","",F418*Items!$G416)</f>
        <v/>
      </c>
    </row>
    <row r="419">
      <c r="A419" s="12" t="str">
        <f>IF(Items!$A417="","",Items!$A417)</f>
        <v/>
      </c>
      <c r="B419" s="12" t="str">
        <f>IF($A419="","",Items!$B417)</f>
        <v/>
      </c>
      <c r="C419" s="12" t="str">
        <f>IF($A419="","",Items!$D417)</f>
        <v/>
      </c>
      <c r="D419" s="12" t="str">
        <f>IF($A419="","",SUMIFS(Movements!$H$2:$H$5001,Movements!$B$2:$B$5001,$A419,Movements!$D$2:$D$5001,$B$1))</f>
        <v/>
      </c>
      <c r="E419" s="14" t="n"/>
      <c r="F419" s="12" t="str">
        <f>IF(OR($A419="",E419=""),"",E419-D419)</f>
        <v/>
      </c>
      <c r="G419" s="13" t="str">
        <f>IF(F419="","",F419*Items!$G417)</f>
        <v/>
      </c>
    </row>
    <row r="420">
      <c r="A420" s="12" t="str">
        <f>IF(Items!$A418="","",Items!$A418)</f>
        <v/>
      </c>
      <c r="B420" s="12" t="str">
        <f>IF($A420="","",Items!$B418)</f>
        <v/>
      </c>
      <c r="C420" s="12" t="str">
        <f>IF($A420="","",Items!$D418)</f>
        <v/>
      </c>
      <c r="D420" s="12" t="str">
        <f>IF($A420="","",SUMIFS(Movements!$H$2:$H$5001,Movements!$B$2:$B$5001,$A420,Movements!$D$2:$D$5001,$B$1))</f>
        <v/>
      </c>
      <c r="E420" s="14" t="n"/>
      <c r="F420" s="12" t="str">
        <f>IF(OR($A420="",E420=""),"",E420-D420)</f>
        <v/>
      </c>
      <c r="G420" s="13" t="str">
        <f>IF(F420="","",F420*Items!$G418)</f>
        <v/>
      </c>
    </row>
    <row r="421">
      <c r="A421" s="12" t="str">
        <f>IF(Items!$A419="","",Items!$A419)</f>
        <v/>
      </c>
      <c r="B421" s="12" t="str">
        <f>IF($A421="","",Items!$B419)</f>
        <v/>
      </c>
      <c r="C421" s="12" t="str">
        <f>IF($A421="","",Items!$D419)</f>
        <v/>
      </c>
      <c r="D421" s="12" t="str">
        <f>IF($A421="","",SUMIFS(Movements!$H$2:$H$5001,Movements!$B$2:$B$5001,$A421,Movements!$D$2:$D$5001,$B$1))</f>
        <v/>
      </c>
      <c r="E421" s="14" t="n"/>
      <c r="F421" s="12" t="str">
        <f>IF(OR($A421="",E421=""),"",E421-D421)</f>
        <v/>
      </c>
      <c r="G421" s="13" t="str">
        <f>IF(F421="","",F421*Items!$G419)</f>
        <v/>
      </c>
    </row>
    <row r="422">
      <c r="A422" s="12" t="str">
        <f>IF(Items!$A420="","",Items!$A420)</f>
        <v/>
      </c>
      <c r="B422" s="12" t="str">
        <f>IF($A422="","",Items!$B420)</f>
        <v/>
      </c>
      <c r="C422" s="12" t="str">
        <f>IF($A422="","",Items!$D420)</f>
        <v/>
      </c>
      <c r="D422" s="12" t="str">
        <f>IF($A422="","",SUMIFS(Movements!$H$2:$H$5001,Movements!$B$2:$B$5001,$A422,Movements!$D$2:$D$5001,$B$1))</f>
        <v/>
      </c>
      <c r="E422" s="14" t="n"/>
      <c r="F422" s="12" t="str">
        <f>IF(OR($A422="",E422=""),"",E422-D422)</f>
        <v/>
      </c>
      <c r="G422" s="13" t="str">
        <f>IF(F422="","",F422*Items!$G420)</f>
        <v/>
      </c>
    </row>
    <row r="423">
      <c r="A423" s="12" t="str">
        <f>IF(Items!$A421="","",Items!$A421)</f>
        <v/>
      </c>
      <c r="B423" s="12" t="str">
        <f>IF($A423="","",Items!$B421)</f>
        <v/>
      </c>
      <c r="C423" s="12" t="str">
        <f>IF($A423="","",Items!$D421)</f>
        <v/>
      </c>
      <c r="D423" s="12" t="str">
        <f>IF($A423="","",SUMIFS(Movements!$H$2:$H$5001,Movements!$B$2:$B$5001,$A423,Movements!$D$2:$D$5001,$B$1))</f>
        <v/>
      </c>
      <c r="E423" s="14" t="n"/>
      <c r="F423" s="12" t="str">
        <f>IF(OR($A423="",E423=""),"",E423-D423)</f>
        <v/>
      </c>
      <c r="G423" s="13" t="str">
        <f>IF(F423="","",F423*Items!$G421)</f>
        <v/>
      </c>
    </row>
    <row r="424">
      <c r="A424" s="12" t="str">
        <f>IF(Items!$A422="","",Items!$A422)</f>
        <v/>
      </c>
      <c r="B424" s="12" t="str">
        <f>IF($A424="","",Items!$B422)</f>
        <v/>
      </c>
      <c r="C424" s="12" t="str">
        <f>IF($A424="","",Items!$D422)</f>
        <v/>
      </c>
      <c r="D424" s="12" t="str">
        <f>IF($A424="","",SUMIFS(Movements!$H$2:$H$5001,Movements!$B$2:$B$5001,$A424,Movements!$D$2:$D$5001,$B$1))</f>
        <v/>
      </c>
      <c r="E424" s="14" t="n"/>
      <c r="F424" s="12" t="str">
        <f>IF(OR($A424="",E424=""),"",E424-D424)</f>
        <v/>
      </c>
      <c r="G424" s="13" t="str">
        <f>IF(F424="","",F424*Items!$G422)</f>
        <v/>
      </c>
    </row>
    <row r="425">
      <c r="A425" s="12" t="str">
        <f>IF(Items!$A423="","",Items!$A423)</f>
        <v/>
      </c>
      <c r="B425" s="12" t="str">
        <f>IF($A425="","",Items!$B423)</f>
        <v/>
      </c>
      <c r="C425" s="12" t="str">
        <f>IF($A425="","",Items!$D423)</f>
        <v/>
      </c>
      <c r="D425" s="12" t="str">
        <f>IF($A425="","",SUMIFS(Movements!$H$2:$H$5001,Movements!$B$2:$B$5001,$A425,Movements!$D$2:$D$5001,$B$1))</f>
        <v/>
      </c>
      <c r="E425" s="14" t="n"/>
      <c r="F425" s="12" t="str">
        <f>IF(OR($A425="",E425=""),"",E425-D425)</f>
        <v/>
      </c>
      <c r="G425" s="13" t="str">
        <f>IF(F425="","",F425*Items!$G423)</f>
        <v/>
      </c>
    </row>
    <row r="426">
      <c r="A426" s="12" t="str">
        <f>IF(Items!$A424="","",Items!$A424)</f>
        <v/>
      </c>
      <c r="B426" s="12" t="str">
        <f>IF($A426="","",Items!$B424)</f>
        <v/>
      </c>
      <c r="C426" s="12" t="str">
        <f>IF($A426="","",Items!$D424)</f>
        <v/>
      </c>
      <c r="D426" s="12" t="str">
        <f>IF($A426="","",SUMIFS(Movements!$H$2:$H$5001,Movements!$B$2:$B$5001,$A426,Movements!$D$2:$D$5001,$B$1))</f>
        <v/>
      </c>
      <c r="E426" s="14" t="n"/>
      <c r="F426" s="12" t="str">
        <f>IF(OR($A426="",E426=""),"",E426-D426)</f>
        <v/>
      </c>
      <c r="G426" s="13" t="str">
        <f>IF(F426="","",F426*Items!$G424)</f>
        <v/>
      </c>
    </row>
    <row r="427">
      <c r="A427" s="12" t="str">
        <f>IF(Items!$A425="","",Items!$A425)</f>
        <v/>
      </c>
      <c r="B427" s="12" t="str">
        <f>IF($A427="","",Items!$B425)</f>
        <v/>
      </c>
      <c r="C427" s="12" t="str">
        <f>IF($A427="","",Items!$D425)</f>
        <v/>
      </c>
      <c r="D427" s="12" t="str">
        <f>IF($A427="","",SUMIFS(Movements!$H$2:$H$5001,Movements!$B$2:$B$5001,$A427,Movements!$D$2:$D$5001,$B$1))</f>
        <v/>
      </c>
      <c r="E427" s="14" t="n"/>
      <c r="F427" s="12" t="str">
        <f>IF(OR($A427="",E427=""),"",E427-D427)</f>
        <v/>
      </c>
      <c r="G427" s="13" t="str">
        <f>IF(F427="","",F427*Items!$G425)</f>
        <v/>
      </c>
    </row>
    <row r="428">
      <c r="A428" s="12" t="str">
        <f>IF(Items!$A426="","",Items!$A426)</f>
        <v/>
      </c>
      <c r="B428" s="12" t="str">
        <f>IF($A428="","",Items!$B426)</f>
        <v/>
      </c>
      <c r="C428" s="12" t="str">
        <f>IF($A428="","",Items!$D426)</f>
        <v/>
      </c>
      <c r="D428" s="12" t="str">
        <f>IF($A428="","",SUMIFS(Movements!$H$2:$H$5001,Movements!$B$2:$B$5001,$A428,Movements!$D$2:$D$5001,$B$1))</f>
        <v/>
      </c>
      <c r="E428" s="14" t="n"/>
      <c r="F428" s="12" t="str">
        <f>IF(OR($A428="",E428=""),"",E428-D428)</f>
        <v/>
      </c>
      <c r="G428" s="13" t="str">
        <f>IF(F428="","",F428*Items!$G426)</f>
        <v/>
      </c>
    </row>
    <row r="429">
      <c r="A429" s="12" t="str">
        <f>IF(Items!$A427="","",Items!$A427)</f>
        <v/>
      </c>
      <c r="B429" s="12" t="str">
        <f>IF($A429="","",Items!$B427)</f>
        <v/>
      </c>
      <c r="C429" s="12" t="str">
        <f>IF($A429="","",Items!$D427)</f>
        <v/>
      </c>
      <c r="D429" s="12" t="str">
        <f>IF($A429="","",SUMIFS(Movements!$H$2:$H$5001,Movements!$B$2:$B$5001,$A429,Movements!$D$2:$D$5001,$B$1))</f>
        <v/>
      </c>
      <c r="E429" s="14" t="n"/>
      <c r="F429" s="12" t="str">
        <f>IF(OR($A429="",E429=""),"",E429-D429)</f>
        <v/>
      </c>
      <c r="G429" s="13" t="str">
        <f>IF(F429="","",F429*Items!$G427)</f>
        <v/>
      </c>
    </row>
    <row r="430">
      <c r="A430" s="12" t="str">
        <f>IF(Items!$A428="","",Items!$A428)</f>
        <v/>
      </c>
      <c r="B430" s="12" t="str">
        <f>IF($A430="","",Items!$B428)</f>
        <v/>
      </c>
      <c r="C430" s="12" t="str">
        <f>IF($A430="","",Items!$D428)</f>
        <v/>
      </c>
      <c r="D430" s="12" t="str">
        <f>IF($A430="","",SUMIFS(Movements!$H$2:$H$5001,Movements!$B$2:$B$5001,$A430,Movements!$D$2:$D$5001,$B$1))</f>
        <v/>
      </c>
      <c r="E430" s="14" t="n"/>
      <c r="F430" s="12" t="str">
        <f>IF(OR($A430="",E430=""),"",E430-D430)</f>
        <v/>
      </c>
      <c r="G430" s="13" t="str">
        <f>IF(F430="","",F430*Items!$G428)</f>
        <v/>
      </c>
    </row>
    <row r="431">
      <c r="A431" s="12" t="str">
        <f>IF(Items!$A429="","",Items!$A429)</f>
        <v/>
      </c>
      <c r="B431" s="12" t="str">
        <f>IF($A431="","",Items!$B429)</f>
        <v/>
      </c>
      <c r="C431" s="12" t="str">
        <f>IF($A431="","",Items!$D429)</f>
        <v/>
      </c>
      <c r="D431" s="12" t="str">
        <f>IF($A431="","",SUMIFS(Movements!$H$2:$H$5001,Movements!$B$2:$B$5001,$A431,Movements!$D$2:$D$5001,$B$1))</f>
        <v/>
      </c>
      <c r="E431" s="14" t="n"/>
      <c r="F431" s="12" t="str">
        <f>IF(OR($A431="",E431=""),"",E431-D431)</f>
        <v/>
      </c>
      <c r="G431" s="13" t="str">
        <f>IF(F431="","",F431*Items!$G429)</f>
        <v/>
      </c>
    </row>
    <row r="432">
      <c r="A432" s="12" t="str">
        <f>IF(Items!$A430="","",Items!$A430)</f>
        <v/>
      </c>
      <c r="B432" s="12" t="str">
        <f>IF($A432="","",Items!$B430)</f>
        <v/>
      </c>
      <c r="C432" s="12" t="str">
        <f>IF($A432="","",Items!$D430)</f>
        <v/>
      </c>
      <c r="D432" s="12" t="str">
        <f>IF($A432="","",SUMIFS(Movements!$H$2:$H$5001,Movements!$B$2:$B$5001,$A432,Movements!$D$2:$D$5001,$B$1))</f>
        <v/>
      </c>
      <c r="E432" s="14" t="n"/>
      <c r="F432" s="12" t="str">
        <f>IF(OR($A432="",E432=""),"",E432-D432)</f>
        <v/>
      </c>
      <c r="G432" s="13" t="str">
        <f>IF(F432="","",F432*Items!$G430)</f>
        <v/>
      </c>
    </row>
    <row r="433">
      <c r="A433" s="12" t="str">
        <f>IF(Items!$A431="","",Items!$A431)</f>
        <v/>
      </c>
      <c r="B433" s="12" t="str">
        <f>IF($A433="","",Items!$B431)</f>
        <v/>
      </c>
      <c r="C433" s="12" t="str">
        <f>IF($A433="","",Items!$D431)</f>
        <v/>
      </c>
      <c r="D433" s="12" t="str">
        <f>IF($A433="","",SUMIFS(Movements!$H$2:$H$5001,Movements!$B$2:$B$5001,$A433,Movements!$D$2:$D$5001,$B$1))</f>
        <v/>
      </c>
      <c r="E433" s="14" t="n"/>
      <c r="F433" s="12" t="str">
        <f>IF(OR($A433="",E433=""),"",E433-D433)</f>
        <v/>
      </c>
      <c r="G433" s="13" t="str">
        <f>IF(F433="","",F433*Items!$G431)</f>
        <v/>
      </c>
    </row>
    <row r="434">
      <c r="A434" s="12" t="str">
        <f>IF(Items!$A432="","",Items!$A432)</f>
        <v/>
      </c>
      <c r="B434" s="12" t="str">
        <f>IF($A434="","",Items!$B432)</f>
        <v/>
      </c>
      <c r="C434" s="12" t="str">
        <f>IF($A434="","",Items!$D432)</f>
        <v/>
      </c>
      <c r="D434" s="12" t="str">
        <f>IF($A434="","",SUMIFS(Movements!$H$2:$H$5001,Movements!$B$2:$B$5001,$A434,Movements!$D$2:$D$5001,$B$1))</f>
        <v/>
      </c>
      <c r="E434" s="14" t="n"/>
      <c r="F434" s="12" t="str">
        <f>IF(OR($A434="",E434=""),"",E434-D434)</f>
        <v/>
      </c>
      <c r="G434" s="13" t="str">
        <f>IF(F434="","",F434*Items!$G432)</f>
        <v/>
      </c>
    </row>
    <row r="435">
      <c r="A435" s="12" t="str">
        <f>IF(Items!$A433="","",Items!$A433)</f>
        <v/>
      </c>
      <c r="B435" s="12" t="str">
        <f>IF($A435="","",Items!$B433)</f>
        <v/>
      </c>
      <c r="C435" s="12" t="str">
        <f>IF($A435="","",Items!$D433)</f>
        <v/>
      </c>
      <c r="D435" s="12" t="str">
        <f>IF($A435="","",SUMIFS(Movements!$H$2:$H$5001,Movements!$B$2:$B$5001,$A435,Movements!$D$2:$D$5001,$B$1))</f>
        <v/>
      </c>
      <c r="E435" s="14" t="n"/>
      <c r="F435" s="12" t="str">
        <f>IF(OR($A435="",E435=""),"",E435-D435)</f>
        <v/>
      </c>
      <c r="G435" s="13" t="str">
        <f>IF(F435="","",F435*Items!$G433)</f>
        <v/>
      </c>
    </row>
    <row r="436">
      <c r="A436" s="12" t="str">
        <f>IF(Items!$A434="","",Items!$A434)</f>
        <v/>
      </c>
      <c r="B436" s="12" t="str">
        <f>IF($A436="","",Items!$B434)</f>
        <v/>
      </c>
      <c r="C436" s="12" t="str">
        <f>IF($A436="","",Items!$D434)</f>
        <v/>
      </c>
      <c r="D436" s="12" t="str">
        <f>IF($A436="","",SUMIFS(Movements!$H$2:$H$5001,Movements!$B$2:$B$5001,$A436,Movements!$D$2:$D$5001,$B$1))</f>
        <v/>
      </c>
      <c r="E436" s="14" t="n"/>
      <c r="F436" s="12" t="str">
        <f>IF(OR($A436="",E436=""),"",E436-D436)</f>
        <v/>
      </c>
      <c r="G436" s="13" t="str">
        <f>IF(F436="","",F436*Items!$G434)</f>
        <v/>
      </c>
    </row>
    <row r="437">
      <c r="A437" s="12" t="str">
        <f>IF(Items!$A435="","",Items!$A435)</f>
        <v/>
      </c>
      <c r="B437" s="12" t="str">
        <f>IF($A437="","",Items!$B435)</f>
        <v/>
      </c>
      <c r="C437" s="12" t="str">
        <f>IF($A437="","",Items!$D435)</f>
        <v/>
      </c>
      <c r="D437" s="12" t="str">
        <f>IF($A437="","",SUMIFS(Movements!$H$2:$H$5001,Movements!$B$2:$B$5001,$A437,Movements!$D$2:$D$5001,$B$1))</f>
        <v/>
      </c>
      <c r="E437" s="14" t="n"/>
      <c r="F437" s="12" t="str">
        <f>IF(OR($A437="",E437=""),"",E437-D437)</f>
        <v/>
      </c>
      <c r="G437" s="13" t="str">
        <f>IF(F437="","",F437*Items!$G435)</f>
        <v/>
      </c>
    </row>
    <row r="438">
      <c r="A438" s="12" t="str">
        <f>IF(Items!$A436="","",Items!$A436)</f>
        <v/>
      </c>
      <c r="B438" s="12" t="str">
        <f>IF($A438="","",Items!$B436)</f>
        <v/>
      </c>
      <c r="C438" s="12" t="str">
        <f>IF($A438="","",Items!$D436)</f>
        <v/>
      </c>
      <c r="D438" s="12" t="str">
        <f>IF($A438="","",SUMIFS(Movements!$H$2:$H$5001,Movements!$B$2:$B$5001,$A438,Movements!$D$2:$D$5001,$B$1))</f>
        <v/>
      </c>
      <c r="E438" s="14" t="n"/>
      <c r="F438" s="12" t="str">
        <f>IF(OR($A438="",E438=""),"",E438-D438)</f>
        <v/>
      </c>
      <c r="G438" s="13" t="str">
        <f>IF(F438="","",F438*Items!$G436)</f>
        <v/>
      </c>
    </row>
    <row r="439">
      <c r="A439" s="12" t="str">
        <f>IF(Items!$A437="","",Items!$A437)</f>
        <v/>
      </c>
      <c r="B439" s="12" t="str">
        <f>IF($A439="","",Items!$B437)</f>
        <v/>
      </c>
      <c r="C439" s="12" t="str">
        <f>IF($A439="","",Items!$D437)</f>
        <v/>
      </c>
      <c r="D439" s="12" t="str">
        <f>IF($A439="","",SUMIFS(Movements!$H$2:$H$5001,Movements!$B$2:$B$5001,$A439,Movements!$D$2:$D$5001,$B$1))</f>
        <v/>
      </c>
      <c r="E439" s="14" t="n"/>
      <c r="F439" s="12" t="str">
        <f>IF(OR($A439="",E439=""),"",E439-D439)</f>
        <v/>
      </c>
      <c r="G439" s="13" t="str">
        <f>IF(F439="","",F439*Items!$G437)</f>
        <v/>
      </c>
    </row>
    <row r="440">
      <c r="A440" s="12" t="str">
        <f>IF(Items!$A438="","",Items!$A438)</f>
        <v/>
      </c>
      <c r="B440" s="12" t="str">
        <f>IF($A440="","",Items!$B438)</f>
        <v/>
      </c>
      <c r="C440" s="12" t="str">
        <f>IF($A440="","",Items!$D438)</f>
        <v/>
      </c>
      <c r="D440" s="12" t="str">
        <f>IF($A440="","",SUMIFS(Movements!$H$2:$H$5001,Movements!$B$2:$B$5001,$A440,Movements!$D$2:$D$5001,$B$1))</f>
        <v/>
      </c>
      <c r="E440" s="14" t="n"/>
      <c r="F440" s="12" t="str">
        <f>IF(OR($A440="",E440=""),"",E440-D440)</f>
        <v/>
      </c>
      <c r="G440" s="13" t="str">
        <f>IF(F440="","",F440*Items!$G438)</f>
        <v/>
      </c>
    </row>
    <row r="441">
      <c r="A441" s="12" t="str">
        <f>IF(Items!$A439="","",Items!$A439)</f>
        <v/>
      </c>
      <c r="B441" s="12" t="str">
        <f>IF($A441="","",Items!$B439)</f>
        <v/>
      </c>
      <c r="C441" s="12" t="str">
        <f>IF($A441="","",Items!$D439)</f>
        <v/>
      </c>
      <c r="D441" s="12" t="str">
        <f>IF($A441="","",SUMIFS(Movements!$H$2:$H$5001,Movements!$B$2:$B$5001,$A441,Movements!$D$2:$D$5001,$B$1))</f>
        <v/>
      </c>
      <c r="E441" s="14" t="n"/>
      <c r="F441" s="12" t="str">
        <f>IF(OR($A441="",E441=""),"",E441-D441)</f>
        <v/>
      </c>
      <c r="G441" s="13" t="str">
        <f>IF(F441="","",F441*Items!$G439)</f>
        <v/>
      </c>
    </row>
    <row r="442">
      <c r="A442" s="12" t="str">
        <f>IF(Items!$A440="","",Items!$A440)</f>
        <v/>
      </c>
      <c r="B442" s="12" t="str">
        <f>IF($A442="","",Items!$B440)</f>
        <v/>
      </c>
      <c r="C442" s="12" t="str">
        <f>IF($A442="","",Items!$D440)</f>
        <v/>
      </c>
      <c r="D442" s="12" t="str">
        <f>IF($A442="","",SUMIFS(Movements!$H$2:$H$5001,Movements!$B$2:$B$5001,$A442,Movements!$D$2:$D$5001,$B$1))</f>
        <v/>
      </c>
      <c r="E442" s="14" t="n"/>
      <c r="F442" s="12" t="str">
        <f>IF(OR($A442="",E442=""),"",E442-D442)</f>
        <v/>
      </c>
      <c r="G442" s="13" t="str">
        <f>IF(F442="","",F442*Items!$G440)</f>
        <v/>
      </c>
    </row>
    <row r="443">
      <c r="A443" s="12" t="str">
        <f>IF(Items!$A441="","",Items!$A441)</f>
        <v/>
      </c>
      <c r="B443" s="12" t="str">
        <f>IF($A443="","",Items!$B441)</f>
        <v/>
      </c>
      <c r="C443" s="12" t="str">
        <f>IF($A443="","",Items!$D441)</f>
        <v/>
      </c>
      <c r="D443" s="12" t="str">
        <f>IF($A443="","",SUMIFS(Movements!$H$2:$H$5001,Movements!$B$2:$B$5001,$A443,Movements!$D$2:$D$5001,$B$1))</f>
        <v/>
      </c>
      <c r="E443" s="14" t="n"/>
      <c r="F443" s="12" t="str">
        <f>IF(OR($A443="",E443=""),"",E443-D443)</f>
        <v/>
      </c>
      <c r="G443" s="13" t="str">
        <f>IF(F443="","",F443*Items!$G441)</f>
        <v/>
      </c>
    </row>
    <row r="444">
      <c r="A444" s="12" t="str">
        <f>IF(Items!$A442="","",Items!$A442)</f>
        <v/>
      </c>
      <c r="B444" s="12" t="str">
        <f>IF($A444="","",Items!$B442)</f>
        <v/>
      </c>
      <c r="C444" s="12" t="str">
        <f>IF($A444="","",Items!$D442)</f>
        <v/>
      </c>
      <c r="D444" s="12" t="str">
        <f>IF($A444="","",SUMIFS(Movements!$H$2:$H$5001,Movements!$B$2:$B$5001,$A444,Movements!$D$2:$D$5001,$B$1))</f>
        <v/>
      </c>
      <c r="E444" s="14" t="n"/>
      <c r="F444" s="12" t="str">
        <f>IF(OR($A444="",E444=""),"",E444-D444)</f>
        <v/>
      </c>
      <c r="G444" s="13" t="str">
        <f>IF(F444="","",F444*Items!$G442)</f>
        <v/>
      </c>
    </row>
    <row r="445">
      <c r="A445" s="12" t="str">
        <f>IF(Items!$A443="","",Items!$A443)</f>
        <v/>
      </c>
      <c r="B445" s="12" t="str">
        <f>IF($A445="","",Items!$B443)</f>
        <v/>
      </c>
      <c r="C445" s="12" t="str">
        <f>IF($A445="","",Items!$D443)</f>
        <v/>
      </c>
      <c r="D445" s="12" t="str">
        <f>IF($A445="","",SUMIFS(Movements!$H$2:$H$5001,Movements!$B$2:$B$5001,$A445,Movements!$D$2:$D$5001,$B$1))</f>
        <v/>
      </c>
      <c r="E445" s="14" t="n"/>
      <c r="F445" s="12" t="str">
        <f>IF(OR($A445="",E445=""),"",E445-D445)</f>
        <v/>
      </c>
      <c r="G445" s="13" t="str">
        <f>IF(F445="","",F445*Items!$G443)</f>
        <v/>
      </c>
    </row>
    <row r="446">
      <c r="A446" s="12" t="str">
        <f>IF(Items!$A444="","",Items!$A444)</f>
        <v/>
      </c>
      <c r="B446" s="12" t="str">
        <f>IF($A446="","",Items!$B444)</f>
        <v/>
      </c>
      <c r="C446" s="12" t="str">
        <f>IF($A446="","",Items!$D444)</f>
        <v/>
      </c>
      <c r="D446" s="12" t="str">
        <f>IF($A446="","",SUMIFS(Movements!$H$2:$H$5001,Movements!$B$2:$B$5001,$A446,Movements!$D$2:$D$5001,$B$1))</f>
        <v/>
      </c>
      <c r="E446" s="14" t="n"/>
      <c r="F446" s="12" t="str">
        <f>IF(OR($A446="",E446=""),"",E446-D446)</f>
        <v/>
      </c>
      <c r="G446" s="13" t="str">
        <f>IF(F446="","",F446*Items!$G444)</f>
        <v/>
      </c>
    </row>
    <row r="447">
      <c r="A447" s="12" t="str">
        <f>IF(Items!$A445="","",Items!$A445)</f>
        <v/>
      </c>
      <c r="B447" s="12" t="str">
        <f>IF($A447="","",Items!$B445)</f>
        <v/>
      </c>
      <c r="C447" s="12" t="str">
        <f>IF($A447="","",Items!$D445)</f>
        <v/>
      </c>
      <c r="D447" s="12" t="str">
        <f>IF($A447="","",SUMIFS(Movements!$H$2:$H$5001,Movements!$B$2:$B$5001,$A447,Movements!$D$2:$D$5001,$B$1))</f>
        <v/>
      </c>
      <c r="E447" s="14" t="n"/>
      <c r="F447" s="12" t="str">
        <f>IF(OR($A447="",E447=""),"",E447-D447)</f>
        <v/>
      </c>
      <c r="G447" s="13" t="str">
        <f>IF(F447="","",F447*Items!$G445)</f>
        <v/>
      </c>
    </row>
    <row r="448">
      <c r="A448" s="12" t="str">
        <f>IF(Items!$A446="","",Items!$A446)</f>
        <v/>
      </c>
      <c r="B448" s="12" t="str">
        <f>IF($A448="","",Items!$B446)</f>
        <v/>
      </c>
      <c r="C448" s="12" t="str">
        <f>IF($A448="","",Items!$D446)</f>
        <v/>
      </c>
      <c r="D448" s="12" t="str">
        <f>IF($A448="","",SUMIFS(Movements!$H$2:$H$5001,Movements!$B$2:$B$5001,$A448,Movements!$D$2:$D$5001,$B$1))</f>
        <v/>
      </c>
      <c r="E448" s="14" t="n"/>
      <c r="F448" s="12" t="str">
        <f>IF(OR($A448="",E448=""),"",E448-D448)</f>
        <v/>
      </c>
      <c r="G448" s="13" t="str">
        <f>IF(F448="","",F448*Items!$G446)</f>
        <v/>
      </c>
    </row>
    <row r="449">
      <c r="A449" s="12" t="str">
        <f>IF(Items!$A447="","",Items!$A447)</f>
        <v/>
      </c>
      <c r="B449" s="12" t="str">
        <f>IF($A449="","",Items!$B447)</f>
        <v/>
      </c>
      <c r="C449" s="12" t="str">
        <f>IF($A449="","",Items!$D447)</f>
        <v/>
      </c>
      <c r="D449" s="12" t="str">
        <f>IF($A449="","",SUMIFS(Movements!$H$2:$H$5001,Movements!$B$2:$B$5001,$A449,Movements!$D$2:$D$5001,$B$1))</f>
        <v/>
      </c>
      <c r="E449" s="14" t="n"/>
      <c r="F449" s="12" t="str">
        <f>IF(OR($A449="",E449=""),"",E449-D449)</f>
        <v/>
      </c>
      <c r="G449" s="13" t="str">
        <f>IF(F449="","",F449*Items!$G447)</f>
        <v/>
      </c>
    </row>
    <row r="450">
      <c r="A450" s="12" t="str">
        <f>IF(Items!$A448="","",Items!$A448)</f>
        <v/>
      </c>
      <c r="B450" s="12" t="str">
        <f>IF($A450="","",Items!$B448)</f>
        <v/>
      </c>
      <c r="C450" s="12" t="str">
        <f>IF($A450="","",Items!$D448)</f>
        <v/>
      </c>
      <c r="D450" s="12" t="str">
        <f>IF($A450="","",SUMIFS(Movements!$H$2:$H$5001,Movements!$B$2:$B$5001,$A450,Movements!$D$2:$D$5001,$B$1))</f>
        <v/>
      </c>
      <c r="E450" s="14" t="n"/>
      <c r="F450" s="12" t="str">
        <f>IF(OR($A450="",E450=""),"",E450-D450)</f>
        <v/>
      </c>
      <c r="G450" s="13" t="str">
        <f>IF(F450="","",F450*Items!$G448)</f>
        <v/>
      </c>
    </row>
    <row r="451">
      <c r="A451" s="12" t="str">
        <f>IF(Items!$A449="","",Items!$A449)</f>
        <v/>
      </c>
      <c r="B451" s="12" t="str">
        <f>IF($A451="","",Items!$B449)</f>
        <v/>
      </c>
      <c r="C451" s="12" t="str">
        <f>IF($A451="","",Items!$D449)</f>
        <v/>
      </c>
      <c r="D451" s="12" t="str">
        <f>IF($A451="","",SUMIFS(Movements!$H$2:$H$5001,Movements!$B$2:$B$5001,$A451,Movements!$D$2:$D$5001,$B$1))</f>
        <v/>
      </c>
      <c r="E451" s="14" t="n"/>
      <c r="F451" s="12" t="str">
        <f>IF(OR($A451="",E451=""),"",E451-D451)</f>
        <v/>
      </c>
      <c r="G451" s="13" t="str">
        <f>IF(F451="","",F451*Items!$G449)</f>
        <v/>
      </c>
    </row>
    <row r="452">
      <c r="A452" s="12" t="str">
        <f>IF(Items!$A450="","",Items!$A450)</f>
        <v/>
      </c>
      <c r="B452" s="12" t="str">
        <f>IF($A452="","",Items!$B450)</f>
        <v/>
      </c>
      <c r="C452" s="12" t="str">
        <f>IF($A452="","",Items!$D450)</f>
        <v/>
      </c>
      <c r="D452" s="12" t="str">
        <f>IF($A452="","",SUMIFS(Movements!$H$2:$H$5001,Movements!$B$2:$B$5001,$A452,Movements!$D$2:$D$5001,$B$1))</f>
        <v/>
      </c>
      <c r="E452" s="14" t="n"/>
      <c r="F452" s="12" t="str">
        <f>IF(OR($A452="",E452=""),"",E452-D452)</f>
        <v/>
      </c>
      <c r="G452" s="13" t="str">
        <f>IF(F452="","",F452*Items!$G450)</f>
        <v/>
      </c>
    </row>
    <row r="453">
      <c r="A453" s="12" t="str">
        <f>IF(Items!$A451="","",Items!$A451)</f>
        <v/>
      </c>
      <c r="B453" s="12" t="str">
        <f>IF($A453="","",Items!$B451)</f>
        <v/>
      </c>
      <c r="C453" s="12" t="str">
        <f>IF($A453="","",Items!$D451)</f>
        <v/>
      </c>
      <c r="D453" s="12" t="str">
        <f>IF($A453="","",SUMIFS(Movements!$H$2:$H$5001,Movements!$B$2:$B$5001,$A453,Movements!$D$2:$D$5001,$B$1))</f>
        <v/>
      </c>
      <c r="E453" s="14" t="n"/>
      <c r="F453" s="12" t="str">
        <f>IF(OR($A453="",E453=""),"",E453-D453)</f>
        <v/>
      </c>
      <c r="G453" s="13" t="str">
        <f>IF(F453="","",F453*Items!$G451)</f>
        <v/>
      </c>
    </row>
    <row r="454">
      <c r="A454" s="12" t="str">
        <f>IF(Items!$A452="","",Items!$A452)</f>
        <v/>
      </c>
      <c r="B454" s="12" t="str">
        <f>IF($A454="","",Items!$B452)</f>
        <v/>
      </c>
      <c r="C454" s="12" t="str">
        <f>IF($A454="","",Items!$D452)</f>
        <v/>
      </c>
      <c r="D454" s="12" t="str">
        <f>IF($A454="","",SUMIFS(Movements!$H$2:$H$5001,Movements!$B$2:$B$5001,$A454,Movements!$D$2:$D$5001,$B$1))</f>
        <v/>
      </c>
      <c r="E454" s="14" t="n"/>
      <c r="F454" s="12" t="str">
        <f>IF(OR($A454="",E454=""),"",E454-D454)</f>
        <v/>
      </c>
      <c r="G454" s="13" t="str">
        <f>IF(F454="","",F454*Items!$G452)</f>
        <v/>
      </c>
    </row>
    <row r="455">
      <c r="A455" s="12" t="str">
        <f>IF(Items!$A453="","",Items!$A453)</f>
        <v/>
      </c>
      <c r="B455" s="12" t="str">
        <f>IF($A455="","",Items!$B453)</f>
        <v/>
      </c>
      <c r="C455" s="12" t="str">
        <f>IF($A455="","",Items!$D453)</f>
        <v/>
      </c>
      <c r="D455" s="12" t="str">
        <f>IF($A455="","",SUMIFS(Movements!$H$2:$H$5001,Movements!$B$2:$B$5001,$A455,Movements!$D$2:$D$5001,$B$1))</f>
        <v/>
      </c>
      <c r="E455" s="14" t="n"/>
      <c r="F455" s="12" t="str">
        <f>IF(OR($A455="",E455=""),"",E455-D455)</f>
        <v/>
      </c>
      <c r="G455" s="13" t="str">
        <f>IF(F455="","",F455*Items!$G453)</f>
        <v/>
      </c>
    </row>
    <row r="456">
      <c r="A456" s="12" t="str">
        <f>IF(Items!$A454="","",Items!$A454)</f>
        <v/>
      </c>
      <c r="B456" s="12" t="str">
        <f>IF($A456="","",Items!$B454)</f>
        <v/>
      </c>
      <c r="C456" s="12" t="str">
        <f>IF($A456="","",Items!$D454)</f>
        <v/>
      </c>
      <c r="D456" s="12" t="str">
        <f>IF($A456="","",SUMIFS(Movements!$H$2:$H$5001,Movements!$B$2:$B$5001,$A456,Movements!$D$2:$D$5001,$B$1))</f>
        <v/>
      </c>
      <c r="E456" s="14" t="n"/>
      <c r="F456" s="12" t="str">
        <f>IF(OR($A456="",E456=""),"",E456-D456)</f>
        <v/>
      </c>
      <c r="G456" s="13" t="str">
        <f>IF(F456="","",F456*Items!$G454)</f>
        <v/>
      </c>
    </row>
    <row r="457">
      <c r="A457" s="12" t="str">
        <f>IF(Items!$A455="","",Items!$A455)</f>
        <v/>
      </c>
      <c r="B457" s="12" t="str">
        <f>IF($A457="","",Items!$B455)</f>
        <v/>
      </c>
      <c r="C457" s="12" t="str">
        <f>IF($A457="","",Items!$D455)</f>
        <v/>
      </c>
      <c r="D457" s="12" t="str">
        <f>IF($A457="","",SUMIFS(Movements!$H$2:$H$5001,Movements!$B$2:$B$5001,$A457,Movements!$D$2:$D$5001,$B$1))</f>
        <v/>
      </c>
      <c r="E457" s="14" t="n"/>
      <c r="F457" s="12" t="str">
        <f>IF(OR($A457="",E457=""),"",E457-D457)</f>
        <v/>
      </c>
      <c r="G457" s="13" t="str">
        <f>IF(F457="","",F457*Items!$G455)</f>
        <v/>
      </c>
    </row>
    <row r="458">
      <c r="A458" s="12" t="str">
        <f>IF(Items!$A456="","",Items!$A456)</f>
        <v/>
      </c>
      <c r="B458" s="12" t="str">
        <f>IF($A458="","",Items!$B456)</f>
        <v/>
      </c>
      <c r="C458" s="12" t="str">
        <f>IF($A458="","",Items!$D456)</f>
        <v/>
      </c>
      <c r="D458" s="12" t="str">
        <f>IF($A458="","",SUMIFS(Movements!$H$2:$H$5001,Movements!$B$2:$B$5001,$A458,Movements!$D$2:$D$5001,$B$1))</f>
        <v/>
      </c>
      <c r="E458" s="14" t="n"/>
      <c r="F458" s="12" t="str">
        <f>IF(OR($A458="",E458=""),"",E458-D458)</f>
        <v/>
      </c>
      <c r="G458" s="13" t="str">
        <f>IF(F458="","",F458*Items!$G456)</f>
        <v/>
      </c>
    </row>
    <row r="459">
      <c r="A459" s="12" t="str">
        <f>IF(Items!$A457="","",Items!$A457)</f>
        <v/>
      </c>
      <c r="B459" s="12" t="str">
        <f>IF($A459="","",Items!$B457)</f>
        <v/>
      </c>
      <c r="C459" s="12" t="str">
        <f>IF($A459="","",Items!$D457)</f>
        <v/>
      </c>
      <c r="D459" s="12" t="str">
        <f>IF($A459="","",SUMIFS(Movements!$H$2:$H$5001,Movements!$B$2:$B$5001,$A459,Movements!$D$2:$D$5001,$B$1))</f>
        <v/>
      </c>
      <c r="E459" s="14" t="n"/>
      <c r="F459" s="12" t="str">
        <f>IF(OR($A459="",E459=""),"",E459-D459)</f>
        <v/>
      </c>
      <c r="G459" s="13" t="str">
        <f>IF(F459="","",F459*Items!$G457)</f>
        <v/>
      </c>
    </row>
    <row r="460">
      <c r="A460" s="12" t="str">
        <f>IF(Items!$A458="","",Items!$A458)</f>
        <v/>
      </c>
      <c r="B460" s="12" t="str">
        <f>IF($A460="","",Items!$B458)</f>
        <v/>
      </c>
      <c r="C460" s="12" t="str">
        <f>IF($A460="","",Items!$D458)</f>
        <v/>
      </c>
      <c r="D460" s="12" t="str">
        <f>IF($A460="","",SUMIFS(Movements!$H$2:$H$5001,Movements!$B$2:$B$5001,$A460,Movements!$D$2:$D$5001,$B$1))</f>
        <v/>
      </c>
      <c r="E460" s="14" t="n"/>
      <c r="F460" s="12" t="str">
        <f>IF(OR($A460="",E460=""),"",E460-D460)</f>
        <v/>
      </c>
      <c r="G460" s="13" t="str">
        <f>IF(F460="","",F460*Items!$G458)</f>
        <v/>
      </c>
    </row>
    <row r="461">
      <c r="A461" s="12" t="str">
        <f>IF(Items!$A459="","",Items!$A459)</f>
        <v/>
      </c>
      <c r="B461" s="12" t="str">
        <f>IF($A461="","",Items!$B459)</f>
        <v/>
      </c>
      <c r="C461" s="12" t="str">
        <f>IF($A461="","",Items!$D459)</f>
        <v/>
      </c>
      <c r="D461" s="12" t="str">
        <f>IF($A461="","",SUMIFS(Movements!$H$2:$H$5001,Movements!$B$2:$B$5001,$A461,Movements!$D$2:$D$5001,$B$1))</f>
        <v/>
      </c>
      <c r="E461" s="14" t="n"/>
      <c r="F461" s="12" t="str">
        <f>IF(OR($A461="",E461=""),"",E461-D461)</f>
        <v/>
      </c>
      <c r="G461" s="13" t="str">
        <f>IF(F461="","",F461*Items!$G459)</f>
        <v/>
      </c>
    </row>
    <row r="462">
      <c r="A462" s="12" t="str">
        <f>IF(Items!$A460="","",Items!$A460)</f>
        <v/>
      </c>
      <c r="B462" s="12" t="str">
        <f>IF($A462="","",Items!$B460)</f>
        <v/>
      </c>
      <c r="C462" s="12" t="str">
        <f>IF($A462="","",Items!$D460)</f>
        <v/>
      </c>
      <c r="D462" s="12" t="str">
        <f>IF($A462="","",SUMIFS(Movements!$H$2:$H$5001,Movements!$B$2:$B$5001,$A462,Movements!$D$2:$D$5001,$B$1))</f>
        <v/>
      </c>
      <c r="E462" s="14" t="n"/>
      <c r="F462" s="12" t="str">
        <f>IF(OR($A462="",E462=""),"",E462-D462)</f>
        <v/>
      </c>
      <c r="G462" s="13" t="str">
        <f>IF(F462="","",F462*Items!$G460)</f>
        <v/>
      </c>
    </row>
    <row r="463">
      <c r="A463" s="12" t="str">
        <f>IF(Items!$A461="","",Items!$A461)</f>
        <v/>
      </c>
      <c r="B463" s="12" t="str">
        <f>IF($A463="","",Items!$B461)</f>
        <v/>
      </c>
      <c r="C463" s="12" t="str">
        <f>IF($A463="","",Items!$D461)</f>
        <v/>
      </c>
      <c r="D463" s="12" t="str">
        <f>IF($A463="","",SUMIFS(Movements!$H$2:$H$5001,Movements!$B$2:$B$5001,$A463,Movements!$D$2:$D$5001,$B$1))</f>
        <v/>
      </c>
      <c r="E463" s="14" t="n"/>
      <c r="F463" s="12" t="str">
        <f>IF(OR($A463="",E463=""),"",E463-D463)</f>
        <v/>
      </c>
      <c r="G463" s="13" t="str">
        <f>IF(F463="","",F463*Items!$G461)</f>
        <v/>
      </c>
    </row>
    <row r="464">
      <c r="A464" s="12" t="str">
        <f>IF(Items!$A462="","",Items!$A462)</f>
        <v/>
      </c>
      <c r="B464" s="12" t="str">
        <f>IF($A464="","",Items!$B462)</f>
        <v/>
      </c>
      <c r="C464" s="12" t="str">
        <f>IF($A464="","",Items!$D462)</f>
        <v/>
      </c>
      <c r="D464" s="12" t="str">
        <f>IF($A464="","",SUMIFS(Movements!$H$2:$H$5001,Movements!$B$2:$B$5001,$A464,Movements!$D$2:$D$5001,$B$1))</f>
        <v/>
      </c>
      <c r="E464" s="14" t="n"/>
      <c r="F464" s="12" t="str">
        <f>IF(OR($A464="",E464=""),"",E464-D464)</f>
        <v/>
      </c>
      <c r="G464" s="13" t="str">
        <f>IF(F464="","",F464*Items!$G462)</f>
        <v/>
      </c>
    </row>
    <row r="465">
      <c r="A465" s="12" t="str">
        <f>IF(Items!$A463="","",Items!$A463)</f>
        <v/>
      </c>
      <c r="B465" s="12" t="str">
        <f>IF($A465="","",Items!$B463)</f>
        <v/>
      </c>
      <c r="C465" s="12" t="str">
        <f>IF($A465="","",Items!$D463)</f>
        <v/>
      </c>
      <c r="D465" s="12" t="str">
        <f>IF($A465="","",SUMIFS(Movements!$H$2:$H$5001,Movements!$B$2:$B$5001,$A465,Movements!$D$2:$D$5001,$B$1))</f>
        <v/>
      </c>
      <c r="E465" s="14" t="n"/>
      <c r="F465" s="12" t="str">
        <f>IF(OR($A465="",E465=""),"",E465-D465)</f>
        <v/>
      </c>
      <c r="G465" s="13" t="str">
        <f>IF(F465="","",F465*Items!$G463)</f>
        <v/>
      </c>
    </row>
    <row r="466">
      <c r="A466" s="12" t="str">
        <f>IF(Items!$A464="","",Items!$A464)</f>
        <v/>
      </c>
      <c r="B466" s="12" t="str">
        <f>IF($A466="","",Items!$B464)</f>
        <v/>
      </c>
      <c r="C466" s="12" t="str">
        <f>IF($A466="","",Items!$D464)</f>
        <v/>
      </c>
      <c r="D466" s="12" t="str">
        <f>IF($A466="","",SUMIFS(Movements!$H$2:$H$5001,Movements!$B$2:$B$5001,$A466,Movements!$D$2:$D$5001,$B$1))</f>
        <v/>
      </c>
      <c r="E466" s="14" t="n"/>
      <c r="F466" s="12" t="str">
        <f>IF(OR($A466="",E466=""),"",E466-D466)</f>
        <v/>
      </c>
      <c r="G466" s="13" t="str">
        <f>IF(F466="","",F466*Items!$G464)</f>
        <v/>
      </c>
    </row>
    <row r="467">
      <c r="A467" s="12" t="str">
        <f>IF(Items!$A465="","",Items!$A465)</f>
        <v/>
      </c>
      <c r="B467" s="12" t="str">
        <f>IF($A467="","",Items!$B465)</f>
        <v/>
      </c>
      <c r="C467" s="12" t="str">
        <f>IF($A467="","",Items!$D465)</f>
        <v/>
      </c>
      <c r="D467" s="12" t="str">
        <f>IF($A467="","",SUMIFS(Movements!$H$2:$H$5001,Movements!$B$2:$B$5001,$A467,Movements!$D$2:$D$5001,$B$1))</f>
        <v/>
      </c>
      <c r="E467" s="14" t="n"/>
      <c r="F467" s="12" t="str">
        <f>IF(OR($A467="",E467=""),"",E467-D467)</f>
        <v/>
      </c>
      <c r="G467" s="13" t="str">
        <f>IF(F467="","",F467*Items!$G465)</f>
        <v/>
      </c>
    </row>
    <row r="468">
      <c r="A468" s="12" t="str">
        <f>IF(Items!$A466="","",Items!$A466)</f>
        <v/>
      </c>
      <c r="B468" s="12" t="str">
        <f>IF($A468="","",Items!$B466)</f>
        <v/>
      </c>
      <c r="C468" s="12" t="str">
        <f>IF($A468="","",Items!$D466)</f>
        <v/>
      </c>
      <c r="D468" s="12" t="str">
        <f>IF($A468="","",SUMIFS(Movements!$H$2:$H$5001,Movements!$B$2:$B$5001,$A468,Movements!$D$2:$D$5001,$B$1))</f>
        <v/>
      </c>
      <c r="E468" s="14" t="n"/>
      <c r="F468" s="12" t="str">
        <f>IF(OR($A468="",E468=""),"",E468-D468)</f>
        <v/>
      </c>
      <c r="G468" s="13" t="str">
        <f>IF(F468="","",F468*Items!$G466)</f>
        <v/>
      </c>
    </row>
    <row r="469">
      <c r="A469" s="12" t="str">
        <f>IF(Items!$A467="","",Items!$A467)</f>
        <v/>
      </c>
      <c r="B469" s="12" t="str">
        <f>IF($A469="","",Items!$B467)</f>
        <v/>
      </c>
      <c r="C469" s="12" t="str">
        <f>IF($A469="","",Items!$D467)</f>
        <v/>
      </c>
      <c r="D469" s="12" t="str">
        <f>IF($A469="","",SUMIFS(Movements!$H$2:$H$5001,Movements!$B$2:$B$5001,$A469,Movements!$D$2:$D$5001,$B$1))</f>
        <v/>
      </c>
      <c r="E469" s="14" t="n"/>
      <c r="F469" s="12" t="str">
        <f>IF(OR($A469="",E469=""),"",E469-D469)</f>
        <v/>
      </c>
      <c r="G469" s="13" t="str">
        <f>IF(F469="","",F469*Items!$G467)</f>
        <v/>
      </c>
    </row>
    <row r="470">
      <c r="A470" s="12" t="str">
        <f>IF(Items!$A468="","",Items!$A468)</f>
        <v/>
      </c>
      <c r="B470" s="12" t="str">
        <f>IF($A470="","",Items!$B468)</f>
        <v/>
      </c>
      <c r="C470" s="12" t="str">
        <f>IF($A470="","",Items!$D468)</f>
        <v/>
      </c>
      <c r="D470" s="12" t="str">
        <f>IF($A470="","",SUMIFS(Movements!$H$2:$H$5001,Movements!$B$2:$B$5001,$A470,Movements!$D$2:$D$5001,$B$1))</f>
        <v/>
      </c>
      <c r="E470" s="14" t="n"/>
      <c r="F470" s="12" t="str">
        <f>IF(OR($A470="",E470=""),"",E470-D470)</f>
        <v/>
      </c>
      <c r="G470" s="13" t="str">
        <f>IF(F470="","",F470*Items!$G468)</f>
        <v/>
      </c>
    </row>
    <row r="471">
      <c r="A471" s="12" t="str">
        <f>IF(Items!$A469="","",Items!$A469)</f>
        <v/>
      </c>
      <c r="B471" s="12" t="str">
        <f>IF($A471="","",Items!$B469)</f>
        <v/>
      </c>
      <c r="C471" s="12" t="str">
        <f>IF($A471="","",Items!$D469)</f>
        <v/>
      </c>
      <c r="D471" s="12" t="str">
        <f>IF($A471="","",SUMIFS(Movements!$H$2:$H$5001,Movements!$B$2:$B$5001,$A471,Movements!$D$2:$D$5001,$B$1))</f>
        <v/>
      </c>
      <c r="E471" s="14" t="n"/>
      <c r="F471" s="12" t="str">
        <f>IF(OR($A471="",E471=""),"",E471-D471)</f>
        <v/>
      </c>
      <c r="G471" s="13" t="str">
        <f>IF(F471="","",F471*Items!$G469)</f>
        <v/>
      </c>
    </row>
    <row r="472">
      <c r="A472" s="12" t="str">
        <f>IF(Items!$A470="","",Items!$A470)</f>
        <v/>
      </c>
      <c r="B472" s="12" t="str">
        <f>IF($A472="","",Items!$B470)</f>
        <v/>
      </c>
      <c r="C472" s="12" t="str">
        <f>IF($A472="","",Items!$D470)</f>
        <v/>
      </c>
      <c r="D472" s="12" t="str">
        <f>IF($A472="","",SUMIFS(Movements!$H$2:$H$5001,Movements!$B$2:$B$5001,$A472,Movements!$D$2:$D$5001,$B$1))</f>
        <v/>
      </c>
      <c r="E472" s="14" t="n"/>
      <c r="F472" s="12" t="str">
        <f>IF(OR($A472="",E472=""),"",E472-D472)</f>
        <v/>
      </c>
      <c r="G472" s="13" t="str">
        <f>IF(F472="","",F472*Items!$G470)</f>
        <v/>
      </c>
    </row>
    <row r="473">
      <c r="A473" s="12" t="str">
        <f>IF(Items!$A471="","",Items!$A471)</f>
        <v/>
      </c>
      <c r="B473" s="12" t="str">
        <f>IF($A473="","",Items!$B471)</f>
        <v/>
      </c>
      <c r="C473" s="12" t="str">
        <f>IF($A473="","",Items!$D471)</f>
        <v/>
      </c>
      <c r="D473" s="12" t="str">
        <f>IF($A473="","",SUMIFS(Movements!$H$2:$H$5001,Movements!$B$2:$B$5001,$A473,Movements!$D$2:$D$5001,$B$1))</f>
        <v/>
      </c>
      <c r="E473" s="14" t="n"/>
      <c r="F473" s="12" t="str">
        <f>IF(OR($A473="",E473=""),"",E473-D473)</f>
        <v/>
      </c>
      <c r="G473" s="13" t="str">
        <f>IF(F473="","",F473*Items!$G471)</f>
        <v/>
      </c>
    </row>
    <row r="474">
      <c r="A474" s="12" t="str">
        <f>IF(Items!$A472="","",Items!$A472)</f>
        <v/>
      </c>
      <c r="B474" s="12" t="str">
        <f>IF($A474="","",Items!$B472)</f>
        <v/>
      </c>
      <c r="C474" s="12" t="str">
        <f>IF($A474="","",Items!$D472)</f>
        <v/>
      </c>
      <c r="D474" s="12" t="str">
        <f>IF($A474="","",SUMIFS(Movements!$H$2:$H$5001,Movements!$B$2:$B$5001,$A474,Movements!$D$2:$D$5001,$B$1))</f>
        <v/>
      </c>
      <c r="E474" s="14" t="n"/>
      <c r="F474" s="12" t="str">
        <f>IF(OR($A474="",E474=""),"",E474-D474)</f>
        <v/>
      </c>
      <c r="G474" s="13" t="str">
        <f>IF(F474="","",F474*Items!$G472)</f>
        <v/>
      </c>
    </row>
    <row r="475">
      <c r="A475" s="12" t="str">
        <f>IF(Items!$A473="","",Items!$A473)</f>
        <v/>
      </c>
      <c r="B475" s="12" t="str">
        <f>IF($A475="","",Items!$B473)</f>
        <v/>
      </c>
      <c r="C475" s="12" t="str">
        <f>IF($A475="","",Items!$D473)</f>
        <v/>
      </c>
      <c r="D475" s="12" t="str">
        <f>IF($A475="","",SUMIFS(Movements!$H$2:$H$5001,Movements!$B$2:$B$5001,$A475,Movements!$D$2:$D$5001,$B$1))</f>
        <v/>
      </c>
      <c r="E475" s="14" t="n"/>
      <c r="F475" s="12" t="str">
        <f>IF(OR($A475="",E475=""),"",E475-D475)</f>
        <v/>
      </c>
      <c r="G475" s="13" t="str">
        <f>IF(F475="","",F475*Items!$G473)</f>
        <v/>
      </c>
    </row>
    <row r="476">
      <c r="A476" s="12" t="str">
        <f>IF(Items!$A474="","",Items!$A474)</f>
        <v/>
      </c>
      <c r="B476" s="12" t="str">
        <f>IF($A476="","",Items!$B474)</f>
        <v/>
      </c>
      <c r="C476" s="12" t="str">
        <f>IF($A476="","",Items!$D474)</f>
        <v/>
      </c>
      <c r="D476" s="12" t="str">
        <f>IF($A476="","",SUMIFS(Movements!$H$2:$H$5001,Movements!$B$2:$B$5001,$A476,Movements!$D$2:$D$5001,$B$1))</f>
        <v/>
      </c>
      <c r="E476" s="14" t="n"/>
      <c r="F476" s="12" t="str">
        <f>IF(OR($A476="",E476=""),"",E476-D476)</f>
        <v/>
      </c>
      <c r="G476" s="13" t="str">
        <f>IF(F476="","",F476*Items!$G474)</f>
        <v/>
      </c>
    </row>
    <row r="477">
      <c r="A477" s="12" t="str">
        <f>IF(Items!$A475="","",Items!$A475)</f>
        <v/>
      </c>
      <c r="B477" s="12" t="str">
        <f>IF($A477="","",Items!$B475)</f>
        <v/>
      </c>
      <c r="C477" s="12" t="str">
        <f>IF($A477="","",Items!$D475)</f>
        <v/>
      </c>
      <c r="D477" s="12" t="str">
        <f>IF($A477="","",SUMIFS(Movements!$H$2:$H$5001,Movements!$B$2:$B$5001,$A477,Movements!$D$2:$D$5001,$B$1))</f>
        <v/>
      </c>
      <c r="E477" s="14" t="n"/>
      <c r="F477" s="12" t="str">
        <f>IF(OR($A477="",E477=""),"",E477-D477)</f>
        <v/>
      </c>
      <c r="G477" s="13" t="str">
        <f>IF(F477="","",F477*Items!$G475)</f>
        <v/>
      </c>
    </row>
    <row r="478">
      <c r="A478" s="12" t="str">
        <f>IF(Items!$A476="","",Items!$A476)</f>
        <v/>
      </c>
      <c r="B478" s="12" t="str">
        <f>IF($A478="","",Items!$B476)</f>
        <v/>
      </c>
      <c r="C478" s="12" t="str">
        <f>IF($A478="","",Items!$D476)</f>
        <v/>
      </c>
      <c r="D478" s="12" t="str">
        <f>IF($A478="","",SUMIFS(Movements!$H$2:$H$5001,Movements!$B$2:$B$5001,$A478,Movements!$D$2:$D$5001,$B$1))</f>
        <v/>
      </c>
      <c r="E478" s="14" t="n"/>
      <c r="F478" s="12" t="str">
        <f>IF(OR($A478="",E478=""),"",E478-D478)</f>
        <v/>
      </c>
      <c r="G478" s="13" t="str">
        <f>IF(F478="","",F478*Items!$G476)</f>
        <v/>
      </c>
    </row>
    <row r="479">
      <c r="A479" s="12" t="str">
        <f>IF(Items!$A477="","",Items!$A477)</f>
        <v/>
      </c>
      <c r="B479" s="12" t="str">
        <f>IF($A479="","",Items!$B477)</f>
        <v/>
      </c>
      <c r="C479" s="12" t="str">
        <f>IF($A479="","",Items!$D477)</f>
        <v/>
      </c>
      <c r="D479" s="12" t="str">
        <f>IF($A479="","",SUMIFS(Movements!$H$2:$H$5001,Movements!$B$2:$B$5001,$A479,Movements!$D$2:$D$5001,$B$1))</f>
        <v/>
      </c>
      <c r="E479" s="14" t="n"/>
      <c r="F479" s="12" t="str">
        <f>IF(OR($A479="",E479=""),"",E479-D479)</f>
        <v/>
      </c>
      <c r="G479" s="13" t="str">
        <f>IF(F479="","",F479*Items!$G477)</f>
        <v/>
      </c>
    </row>
    <row r="480">
      <c r="A480" s="12" t="str">
        <f>IF(Items!$A478="","",Items!$A478)</f>
        <v/>
      </c>
      <c r="B480" s="12" t="str">
        <f>IF($A480="","",Items!$B478)</f>
        <v/>
      </c>
      <c r="C480" s="12" t="str">
        <f>IF($A480="","",Items!$D478)</f>
        <v/>
      </c>
      <c r="D480" s="12" t="str">
        <f>IF($A480="","",SUMIFS(Movements!$H$2:$H$5001,Movements!$B$2:$B$5001,$A480,Movements!$D$2:$D$5001,$B$1))</f>
        <v/>
      </c>
      <c r="E480" s="14" t="n"/>
      <c r="F480" s="12" t="str">
        <f>IF(OR($A480="",E480=""),"",E480-D480)</f>
        <v/>
      </c>
      <c r="G480" s="13" t="str">
        <f>IF(F480="","",F480*Items!$G478)</f>
        <v/>
      </c>
    </row>
    <row r="481">
      <c r="A481" s="12" t="str">
        <f>IF(Items!$A479="","",Items!$A479)</f>
        <v/>
      </c>
      <c r="B481" s="12" t="str">
        <f>IF($A481="","",Items!$B479)</f>
        <v/>
      </c>
      <c r="C481" s="12" t="str">
        <f>IF($A481="","",Items!$D479)</f>
        <v/>
      </c>
      <c r="D481" s="12" t="str">
        <f>IF($A481="","",SUMIFS(Movements!$H$2:$H$5001,Movements!$B$2:$B$5001,$A481,Movements!$D$2:$D$5001,$B$1))</f>
        <v/>
      </c>
      <c r="E481" s="14" t="n"/>
      <c r="F481" s="12" t="str">
        <f>IF(OR($A481="",E481=""),"",E481-D481)</f>
        <v/>
      </c>
      <c r="G481" s="13" t="str">
        <f>IF(F481="","",F481*Items!$G479)</f>
        <v/>
      </c>
    </row>
    <row r="482">
      <c r="A482" s="12" t="str">
        <f>IF(Items!$A480="","",Items!$A480)</f>
        <v/>
      </c>
      <c r="B482" s="12" t="str">
        <f>IF($A482="","",Items!$B480)</f>
        <v/>
      </c>
      <c r="C482" s="12" t="str">
        <f>IF($A482="","",Items!$D480)</f>
        <v/>
      </c>
      <c r="D482" s="12" t="str">
        <f>IF($A482="","",SUMIFS(Movements!$H$2:$H$5001,Movements!$B$2:$B$5001,$A482,Movements!$D$2:$D$5001,$B$1))</f>
        <v/>
      </c>
      <c r="E482" s="14" t="n"/>
      <c r="F482" s="12" t="str">
        <f>IF(OR($A482="",E482=""),"",E482-D482)</f>
        <v/>
      </c>
      <c r="G482" s="13" t="str">
        <f>IF(F482="","",F482*Items!$G480)</f>
        <v/>
      </c>
    </row>
    <row r="483">
      <c r="A483" s="12" t="str">
        <f>IF(Items!$A481="","",Items!$A481)</f>
        <v/>
      </c>
      <c r="B483" s="12" t="str">
        <f>IF($A483="","",Items!$B481)</f>
        <v/>
      </c>
      <c r="C483" s="12" t="str">
        <f>IF($A483="","",Items!$D481)</f>
        <v/>
      </c>
      <c r="D483" s="12" t="str">
        <f>IF($A483="","",SUMIFS(Movements!$H$2:$H$5001,Movements!$B$2:$B$5001,$A483,Movements!$D$2:$D$5001,$B$1))</f>
        <v/>
      </c>
      <c r="E483" s="14" t="n"/>
      <c r="F483" s="12" t="str">
        <f>IF(OR($A483="",E483=""),"",E483-D483)</f>
        <v/>
      </c>
      <c r="G483" s="13" t="str">
        <f>IF(F483="","",F483*Items!$G481)</f>
        <v/>
      </c>
    </row>
    <row r="484">
      <c r="A484" s="12" t="str">
        <f>IF(Items!$A482="","",Items!$A482)</f>
        <v/>
      </c>
      <c r="B484" s="12" t="str">
        <f>IF($A484="","",Items!$B482)</f>
        <v/>
      </c>
      <c r="C484" s="12" t="str">
        <f>IF($A484="","",Items!$D482)</f>
        <v/>
      </c>
      <c r="D484" s="12" t="str">
        <f>IF($A484="","",SUMIFS(Movements!$H$2:$H$5001,Movements!$B$2:$B$5001,$A484,Movements!$D$2:$D$5001,$B$1))</f>
        <v/>
      </c>
      <c r="E484" s="14" t="n"/>
      <c r="F484" s="12" t="str">
        <f>IF(OR($A484="",E484=""),"",E484-D484)</f>
        <v/>
      </c>
      <c r="G484" s="13" t="str">
        <f>IF(F484="","",F484*Items!$G482)</f>
        <v/>
      </c>
    </row>
    <row r="485">
      <c r="A485" s="12" t="str">
        <f>IF(Items!$A483="","",Items!$A483)</f>
        <v/>
      </c>
      <c r="B485" s="12" t="str">
        <f>IF($A485="","",Items!$B483)</f>
        <v/>
      </c>
      <c r="C485" s="12" t="str">
        <f>IF($A485="","",Items!$D483)</f>
        <v/>
      </c>
      <c r="D485" s="12" t="str">
        <f>IF($A485="","",SUMIFS(Movements!$H$2:$H$5001,Movements!$B$2:$B$5001,$A485,Movements!$D$2:$D$5001,$B$1))</f>
        <v/>
      </c>
      <c r="E485" s="14" t="n"/>
      <c r="F485" s="12" t="str">
        <f>IF(OR($A485="",E485=""),"",E485-D485)</f>
        <v/>
      </c>
      <c r="G485" s="13" t="str">
        <f>IF(F485="","",F485*Items!$G483)</f>
        <v/>
      </c>
    </row>
    <row r="486">
      <c r="A486" s="12" t="str">
        <f>IF(Items!$A484="","",Items!$A484)</f>
        <v/>
      </c>
      <c r="B486" s="12" t="str">
        <f>IF($A486="","",Items!$B484)</f>
        <v/>
      </c>
      <c r="C486" s="12" t="str">
        <f>IF($A486="","",Items!$D484)</f>
        <v/>
      </c>
      <c r="D486" s="12" t="str">
        <f>IF($A486="","",SUMIFS(Movements!$H$2:$H$5001,Movements!$B$2:$B$5001,$A486,Movements!$D$2:$D$5001,$B$1))</f>
        <v/>
      </c>
      <c r="E486" s="14" t="n"/>
      <c r="F486" s="12" t="str">
        <f>IF(OR($A486="",E486=""),"",E486-D486)</f>
        <v/>
      </c>
      <c r="G486" s="13" t="str">
        <f>IF(F486="","",F486*Items!$G484)</f>
        <v/>
      </c>
    </row>
    <row r="487">
      <c r="A487" s="12" t="str">
        <f>IF(Items!$A485="","",Items!$A485)</f>
        <v/>
      </c>
      <c r="B487" s="12" t="str">
        <f>IF($A487="","",Items!$B485)</f>
        <v/>
      </c>
      <c r="C487" s="12" t="str">
        <f>IF($A487="","",Items!$D485)</f>
        <v/>
      </c>
      <c r="D487" s="12" t="str">
        <f>IF($A487="","",SUMIFS(Movements!$H$2:$H$5001,Movements!$B$2:$B$5001,$A487,Movements!$D$2:$D$5001,$B$1))</f>
        <v/>
      </c>
      <c r="E487" s="14" t="n"/>
      <c r="F487" s="12" t="str">
        <f>IF(OR($A487="",E487=""),"",E487-D487)</f>
        <v/>
      </c>
      <c r="G487" s="13" t="str">
        <f>IF(F487="","",F487*Items!$G485)</f>
        <v/>
      </c>
    </row>
    <row r="488">
      <c r="A488" s="12" t="str">
        <f>IF(Items!$A486="","",Items!$A486)</f>
        <v/>
      </c>
      <c r="B488" s="12" t="str">
        <f>IF($A488="","",Items!$B486)</f>
        <v/>
      </c>
      <c r="C488" s="12" t="str">
        <f>IF($A488="","",Items!$D486)</f>
        <v/>
      </c>
      <c r="D488" s="12" t="str">
        <f>IF($A488="","",SUMIFS(Movements!$H$2:$H$5001,Movements!$B$2:$B$5001,$A488,Movements!$D$2:$D$5001,$B$1))</f>
        <v/>
      </c>
      <c r="E488" s="14" t="n"/>
      <c r="F488" s="12" t="str">
        <f>IF(OR($A488="",E488=""),"",E488-D488)</f>
        <v/>
      </c>
      <c r="G488" s="13" t="str">
        <f>IF(F488="","",F488*Items!$G486)</f>
        <v/>
      </c>
    </row>
    <row r="489">
      <c r="A489" s="12" t="str">
        <f>IF(Items!$A487="","",Items!$A487)</f>
        <v/>
      </c>
      <c r="B489" s="12" t="str">
        <f>IF($A489="","",Items!$B487)</f>
        <v/>
      </c>
      <c r="C489" s="12" t="str">
        <f>IF($A489="","",Items!$D487)</f>
        <v/>
      </c>
      <c r="D489" s="12" t="str">
        <f>IF($A489="","",SUMIFS(Movements!$H$2:$H$5001,Movements!$B$2:$B$5001,$A489,Movements!$D$2:$D$5001,$B$1))</f>
        <v/>
      </c>
      <c r="E489" s="14" t="n"/>
      <c r="F489" s="12" t="str">
        <f>IF(OR($A489="",E489=""),"",E489-D489)</f>
        <v/>
      </c>
      <c r="G489" s="13" t="str">
        <f>IF(F489="","",F489*Items!$G487)</f>
        <v/>
      </c>
    </row>
    <row r="490">
      <c r="A490" s="12" t="str">
        <f>IF(Items!$A488="","",Items!$A488)</f>
        <v/>
      </c>
      <c r="B490" s="12" t="str">
        <f>IF($A490="","",Items!$B488)</f>
        <v/>
      </c>
      <c r="C490" s="12" t="str">
        <f>IF($A490="","",Items!$D488)</f>
        <v/>
      </c>
      <c r="D490" s="12" t="str">
        <f>IF($A490="","",SUMIFS(Movements!$H$2:$H$5001,Movements!$B$2:$B$5001,$A490,Movements!$D$2:$D$5001,$B$1))</f>
        <v/>
      </c>
      <c r="E490" s="14" t="n"/>
      <c r="F490" s="12" t="str">
        <f>IF(OR($A490="",E490=""),"",E490-D490)</f>
        <v/>
      </c>
      <c r="G490" s="13" t="str">
        <f>IF(F490="","",F490*Items!$G488)</f>
        <v/>
      </c>
    </row>
    <row r="491">
      <c r="A491" s="12" t="str">
        <f>IF(Items!$A489="","",Items!$A489)</f>
        <v/>
      </c>
      <c r="B491" s="12" t="str">
        <f>IF($A491="","",Items!$B489)</f>
        <v/>
      </c>
      <c r="C491" s="12" t="str">
        <f>IF($A491="","",Items!$D489)</f>
        <v/>
      </c>
      <c r="D491" s="12" t="str">
        <f>IF($A491="","",SUMIFS(Movements!$H$2:$H$5001,Movements!$B$2:$B$5001,$A491,Movements!$D$2:$D$5001,$B$1))</f>
        <v/>
      </c>
      <c r="E491" s="14" t="n"/>
      <c r="F491" s="12" t="str">
        <f>IF(OR($A491="",E491=""),"",E491-D491)</f>
        <v/>
      </c>
      <c r="G491" s="13" t="str">
        <f>IF(F491="","",F491*Items!$G489)</f>
        <v/>
      </c>
    </row>
    <row r="492">
      <c r="A492" s="12" t="str">
        <f>IF(Items!$A490="","",Items!$A490)</f>
        <v/>
      </c>
      <c r="B492" s="12" t="str">
        <f>IF($A492="","",Items!$B490)</f>
        <v/>
      </c>
      <c r="C492" s="12" t="str">
        <f>IF($A492="","",Items!$D490)</f>
        <v/>
      </c>
      <c r="D492" s="12" t="str">
        <f>IF($A492="","",SUMIFS(Movements!$H$2:$H$5001,Movements!$B$2:$B$5001,$A492,Movements!$D$2:$D$5001,$B$1))</f>
        <v/>
      </c>
      <c r="E492" s="14" t="n"/>
      <c r="F492" s="12" t="str">
        <f>IF(OR($A492="",E492=""),"",E492-D492)</f>
        <v/>
      </c>
      <c r="G492" s="13" t="str">
        <f>IF(F492="","",F492*Items!$G490)</f>
        <v/>
      </c>
    </row>
    <row r="493">
      <c r="A493" s="12" t="str">
        <f>IF(Items!$A491="","",Items!$A491)</f>
        <v/>
      </c>
      <c r="B493" s="12" t="str">
        <f>IF($A493="","",Items!$B491)</f>
        <v/>
      </c>
      <c r="C493" s="12" t="str">
        <f>IF($A493="","",Items!$D491)</f>
        <v/>
      </c>
      <c r="D493" s="12" t="str">
        <f>IF($A493="","",SUMIFS(Movements!$H$2:$H$5001,Movements!$B$2:$B$5001,$A493,Movements!$D$2:$D$5001,$B$1))</f>
        <v/>
      </c>
      <c r="E493" s="14" t="n"/>
      <c r="F493" s="12" t="str">
        <f>IF(OR($A493="",E493=""),"",E493-D493)</f>
        <v/>
      </c>
      <c r="G493" s="13" t="str">
        <f>IF(F493="","",F493*Items!$G491)</f>
        <v/>
      </c>
    </row>
    <row r="494">
      <c r="A494" s="12" t="str">
        <f>IF(Items!$A492="","",Items!$A492)</f>
        <v/>
      </c>
      <c r="B494" s="12" t="str">
        <f>IF($A494="","",Items!$B492)</f>
        <v/>
      </c>
      <c r="C494" s="12" t="str">
        <f>IF($A494="","",Items!$D492)</f>
        <v/>
      </c>
      <c r="D494" s="12" t="str">
        <f>IF($A494="","",SUMIFS(Movements!$H$2:$H$5001,Movements!$B$2:$B$5001,$A494,Movements!$D$2:$D$5001,$B$1))</f>
        <v/>
      </c>
      <c r="E494" s="14" t="n"/>
      <c r="F494" s="12" t="str">
        <f>IF(OR($A494="",E494=""),"",E494-D494)</f>
        <v/>
      </c>
      <c r="G494" s="13" t="str">
        <f>IF(F494="","",F494*Items!$G492)</f>
        <v/>
      </c>
    </row>
    <row r="495">
      <c r="A495" s="12" t="str">
        <f>IF(Items!$A493="","",Items!$A493)</f>
        <v/>
      </c>
      <c r="B495" s="12" t="str">
        <f>IF($A495="","",Items!$B493)</f>
        <v/>
      </c>
      <c r="C495" s="12" t="str">
        <f>IF($A495="","",Items!$D493)</f>
        <v/>
      </c>
      <c r="D495" s="12" t="str">
        <f>IF($A495="","",SUMIFS(Movements!$H$2:$H$5001,Movements!$B$2:$B$5001,$A495,Movements!$D$2:$D$5001,$B$1))</f>
        <v/>
      </c>
      <c r="E495" s="14" t="n"/>
      <c r="F495" s="12" t="str">
        <f>IF(OR($A495="",E495=""),"",E495-D495)</f>
        <v/>
      </c>
      <c r="G495" s="13" t="str">
        <f>IF(F495="","",F495*Items!$G493)</f>
        <v/>
      </c>
    </row>
    <row r="496">
      <c r="A496" s="12" t="str">
        <f>IF(Items!$A494="","",Items!$A494)</f>
        <v/>
      </c>
      <c r="B496" s="12" t="str">
        <f>IF($A496="","",Items!$B494)</f>
        <v/>
      </c>
      <c r="C496" s="12" t="str">
        <f>IF($A496="","",Items!$D494)</f>
        <v/>
      </c>
      <c r="D496" s="12" t="str">
        <f>IF($A496="","",SUMIFS(Movements!$H$2:$H$5001,Movements!$B$2:$B$5001,$A496,Movements!$D$2:$D$5001,$B$1))</f>
        <v/>
      </c>
      <c r="E496" s="14" t="n"/>
      <c r="F496" s="12" t="str">
        <f>IF(OR($A496="",E496=""),"",E496-D496)</f>
        <v/>
      </c>
      <c r="G496" s="13" t="str">
        <f>IF(F496="","",F496*Items!$G494)</f>
        <v/>
      </c>
    </row>
    <row r="497">
      <c r="A497" s="12" t="str">
        <f>IF(Items!$A495="","",Items!$A495)</f>
        <v/>
      </c>
      <c r="B497" s="12" t="str">
        <f>IF($A497="","",Items!$B495)</f>
        <v/>
      </c>
      <c r="C497" s="12" t="str">
        <f>IF($A497="","",Items!$D495)</f>
        <v/>
      </c>
      <c r="D497" s="12" t="str">
        <f>IF($A497="","",SUMIFS(Movements!$H$2:$H$5001,Movements!$B$2:$B$5001,$A497,Movements!$D$2:$D$5001,$B$1))</f>
        <v/>
      </c>
      <c r="E497" s="14" t="n"/>
      <c r="F497" s="12" t="str">
        <f>IF(OR($A497="",E497=""),"",E497-D497)</f>
        <v/>
      </c>
      <c r="G497" s="13" t="str">
        <f>IF(F497="","",F497*Items!$G495)</f>
        <v/>
      </c>
    </row>
    <row r="498">
      <c r="A498" s="12" t="str">
        <f>IF(Items!$A496="","",Items!$A496)</f>
        <v/>
      </c>
      <c r="B498" s="12" t="str">
        <f>IF($A498="","",Items!$B496)</f>
        <v/>
      </c>
      <c r="C498" s="12" t="str">
        <f>IF($A498="","",Items!$D496)</f>
        <v/>
      </c>
      <c r="D498" s="12" t="str">
        <f>IF($A498="","",SUMIFS(Movements!$H$2:$H$5001,Movements!$B$2:$B$5001,$A498,Movements!$D$2:$D$5001,$B$1))</f>
        <v/>
      </c>
      <c r="E498" s="14" t="n"/>
      <c r="F498" s="12" t="str">
        <f>IF(OR($A498="",E498=""),"",E498-D498)</f>
        <v/>
      </c>
      <c r="G498" s="13" t="str">
        <f>IF(F498="","",F498*Items!$G496)</f>
        <v/>
      </c>
    </row>
    <row r="499">
      <c r="A499" s="12" t="str">
        <f>IF(Items!$A497="","",Items!$A497)</f>
        <v/>
      </c>
      <c r="B499" s="12" t="str">
        <f>IF($A499="","",Items!$B497)</f>
        <v/>
      </c>
      <c r="C499" s="12" t="str">
        <f>IF($A499="","",Items!$D497)</f>
        <v/>
      </c>
      <c r="D499" s="12" t="str">
        <f>IF($A499="","",SUMIFS(Movements!$H$2:$H$5001,Movements!$B$2:$B$5001,$A499,Movements!$D$2:$D$5001,$B$1))</f>
        <v/>
      </c>
      <c r="E499" s="14" t="n"/>
      <c r="F499" s="12" t="str">
        <f>IF(OR($A499="",E499=""),"",E499-D499)</f>
        <v/>
      </c>
      <c r="G499" s="13" t="str">
        <f>IF(F499="","",F499*Items!$G497)</f>
        <v/>
      </c>
    </row>
    <row r="500">
      <c r="A500" s="12" t="str">
        <f>IF(Items!$A498="","",Items!$A498)</f>
        <v/>
      </c>
      <c r="B500" s="12" t="str">
        <f>IF($A500="","",Items!$B498)</f>
        <v/>
      </c>
      <c r="C500" s="12" t="str">
        <f>IF($A500="","",Items!$D498)</f>
        <v/>
      </c>
      <c r="D500" s="12" t="str">
        <f>IF($A500="","",SUMIFS(Movements!$H$2:$H$5001,Movements!$B$2:$B$5001,$A500,Movements!$D$2:$D$5001,$B$1))</f>
        <v/>
      </c>
      <c r="E500" s="14" t="n"/>
      <c r="F500" s="12" t="str">
        <f>IF(OR($A500="",E500=""),"",E500-D500)</f>
        <v/>
      </c>
      <c r="G500" s="13" t="str">
        <f>IF(F500="","",F500*Items!$G498)</f>
        <v/>
      </c>
    </row>
    <row r="501">
      <c r="A501" s="12" t="str">
        <f>IF(Items!$A499="","",Items!$A499)</f>
        <v/>
      </c>
      <c r="B501" s="12" t="str">
        <f>IF($A501="","",Items!$B499)</f>
        <v/>
      </c>
      <c r="C501" s="12" t="str">
        <f>IF($A501="","",Items!$D499)</f>
        <v/>
      </c>
      <c r="D501" s="12" t="str">
        <f>IF($A501="","",SUMIFS(Movements!$H$2:$H$5001,Movements!$B$2:$B$5001,$A501,Movements!$D$2:$D$5001,$B$1))</f>
        <v/>
      </c>
      <c r="E501" s="14" t="n"/>
      <c r="F501" s="12" t="str">
        <f>IF(OR($A501="",E501=""),"",E501-D501)</f>
        <v/>
      </c>
      <c r="G501" s="13" t="str">
        <f>IF(F501="","",F501*Items!$G499)</f>
        <v/>
      </c>
    </row>
    <row r="502">
      <c r="A502" s="12" t="str">
        <f>IF(Items!$A500="","",Items!$A500)</f>
        <v/>
      </c>
      <c r="B502" s="12" t="str">
        <f>IF($A502="","",Items!$B500)</f>
        <v/>
      </c>
      <c r="C502" s="12" t="str">
        <f>IF($A502="","",Items!$D500)</f>
        <v/>
      </c>
      <c r="D502" s="12" t="str">
        <f>IF($A502="","",SUMIFS(Movements!$H$2:$H$5001,Movements!$B$2:$B$5001,$A502,Movements!$D$2:$D$5001,$B$1))</f>
        <v/>
      </c>
      <c r="E502" s="14" t="n"/>
      <c r="F502" s="12" t="str">
        <f>IF(OR($A502="",E502=""),"",E502-D502)</f>
        <v/>
      </c>
      <c r="G502" s="13" t="str">
        <f>IF(F502="","",F502*Items!$G500)</f>
        <v/>
      </c>
    </row>
    <row r="503">
      <c r="A503" s="12" t="str">
        <f>IF(Items!$A501="","",Items!$A501)</f>
        <v/>
      </c>
      <c r="B503" s="12" t="str">
        <f>IF($A503="","",Items!$B501)</f>
        <v/>
      </c>
      <c r="C503" s="12" t="str">
        <f>IF($A503="","",Items!$D501)</f>
        <v/>
      </c>
      <c r="D503" s="12" t="str">
        <f>IF($A503="","",SUMIFS(Movements!$H$2:$H$5001,Movements!$B$2:$B$5001,$A503,Movements!$D$2:$D$5001,$B$1))</f>
        <v/>
      </c>
      <c r="E503" s="14" t="n"/>
      <c r="F503" s="12" t="str">
        <f>IF(OR($A503="",E503=""),"",E503-D503)</f>
        <v/>
      </c>
      <c r="G503" s="13" t="str">
        <f>IF(F503="","",F503*Items!$G501)</f>
        <v/>
      </c>
    </row>
  </sheetData>
  <mergeCells count="1">
    <mergeCell ref="A2:G2"/>
  </mergeCells>
  <conditionalFormatting sqref="F4:F503">
    <cfRule type="expression" priority="1" dxfId="3">
      <formula>AND($F4&lt;&gt;"",$F4&lt;&gt;0)</formula>
    </cfRule>
  </conditionalFormatting>
  <dataValidations count="1">
    <dataValidation sqref="B1" showDropDown="0" showInputMessage="0" showErrorMessage="1" allowBlank="1" type="list">
      <formula1>=Lists!$A$2:$A$6</formula1>
    </dataValidation>
  </dataValidations>
  <pageMargins left="0.75" right="0.75" top="1" bottom="1" header="0.5" footer="0.5"/>
  <pageSetup orientation="portrait" fitToHeight="0" fitToWidth="1"/>
  <legacyDrawing r:id="anysvml"/>
</worksheet>
</file>

<file path=xl/worksheets/sheet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24" customWidth="1" min="1" max="1"/>
    <col width="24" customWidth="1" min="3" max="3"/>
    <col width="24" customWidth="1" min="5" max="5"/>
    <col width="24" customWidth="1" min="7" max="7"/>
    <col width="50" customWidth="1" min="9" max="9"/>
  </cols>
  <sheetData>
    <row r="1">
      <c r="A1" s="26" t="inlineStr">
        <is>
          <t>Locations (up to 5)</t>
        </is>
      </c>
      <c r="C1" s="26" t="inlineStr">
        <is>
          <t>Movement types</t>
        </is>
      </c>
      <c r="E1" s="26" t="inlineStr">
        <is>
          <t>Categories</t>
        </is>
      </c>
      <c r="G1" s="26" t="inlineStr">
        <is>
          <t>Units</t>
        </is>
      </c>
      <c r="I1" s="20" t="inlineStr">
        <is>
          <t>How the lists work</t>
        </is>
      </c>
    </row>
    <row r="2" ht="70" customHeight="1">
      <c r="A2" s="14" t="inlineStr">
        <is>
          <t>Warehouse</t>
        </is>
      </c>
      <c r="C2" s="14" t="inlineStr">
        <is>
          <t>Received</t>
        </is>
      </c>
      <c r="E2" s="14" t="inlineStr">
        <is>
          <t>Pipe &amp; fittings</t>
        </is>
      </c>
      <c r="G2" s="14" t="inlineStr">
        <is>
          <t>each</t>
        </is>
      </c>
      <c r="I2" s="3" t="inlineStr">
        <is>
          <t>These feed the drop-downs on the other sheets. Rename or add locations, categories and units here; keep movement types as they are, because the instructions refer to them.</t>
        </is>
      </c>
    </row>
    <row r="3">
      <c r="A3" s="14" t="inlineStr">
        <is>
          <t>Van 1</t>
        </is>
      </c>
      <c r="C3" s="14" t="inlineStr">
        <is>
          <t>Issued to job</t>
        </is>
      </c>
      <c r="E3" s="14" t="inlineStr">
        <is>
          <t>Valves</t>
        </is>
      </c>
      <c r="G3" s="14" t="inlineStr">
        <is>
          <t>box</t>
        </is>
      </c>
    </row>
    <row r="4">
      <c r="A4" s="14" t="inlineStr">
        <is>
          <t>Van 2</t>
        </is>
      </c>
      <c r="C4" s="14" t="inlineStr">
        <is>
          <t>Sold</t>
        </is>
      </c>
      <c r="E4" s="14" t="inlineStr">
        <is>
          <t>Electrical</t>
        </is>
      </c>
      <c r="G4" s="14" t="inlineStr">
        <is>
          <t>metre</t>
        </is>
      </c>
    </row>
    <row r="5">
      <c r="A5" s="14" t="n"/>
      <c r="C5" s="14" t="inlineStr">
        <is>
          <t>Returned</t>
        </is>
      </c>
      <c r="E5" s="14" t="inlineStr">
        <is>
          <t>Fixings</t>
        </is>
      </c>
      <c r="G5" s="14" t="inlineStr">
        <is>
          <t>roll</t>
        </is>
      </c>
    </row>
    <row r="6">
      <c r="A6" s="14" t="n"/>
      <c r="C6" s="14" t="inlineStr">
        <is>
          <t>Adjusted</t>
        </is>
      </c>
      <c r="E6" s="14" t="inlineStr">
        <is>
          <t>Consumables</t>
        </is>
      </c>
      <c r="G6" s="14" t="inlineStr">
        <is>
          <t>pack</t>
        </is>
      </c>
    </row>
    <row r="7">
      <c r="C7" s="14" t="inlineStr">
        <is>
          <t>Counted</t>
        </is>
      </c>
      <c r="E7" s="14" t="n"/>
      <c r="G7" s="14" t="inlineStr">
        <is>
          <t>coil</t>
        </is>
      </c>
    </row>
    <row r="8">
      <c r="C8" s="14" t="inlineStr">
        <is>
          <t>Transfer out</t>
        </is>
      </c>
      <c r="E8" s="14" t="n"/>
      <c r="G8" s="14" t="inlineStr">
        <is>
          <t>kg</t>
        </is>
      </c>
    </row>
    <row r="9">
      <c r="C9" s="14" t="inlineStr">
        <is>
          <t>Transfer in</t>
        </is>
      </c>
      <c r="E9" s="14" t="n"/>
      <c r="G9" s="14" t="inlineStr">
        <is>
          <t>litre</t>
        </is>
      </c>
    </row>
    <row r="10">
      <c r="E10" s="14" t="n"/>
      <c r="G10" s="14" t="n"/>
    </row>
    <row r="11">
      <c r="E11" s="14" t="n"/>
      <c r="G11" s="14" t="n"/>
    </row>
    <row r="12">
      <c r="E12" s="14" t="n"/>
      <c r="G12" s="14" t="n"/>
    </row>
    <row r="13">
      <c r="E13" s="14" t="n"/>
      <c r="G13" s="14" t="n"/>
    </row>
    <row r="14">
      <c r="E14" s="14" t="n"/>
      <c r="G14" s="14" t="n"/>
    </row>
    <row r="15">
      <c r="E15" s="14" t="n"/>
      <c r="G15" s="14" t="n"/>
    </row>
    <row r="16">
      <c r="E16" s="14" t="n"/>
      <c r="G16" s="14" t="n"/>
    </row>
    <row r="17">
      <c r="E17" s="14" t="n"/>
      <c r="G17" s="14" t="n"/>
    </row>
    <row r="18">
      <c r="E18" s="14" t="n"/>
      <c r="G18" s="14" t="n"/>
    </row>
    <row r="19">
      <c r="E19" s="14" t="n"/>
      <c r="G19" s="14" t="n"/>
    </row>
    <row r="20">
      <c r="E20" s="14" t="n"/>
      <c r="G20" s="14" t="n"/>
    </row>
  </sheetData>
  <pageMargins left="0.75" right="0.75" top="1" bottom="1" header="0.5" footer="0.5"/>
</worksheet>
</file>

<file path=xl/worksheets/sheet9.xml><?xml version="1.0" encoding="utf-8"?>
<worksheet xmlns="http://schemas.openxmlformats.org/spreadsheetml/2006/main" xmlns:r="http://schemas.openxmlformats.org/officeDocument/2006/relationships">
  <sheetPr>
    <outlinePr summaryBelow="1" summaryRight="1"/>
    <pageSetUpPr/>
  </sheetPr>
  <dimension ref="A1:G201"/>
  <sheetViews>
    <sheetView workbookViewId="0">
      <pane ySplit="1" topLeftCell="A2" activePane="bottomLeft" state="frozen"/>
      <selection pane="bottomLeft" activeCell="A1" sqref="A1"/>
    </sheetView>
  </sheetViews>
  <sheetFormatPr baseColWidth="8" defaultRowHeight="15"/>
  <cols>
    <col width="28" customWidth="1" min="1" max="1"/>
    <col width="18" customWidth="1" min="2" max="2"/>
    <col width="16" customWidth="1" min="3" max="3"/>
    <col width="28" customWidth="1" min="4" max="4"/>
    <col width="12" customWidth="1" min="5" max="5"/>
    <col width="16" customWidth="1" min="6" max="6"/>
    <col width="30" customWidth="1" min="7" max="7"/>
  </cols>
  <sheetData>
    <row r="1" ht="30" customHeight="1">
      <c r="A1" s="7" t="inlineStr">
        <is>
          <t>Supplier</t>
        </is>
      </c>
      <c r="B1" s="7" t="inlineStr">
        <is>
          <t>Contact</t>
        </is>
      </c>
      <c r="C1" s="7" t="inlineStr">
        <is>
          <t>Phone</t>
        </is>
      </c>
      <c r="D1" s="7" t="inlineStr">
        <is>
          <t>Email</t>
        </is>
      </c>
      <c r="E1" s="7" t="inlineStr">
        <is>
          <t>Lead time (days)</t>
        </is>
      </c>
      <c r="F1" s="7" t="inlineStr">
        <is>
          <t>Payment terms</t>
        </is>
      </c>
      <c r="G1" s="7" t="inlineStr">
        <is>
          <t>Notes</t>
        </is>
      </c>
    </row>
    <row r="2">
      <c r="A2" s="9" t="inlineStr">
        <is>
          <t>City Plumbing Supplies</t>
        </is>
      </c>
      <c r="B2" s="9" t="inlineStr">
        <is>
          <t>Dana Reyes</t>
        </is>
      </c>
      <c r="C2" s="9" t="inlineStr">
        <is>
          <t>(555) 010-2000</t>
        </is>
      </c>
      <c r="D2" s="9" t="inlineStr">
        <is>
          <t>orders@cityplumbing.example</t>
        </is>
      </c>
      <c r="E2" s="9" t="n">
        <v>2</v>
      </c>
      <c r="F2" s="9" t="inlineStr">
        <is>
          <t>Net 30</t>
        </is>
      </c>
      <c r="G2" s="9" t="inlineStr">
        <is>
          <t>Delivers Tue and Fri</t>
        </is>
      </c>
    </row>
    <row r="3">
      <c r="A3" s="9" t="inlineStr">
        <is>
          <t>Brightline Electrical</t>
        </is>
      </c>
      <c r="B3" s="9" t="inlineStr">
        <is>
          <t>Sam Patel</t>
        </is>
      </c>
      <c r="C3" s="9" t="inlineStr">
        <is>
          <t>(555) 010-3000</t>
        </is>
      </c>
      <c r="D3" s="9" t="inlineStr">
        <is>
          <t>sales@brightline.example</t>
        </is>
      </c>
      <c r="E3" s="9" t="n">
        <v>3</v>
      </c>
      <c r="F3" s="9" t="inlineStr">
        <is>
          <t>Net 14</t>
        </is>
      </c>
      <c r="G3" s="9" t="inlineStr"/>
    </row>
    <row r="4">
      <c r="A4" s="9" t="inlineStr">
        <is>
          <t>FixRight Fixings</t>
        </is>
      </c>
      <c r="B4" s="9" t="inlineStr">
        <is>
          <t>Lee Morgan</t>
        </is>
      </c>
      <c r="C4" s="9" t="inlineStr">
        <is>
          <t>(555) 010-4000</t>
        </is>
      </c>
      <c r="D4" s="9" t="inlineStr">
        <is>
          <t>hello@fixright.example</t>
        </is>
      </c>
      <c r="E4" s="9" t="n">
        <v>5</v>
      </c>
      <c r="F4" s="9" t="inlineStr">
        <is>
          <t>Card on order</t>
        </is>
      </c>
      <c r="G4" s="9" t="inlineStr">
        <is>
          <t>Minimum order 50.00</t>
        </is>
      </c>
    </row>
    <row r="5">
      <c r="A5" s="14" t="n"/>
      <c r="B5" s="14" t="n"/>
      <c r="C5" s="14" t="n"/>
      <c r="D5" s="14" t="n"/>
      <c r="E5" s="14" t="n"/>
      <c r="F5" s="14" t="n"/>
      <c r="G5" s="14" t="n"/>
    </row>
    <row r="6">
      <c r="A6" s="14" t="n"/>
      <c r="B6" s="14" t="n"/>
      <c r="C6" s="14" t="n"/>
      <c r="D6" s="14" t="n"/>
      <c r="E6" s="14" t="n"/>
      <c r="F6" s="14" t="n"/>
      <c r="G6" s="14" t="n"/>
    </row>
    <row r="7">
      <c r="A7" s="14" t="n"/>
      <c r="B7" s="14" t="n"/>
      <c r="C7" s="14" t="n"/>
      <c r="D7" s="14" t="n"/>
      <c r="E7" s="14" t="n"/>
      <c r="F7" s="14" t="n"/>
      <c r="G7" s="14" t="n"/>
    </row>
    <row r="8">
      <c r="A8" s="14" t="n"/>
      <c r="B8" s="14" t="n"/>
      <c r="C8" s="14" t="n"/>
      <c r="D8" s="14" t="n"/>
      <c r="E8" s="14" t="n"/>
      <c r="F8" s="14" t="n"/>
      <c r="G8" s="14" t="n"/>
    </row>
    <row r="9">
      <c r="A9" s="14" t="n"/>
      <c r="B9" s="14" t="n"/>
      <c r="C9" s="14" t="n"/>
      <c r="D9" s="14" t="n"/>
      <c r="E9" s="14" t="n"/>
      <c r="F9" s="14" t="n"/>
      <c r="G9" s="14" t="n"/>
    </row>
    <row r="10">
      <c r="A10" s="14" t="n"/>
      <c r="B10" s="14" t="n"/>
      <c r="C10" s="14" t="n"/>
      <c r="D10" s="14" t="n"/>
      <c r="E10" s="14" t="n"/>
      <c r="F10" s="14" t="n"/>
      <c r="G10" s="14" t="n"/>
    </row>
    <row r="11">
      <c r="A11" s="14" t="n"/>
      <c r="B11" s="14" t="n"/>
      <c r="C11" s="14" t="n"/>
      <c r="D11" s="14" t="n"/>
      <c r="E11" s="14" t="n"/>
      <c r="F11" s="14" t="n"/>
      <c r="G11" s="14" t="n"/>
    </row>
    <row r="12">
      <c r="A12" s="14" t="n"/>
      <c r="B12" s="14" t="n"/>
      <c r="C12" s="14" t="n"/>
      <c r="D12" s="14" t="n"/>
      <c r="E12" s="14" t="n"/>
      <c r="F12" s="14" t="n"/>
      <c r="G12" s="14" t="n"/>
    </row>
    <row r="13">
      <c r="A13" s="14" t="n"/>
      <c r="B13" s="14" t="n"/>
      <c r="C13" s="14" t="n"/>
      <c r="D13" s="14" t="n"/>
      <c r="E13" s="14" t="n"/>
      <c r="F13" s="14" t="n"/>
      <c r="G13" s="14" t="n"/>
    </row>
    <row r="14">
      <c r="A14" s="14" t="n"/>
      <c r="B14" s="14" t="n"/>
      <c r="C14" s="14" t="n"/>
      <c r="D14" s="14" t="n"/>
      <c r="E14" s="14" t="n"/>
      <c r="F14" s="14" t="n"/>
      <c r="G14" s="14" t="n"/>
    </row>
    <row r="15">
      <c r="A15" s="14" t="n"/>
      <c r="B15" s="14" t="n"/>
      <c r="C15" s="14" t="n"/>
      <c r="D15" s="14" t="n"/>
      <c r="E15" s="14" t="n"/>
      <c r="F15" s="14" t="n"/>
      <c r="G15" s="14" t="n"/>
    </row>
    <row r="16">
      <c r="A16" s="14" t="n"/>
      <c r="B16" s="14" t="n"/>
      <c r="C16" s="14" t="n"/>
      <c r="D16" s="14" t="n"/>
      <c r="E16" s="14" t="n"/>
      <c r="F16" s="14" t="n"/>
      <c r="G16" s="14" t="n"/>
    </row>
    <row r="17">
      <c r="A17" s="14" t="n"/>
      <c r="B17" s="14" t="n"/>
      <c r="C17" s="14" t="n"/>
      <c r="D17" s="14" t="n"/>
      <c r="E17" s="14" t="n"/>
      <c r="F17" s="14" t="n"/>
      <c r="G17" s="14" t="n"/>
    </row>
    <row r="18">
      <c r="A18" s="14" t="n"/>
      <c r="B18" s="14" t="n"/>
      <c r="C18" s="14" t="n"/>
      <c r="D18" s="14" t="n"/>
      <c r="E18" s="14" t="n"/>
      <c r="F18" s="14" t="n"/>
      <c r="G18" s="14" t="n"/>
    </row>
    <row r="19">
      <c r="A19" s="14" t="n"/>
      <c r="B19" s="14" t="n"/>
      <c r="C19" s="14" t="n"/>
      <c r="D19" s="14" t="n"/>
      <c r="E19" s="14" t="n"/>
      <c r="F19" s="14" t="n"/>
      <c r="G19" s="14" t="n"/>
    </row>
    <row r="20">
      <c r="A20" s="14" t="n"/>
      <c r="B20" s="14" t="n"/>
      <c r="C20" s="14" t="n"/>
      <c r="D20" s="14" t="n"/>
      <c r="E20" s="14" t="n"/>
      <c r="F20" s="14" t="n"/>
      <c r="G20" s="14" t="n"/>
    </row>
    <row r="21">
      <c r="A21" s="14" t="n"/>
      <c r="B21" s="14" t="n"/>
      <c r="C21" s="14" t="n"/>
      <c r="D21" s="14" t="n"/>
      <c r="E21" s="14" t="n"/>
      <c r="F21" s="14" t="n"/>
      <c r="G21" s="14" t="n"/>
    </row>
    <row r="22">
      <c r="A22" s="14" t="n"/>
      <c r="B22" s="14" t="n"/>
      <c r="C22" s="14" t="n"/>
      <c r="D22" s="14" t="n"/>
      <c r="E22" s="14" t="n"/>
      <c r="F22" s="14" t="n"/>
      <c r="G22" s="14" t="n"/>
    </row>
    <row r="23">
      <c r="A23" s="14" t="n"/>
      <c r="B23" s="14" t="n"/>
      <c r="C23" s="14" t="n"/>
      <c r="D23" s="14" t="n"/>
      <c r="E23" s="14" t="n"/>
      <c r="F23" s="14" t="n"/>
      <c r="G23" s="14" t="n"/>
    </row>
    <row r="24">
      <c r="A24" s="14" t="n"/>
      <c r="B24" s="14" t="n"/>
      <c r="C24" s="14" t="n"/>
      <c r="D24" s="14" t="n"/>
      <c r="E24" s="14" t="n"/>
      <c r="F24" s="14" t="n"/>
      <c r="G24" s="14" t="n"/>
    </row>
    <row r="25">
      <c r="A25" s="14" t="n"/>
      <c r="B25" s="14" t="n"/>
      <c r="C25" s="14" t="n"/>
      <c r="D25" s="14" t="n"/>
      <c r="E25" s="14" t="n"/>
      <c r="F25" s="14" t="n"/>
      <c r="G25" s="14" t="n"/>
    </row>
    <row r="26">
      <c r="A26" s="14" t="n"/>
      <c r="B26" s="14" t="n"/>
      <c r="C26" s="14" t="n"/>
      <c r="D26" s="14" t="n"/>
      <c r="E26" s="14" t="n"/>
      <c r="F26" s="14" t="n"/>
      <c r="G26" s="14" t="n"/>
    </row>
    <row r="27">
      <c r="A27" s="14" t="n"/>
      <c r="B27" s="14" t="n"/>
      <c r="C27" s="14" t="n"/>
      <c r="D27" s="14" t="n"/>
      <c r="E27" s="14" t="n"/>
      <c r="F27" s="14" t="n"/>
      <c r="G27" s="14" t="n"/>
    </row>
    <row r="28">
      <c r="A28" s="14" t="n"/>
      <c r="B28" s="14" t="n"/>
      <c r="C28" s="14" t="n"/>
      <c r="D28" s="14" t="n"/>
      <c r="E28" s="14" t="n"/>
      <c r="F28" s="14" t="n"/>
      <c r="G28" s="14" t="n"/>
    </row>
    <row r="29">
      <c r="A29" s="14" t="n"/>
      <c r="B29" s="14" t="n"/>
      <c r="C29" s="14" t="n"/>
      <c r="D29" s="14" t="n"/>
      <c r="E29" s="14" t="n"/>
      <c r="F29" s="14" t="n"/>
      <c r="G29" s="14" t="n"/>
    </row>
    <row r="30">
      <c r="A30" s="14" t="n"/>
      <c r="B30" s="14" t="n"/>
      <c r="C30" s="14" t="n"/>
      <c r="D30" s="14" t="n"/>
      <c r="E30" s="14" t="n"/>
      <c r="F30" s="14" t="n"/>
      <c r="G30" s="14" t="n"/>
    </row>
    <row r="31">
      <c r="A31" s="14" t="n"/>
      <c r="B31" s="14" t="n"/>
      <c r="C31" s="14" t="n"/>
      <c r="D31" s="14" t="n"/>
      <c r="E31" s="14" t="n"/>
      <c r="F31" s="14" t="n"/>
      <c r="G31" s="14" t="n"/>
    </row>
    <row r="32">
      <c r="A32" s="14" t="n"/>
      <c r="B32" s="14" t="n"/>
      <c r="C32" s="14" t="n"/>
      <c r="D32" s="14" t="n"/>
      <c r="E32" s="14" t="n"/>
      <c r="F32" s="14" t="n"/>
      <c r="G32" s="14" t="n"/>
    </row>
    <row r="33">
      <c r="A33" s="14" t="n"/>
      <c r="B33" s="14" t="n"/>
      <c r="C33" s="14" t="n"/>
      <c r="D33" s="14" t="n"/>
      <c r="E33" s="14" t="n"/>
      <c r="F33" s="14" t="n"/>
      <c r="G33" s="14" t="n"/>
    </row>
    <row r="34">
      <c r="A34" s="14" t="n"/>
      <c r="B34" s="14" t="n"/>
      <c r="C34" s="14" t="n"/>
      <c r="D34" s="14" t="n"/>
      <c r="E34" s="14" t="n"/>
      <c r="F34" s="14" t="n"/>
      <c r="G34" s="14" t="n"/>
    </row>
    <row r="35">
      <c r="A35" s="14" t="n"/>
      <c r="B35" s="14" t="n"/>
      <c r="C35" s="14" t="n"/>
      <c r="D35" s="14" t="n"/>
      <c r="E35" s="14" t="n"/>
      <c r="F35" s="14" t="n"/>
      <c r="G35" s="14" t="n"/>
    </row>
    <row r="36">
      <c r="A36" s="14" t="n"/>
      <c r="B36" s="14" t="n"/>
      <c r="C36" s="14" t="n"/>
      <c r="D36" s="14" t="n"/>
      <c r="E36" s="14" t="n"/>
      <c r="F36" s="14" t="n"/>
      <c r="G36" s="14" t="n"/>
    </row>
    <row r="37">
      <c r="A37" s="14" t="n"/>
      <c r="B37" s="14" t="n"/>
      <c r="C37" s="14" t="n"/>
      <c r="D37" s="14" t="n"/>
      <c r="E37" s="14" t="n"/>
      <c r="F37" s="14" t="n"/>
      <c r="G37" s="14" t="n"/>
    </row>
    <row r="38">
      <c r="A38" s="14" t="n"/>
      <c r="B38" s="14" t="n"/>
      <c r="C38" s="14" t="n"/>
      <c r="D38" s="14" t="n"/>
      <c r="E38" s="14" t="n"/>
      <c r="F38" s="14" t="n"/>
      <c r="G38" s="14" t="n"/>
    </row>
    <row r="39">
      <c r="A39" s="14" t="n"/>
      <c r="B39" s="14" t="n"/>
      <c r="C39" s="14" t="n"/>
      <c r="D39" s="14" t="n"/>
      <c r="E39" s="14" t="n"/>
      <c r="F39" s="14" t="n"/>
      <c r="G39" s="14" t="n"/>
    </row>
    <row r="40">
      <c r="A40" s="14" t="n"/>
      <c r="B40" s="14" t="n"/>
      <c r="C40" s="14" t="n"/>
      <c r="D40" s="14" t="n"/>
      <c r="E40" s="14" t="n"/>
      <c r="F40" s="14" t="n"/>
      <c r="G40" s="14" t="n"/>
    </row>
    <row r="41">
      <c r="A41" s="14" t="n"/>
      <c r="B41" s="14" t="n"/>
      <c r="C41" s="14" t="n"/>
      <c r="D41" s="14" t="n"/>
      <c r="E41" s="14" t="n"/>
      <c r="F41" s="14" t="n"/>
      <c r="G41" s="14" t="n"/>
    </row>
    <row r="42">
      <c r="A42" s="14" t="n"/>
      <c r="B42" s="14" t="n"/>
      <c r="C42" s="14" t="n"/>
      <c r="D42" s="14" t="n"/>
      <c r="E42" s="14" t="n"/>
      <c r="F42" s="14" t="n"/>
      <c r="G42" s="14" t="n"/>
    </row>
    <row r="43">
      <c r="A43" s="14" t="n"/>
      <c r="B43" s="14" t="n"/>
      <c r="C43" s="14" t="n"/>
      <c r="D43" s="14" t="n"/>
      <c r="E43" s="14" t="n"/>
      <c r="F43" s="14" t="n"/>
      <c r="G43" s="14" t="n"/>
    </row>
    <row r="44">
      <c r="A44" s="14" t="n"/>
      <c r="B44" s="14" t="n"/>
      <c r="C44" s="14" t="n"/>
      <c r="D44" s="14" t="n"/>
      <c r="E44" s="14" t="n"/>
      <c r="F44" s="14" t="n"/>
      <c r="G44" s="14" t="n"/>
    </row>
    <row r="45">
      <c r="A45" s="14" t="n"/>
      <c r="B45" s="14" t="n"/>
      <c r="C45" s="14" t="n"/>
      <c r="D45" s="14" t="n"/>
      <c r="E45" s="14" t="n"/>
      <c r="F45" s="14" t="n"/>
      <c r="G45" s="14" t="n"/>
    </row>
    <row r="46">
      <c r="A46" s="14" t="n"/>
      <c r="B46" s="14" t="n"/>
      <c r="C46" s="14" t="n"/>
      <c r="D46" s="14" t="n"/>
      <c r="E46" s="14" t="n"/>
      <c r="F46" s="14" t="n"/>
      <c r="G46" s="14" t="n"/>
    </row>
    <row r="47">
      <c r="A47" s="14" t="n"/>
      <c r="B47" s="14" t="n"/>
      <c r="C47" s="14" t="n"/>
      <c r="D47" s="14" t="n"/>
      <c r="E47" s="14" t="n"/>
      <c r="F47" s="14" t="n"/>
      <c r="G47" s="14" t="n"/>
    </row>
    <row r="48">
      <c r="A48" s="14" t="n"/>
      <c r="B48" s="14" t="n"/>
      <c r="C48" s="14" t="n"/>
      <c r="D48" s="14" t="n"/>
      <c r="E48" s="14" t="n"/>
      <c r="F48" s="14" t="n"/>
      <c r="G48" s="14" t="n"/>
    </row>
    <row r="49">
      <c r="A49" s="14" t="n"/>
      <c r="B49" s="14" t="n"/>
      <c r="C49" s="14" t="n"/>
      <c r="D49" s="14" t="n"/>
      <c r="E49" s="14" t="n"/>
      <c r="F49" s="14" t="n"/>
      <c r="G49" s="14" t="n"/>
    </row>
    <row r="50">
      <c r="A50" s="14" t="n"/>
      <c r="B50" s="14" t="n"/>
      <c r="C50" s="14" t="n"/>
      <c r="D50" s="14" t="n"/>
      <c r="E50" s="14" t="n"/>
      <c r="F50" s="14" t="n"/>
      <c r="G50" s="14" t="n"/>
    </row>
    <row r="51">
      <c r="A51" s="14" t="n"/>
      <c r="B51" s="14" t="n"/>
      <c r="C51" s="14" t="n"/>
      <c r="D51" s="14" t="n"/>
      <c r="E51" s="14" t="n"/>
      <c r="F51" s="14" t="n"/>
      <c r="G51" s="14" t="n"/>
    </row>
    <row r="52">
      <c r="A52" s="14" t="n"/>
      <c r="B52" s="14" t="n"/>
      <c r="C52" s="14" t="n"/>
      <c r="D52" s="14" t="n"/>
      <c r="E52" s="14" t="n"/>
      <c r="F52" s="14" t="n"/>
      <c r="G52" s="14" t="n"/>
    </row>
    <row r="53">
      <c r="A53" s="14" t="n"/>
      <c r="B53" s="14" t="n"/>
      <c r="C53" s="14" t="n"/>
      <c r="D53" s="14" t="n"/>
      <c r="E53" s="14" t="n"/>
      <c r="F53" s="14" t="n"/>
      <c r="G53" s="14" t="n"/>
    </row>
    <row r="54">
      <c r="A54" s="14" t="n"/>
      <c r="B54" s="14" t="n"/>
      <c r="C54" s="14" t="n"/>
      <c r="D54" s="14" t="n"/>
      <c r="E54" s="14" t="n"/>
      <c r="F54" s="14" t="n"/>
      <c r="G54" s="14" t="n"/>
    </row>
    <row r="55">
      <c r="A55" s="14" t="n"/>
      <c r="B55" s="14" t="n"/>
      <c r="C55" s="14" t="n"/>
      <c r="D55" s="14" t="n"/>
      <c r="E55" s="14" t="n"/>
      <c r="F55" s="14" t="n"/>
      <c r="G55" s="14" t="n"/>
    </row>
    <row r="56">
      <c r="A56" s="14" t="n"/>
      <c r="B56" s="14" t="n"/>
      <c r="C56" s="14" t="n"/>
      <c r="D56" s="14" t="n"/>
      <c r="E56" s="14" t="n"/>
      <c r="F56" s="14" t="n"/>
      <c r="G56" s="14" t="n"/>
    </row>
    <row r="57">
      <c r="A57" s="14" t="n"/>
      <c r="B57" s="14" t="n"/>
      <c r="C57" s="14" t="n"/>
      <c r="D57" s="14" t="n"/>
      <c r="E57" s="14" t="n"/>
      <c r="F57" s="14" t="n"/>
      <c r="G57" s="14" t="n"/>
    </row>
    <row r="58">
      <c r="A58" s="14" t="n"/>
      <c r="B58" s="14" t="n"/>
      <c r="C58" s="14" t="n"/>
      <c r="D58" s="14" t="n"/>
      <c r="E58" s="14" t="n"/>
      <c r="F58" s="14" t="n"/>
      <c r="G58" s="14" t="n"/>
    </row>
    <row r="59">
      <c r="A59" s="14" t="n"/>
      <c r="B59" s="14" t="n"/>
      <c r="C59" s="14" t="n"/>
      <c r="D59" s="14" t="n"/>
      <c r="E59" s="14" t="n"/>
      <c r="F59" s="14" t="n"/>
      <c r="G59" s="14" t="n"/>
    </row>
    <row r="60">
      <c r="A60" s="14" t="n"/>
      <c r="B60" s="14" t="n"/>
      <c r="C60" s="14" t="n"/>
      <c r="D60" s="14" t="n"/>
      <c r="E60" s="14" t="n"/>
      <c r="F60" s="14" t="n"/>
      <c r="G60" s="14" t="n"/>
    </row>
    <row r="61">
      <c r="A61" s="14" t="n"/>
      <c r="B61" s="14" t="n"/>
      <c r="C61" s="14" t="n"/>
      <c r="D61" s="14" t="n"/>
      <c r="E61" s="14" t="n"/>
      <c r="F61" s="14" t="n"/>
      <c r="G61" s="14" t="n"/>
    </row>
    <row r="62">
      <c r="A62" s="14" t="n"/>
      <c r="B62" s="14" t="n"/>
      <c r="C62" s="14" t="n"/>
      <c r="D62" s="14" t="n"/>
      <c r="E62" s="14" t="n"/>
      <c r="F62" s="14" t="n"/>
      <c r="G62" s="14" t="n"/>
    </row>
    <row r="63">
      <c r="A63" s="14" t="n"/>
      <c r="B63" s="14" t="n"/>
      <c r="C63" s="14" t="n"/>
      <c r="D63" s="14" t="n"/>
      <c r="E63" s="14" t="n"/>
      <c r="F63" s="14" t="n"/>
      <c r="G63" s="14" t="n"/>
    </row>
    <row r="64">
      <c r="A64" s="14" t="n"/>
      <c r="B64" s="14" t="n"/>
      <c r="C64" s="14" t="n"/>
      <c r="D64" s="14" t="n"/>
      <c r="E64" s="14" t="n"/>
      <c r="F64" s="14" t="n"/>
      <c r="G64" s="14" t="n"/>
    </row>
    <row r="65">
      <c r="A65" s="14" t="n"/>
      <c r="B65" s="14" t="n"/>
      <c r="C65" s="14" t="n"/>
      <c r="D65" s="14" t="n"/>
      <c r="E65" s="14" t="n"/>
      <c r="F65" s="14" t="n"/>
      <c r="G65" s="14" t="n"/>
    </row>
    <row r="66">
      <c r="A66" s="14" t="n"/>
      <c r="B66" s="14" t="n"/>
      <c r="C66" s="14" t="n"/>
      <c r="D66" s="14" t="n"/>
      <c r="E66" s="14" t="n"/>
      <c r="F66" s="14" t="n"/>
      <c r="G66" s="14" t="n"/>
    </row>
    <row r="67">
      <c r="A67" s="14" t="n"/>
      <c r="B67" s="14" t="n"/>
      <c r="C67" s="14" t="n"/>
      <c r="D67" s="14" t="n"/>
      <c r="E67" s="14" t="n"/>
      <c r="F67" s="14" t="n"/>
      <c r="G67" s="14" t="n"/>
    </row>
    <row r="68">
      <c r="A68" s="14" t="n"/>
      <c r="B68" s="14" t="n"/>
      <c r="C68" s="14" t="n"/>
      <c r="D68" s="14" t="n"/>
      <c r="E68" s="14" t="n"/>
      <c r="F68" s="14" t="n"/>
      <c r="G68" s="14" t="n"/>
    </row>
    <row r="69">
      <c r="A69" s="14" t="n"/>
      <c r="B69" s="14" t="n"/>
      <c r="C69" s="14" t="n"/>
      <c r="D69" s="14" t="n"/>
      <c r="E69" s="14" t="n"/>
      <c r="F69" s="14" t="n"/>
      <c r="G69" s="14" t="n"/>
    </row>
    <row r="70">
      <c r="A70" s="14" t="n"/>
      <c r="B70" s="14" t="n"/>
      <c r="C70" s="14" t="n"/>
      <c r="D70" s="14" t="n"/>
      <c r="E70" s="14" t="n"/>
      <c r="F70" s="14" t="n"/>
      <c r="G70" s="14" t="n"/>
    </row>
    <row r="71">
      <c r="A71" s="14" t="n"/>
      <c r="B71" s="14" t="n"/>
      <c r="C71" s="14" t="n"/>
      <c r="D71" s="14" t="n"/>
      <c r="E71" s="14" t="n"/>
      <c r="F71" s="14" t="n"/>
      <c r="G71" s="14" t="n"/>
    </row>
    <row r="72">
      <c r="A72" s="14" t="n"/>
      <c r="B72" s="14" t="n"/>
      <c r="C72" s="14" t="n"/>
      <c r="D72" s="14" t="n"/>
      <c r="E72" s="14" t="n"/>
      <c r="F72" s="14" t="n"/>
      <c r="G72" s="14" t="n"/>
    </row>
    <row r="73">
      <c r="A73" s="14" t="n"/>
      <c r="B73" s="14" t="n"/>
      <c r="C73" s="14" t="n"/>
      <c r="D73" s="14" t="n"/>
      <c r="E73" s="14" t="n"/>
      <c r="F73" s="14" t="n"/>
      <c r="G73" s="14" t="n"/>
    </row>
    <row r="74">
      <c r="A74" s="14" t="n"/>
      <c r="B74" s="14" t="n"/>
      <c r="C74" s="14" t="n"/>
      <c r="D74" s="14" t="n"/>
      <c r="E74" s="14" t="n"/>
      <c r="F74" s="14" t="n"/>
      <c r="G74" s="14" t="n"/>
    </row>
    <row r="75">
      <c r="A75" s="14" t="n"/>
      <c r="B75" s="14" t="n"/>
      <c r="C75" s="14" t="n"/>
      <c r="D75" s="14" t="n"/>
      <c r="E75" s="14" t="n"/>
      <c r="F75" s="14" t="n"/>
      <c r="G75" s="14" t="n"/>
    </row>
    <row r="76">
      <c r="A76" s="14" t="n"/>
      <c r="B76" s="14" t="n"/>
      <c r="C76" s="14" t="n"/>
      <c r="D76" s="14" t="n"/>
      <c r="E76" s="14" t="n"/>
      <c r="F76" s="14" t="n"/>
      <c r="G76" s="14" t="n"/>
    </row>
    <row r="77">
      <c r="A77" s="14" t="n"/>
      <c r="B77" s="14" t="n"/>
      <c r="C77" s="14" t="n"/>
      <c r="D77" s="14" t="n"/>
      <c r="E77" s="14" t="n"/>
      <c r="F77" s="14" t="n"/>
      <c r="G77" s="14" t="n"/>
    </row>
    <row r="78">
      <c r="A78" s="14" t="n"/>
      <c r="B78" s="14" t="n"/>
      <c r="C78" s="14" t="n"/>
      <c r="D78" s="14" t="n"/>
      <c r="E78" s="14" t="n"/>
      <c r="F78" s="14" t="n"/>
      <c r="G78" s="14" t="n"/>
    </row>
    <row r="79">
      <c r="A79" s="14" t="n"/>
      <c r="B79" s="14" t="n"/>
      <c r="C79" s="14" t="n"/>
      <c r="D79" s="14" t="n"/>
      <c r="E79" s="14" t="n"/>
      <c r="F79" s="14" t="n"/>
      <c r="G79" s="14" t="n"/>
    </row>
    <row r="80">
      <c r="A80" s="14" t="n"/>
      <c r="B80" s="14" t="n"/>
      <c r="C80" s="14" t="n"/>
      <c r="D80" s="14" t="n"/>
      <c r="E80" s="14" t="n"/>
      <c r="F80" s="14" t="n"/>
      <c r="G80" s="14" t="n"/>
    </row>
    <row r="81">
      <c r="A81" s="14" t="n"/>
      <c r="B81" s="14" t="n"/>
      <c r="C81" s="14" t="n"/>
      <c r="D81" s="14" t="n"/>
      <c r="E81" s="14" t="n"/>
      <c r="F81" s="14" t="n"/>
      <c r="G81" s="14" t="n"/>
    </row>
    <row r="82">
      <c r="A82" s="14" t="n"/>
      <c r="B82" s="14" t="n"/>
      <c r="C82" s="14" t="n"/>
      <c r="D82" s="14" t="n"/>
      <c r="E82" s="14" t="n"/>
      <c r="F82" s="14" t="n"/>
      <c r="G82" s="14" t="n"/>
    </row>
    <row r="83">
      <c r="A83" s="14" t="n"/>
      <c r="B83" s="14" t="n"/>
      <c r="C83" s="14" t="n"/>
      <c r="D83" s="14" t="n"/>
      <c r="E83" s="14" t="n"/>
      <c r="F83" s="14" t="n"/>
      <c r="G83" s="14" t="n"/>
    </row>
    <row r="84">
      <c r="A84" s="14" t="n"/>
      <c r="B84" s="14" t="n"/>
      <c r="C84" s="14" t="n"/>
      <c r="D84" s="14" t="n"/>
      <c r="E84" s="14" t="n"/>
      <c r="F84" s="14" t="n"/>
      <c r="G84" s="14" t="n"/>
    </row>
    <row r="85">
      <c r="A85" s="14" t="n"/>
      <c r="B85" s="14" t="n"/>
      <c r="C85" s="14" t="n"/>
      <c r="D85" s="14" t="n"/>
      <c r="E85" s="14" t="n"/>
      <c r="F85" s="14" t="n"/>
      <c r="G85" s="14" t="n"/>
    </row>
    <row r="86">
      <c r="A86" s="14" t="n"/>
      <c r="B86" s="14" t="n"/>
      <c r="C86" s="14" t="n"/>
      <c r="D86" s="14" t="n"/>
      <c r="E86" s="14" t="n"/>
      <c r="F86" s="14" t="n"/>
      <c r="G86" s="14" t="n"/>
    </row>
    <row r="87">
      <c r="A87" s="14" t="n"/>
      <c r="B87" s="14" t="n"/>
      <c r="C87" s="14" t="n"/>
      <c r="D87" s="14" t="n"/>
      <c r="E87" s="14" t="n"/>
      <c r="F87" s="14" t="n"/>
      <c r="G87" s="14" t="n"/>
    </row>
    <row r="88">
      <c r="A88" s="14" t="n"/>
      <c r="B88" s="14" t="n"/>
      <c r="C88" s="14" t="n"/>
      <c r="D88" s="14" t="n"/>
      <c r="E88" s="14" t="n"/>
      <c r="F88" s="14" t="n"/>
      <c r="G88" s="14" t="n"/>
    </row>
    <row r="89">
      <c r="A89" s="14" t="n"/>
      <c r="B89" s="14" t="n"/>
      <c r="C89" s="14" t="n"/>
      <c r="D89" s="14" t="n"/>
      <c r="E89" s="14" t="n"/>
      <c r="F89" s="14" t="n"/>
      <c r="G89" s="14" t="n"/>
    </row>
    <row r="90">
      <c r="A90" s="14" t="n"/>
      <c r="B90" s="14" t="n"/>
      <c r="C90" s="14" t="n"/>
      <c r="D90" s="14" t="n"/>
      <c r="E90" s="14" t="n"/>
      <c r="F90" s="14" t="n"/>
      <c r="G90" s="14" t="n"/>
    </row>
    <row r="91">
      <c r="A91" s="14" t="n"/>
      <c r="B91" s="14" t="n"/>
      <c r="C91" s="14" t="n"/>
      <c r="D91" s="14" t="n"/>
      <c r="E91" s="14" t="n"/>
      <c r="F91" s="14" t="n"/>
      <c r="G91" s="14" t="n"/>
    </row>
    <row r="92">
      <c r="A92" s="14" t="n"/>
      <c r="B92" s="14" t="n"/>
      <c r="C92" s="14" t="n"/>
      <c r="D92" s="14" t="n"/>
      <c r="E92" s="14" t="n"/>
      <c r="F92" s="14" t="n"/>
      <c r="G92" s="14" t="n"/>
    </row>
    <row r="93">
      <c r="A93" s="14" t="n"/>
      <c r="B93" s="14" t="n"/>
      <c r="C93" s="14" t="n"/>
      <c r="D93" s="14" t="n"/>
      <c r="E93" s="14" t="n"/>
      <c r="F93" s="14" t="n"/>
      <c r="G93" s="14" t="n"/>
    </row>
    <row r="94">
      <c r="A94" s="14" t="n"/>
      <c r="B94" s="14" t="n"/>
      <c r="C94" s="14" t="n"/>
      <c r="D94" s="14" t="n"/>
      <c r="E94" s="14" t="n"/>
      <c r="F94" s="14" t="n"/>
      <c r="G94" s="14" t="n"/>
    </row>
    <row r="95">
      <c r="A95" s="14" t="n"/>
      <c r="B95" s="14" t="n"/>
      <c r="C95" s="14" t="n"/>
      <c r="D95" s="14" t="n"/>
      <c r="E95" s="14" t="n"/>
      <c r="F95" s="14" t="n"/>
      <c r="G95" s="14" t="n"/>
    </row>
    <row r="96">
      <c r="A96" s="14" t="n"/>
      <c r="B96" s="14" t="n"/>
      <c r="C96" s="14" t="n"/>
      <c r="D96" s="14" t="n"/>
      <c r="E96" s="14" t="n"/>
      <c r="F96" s="14" t="n"/>
      <c r="G96" s="14" t="n"/>
    </row>
    <row r="97">
      <c r="A97" s="14" t="n"/>
      <c r="B97" s="14" t="n"/>
      <c r="C97" s="14" t="n"/>
      <c r="D97" s="14" t="n"/>
      <c r="E97" s="14" t="n"/>
      <c r="F97" s="14" t="n"/>
      <c r="G97" s="14" t="n"/>
    </row>
    <row r="98">
      <c r="A98" s="14" t="n"/>
      <c r="B98" s="14" t="n"/>
      <c r="C98" s="14" t="n"/>
      <c r="D98" s="14" t="n"/>
      <c r="E98" s="14" t="n"/>
      <c r="F98" s="14" t="n"/>
      <c r="G98" s="14" t="n"/>
    </row>
    <row r="99">
      <c r="A99" s="14" t="n"/>
      <c r="B99" s="14" t="n"/>
      <c r="C99" s="14" t="n"/>
      <c r="D99" s="14" t="n"/>
      <c r="E99" s="14" t="n"/>
      <c r="F99" s="14" t="n"/>
      <c r="G99" s="14" t="n"/>
    </row>
    <row r="100">
      <c r="A100" s="14" t="n"/>
      <c r="B100" s="14" t="n"/>
      <c r="C100" s="14" t="n"/>
      <c r="D100" s="14" t="n"/>
      <c r="E100" s="14" t="n"/>
      <c r="F100" s="14" t="n"/>
      <c r="G100" s="14" t="n"/>
    </row>
    <row r="101">
      <c r="A101" s="14" t="n"/>
      <c r="B101" s="14" t="n"/>
      <c r="C101" s="14" t="n"/>
      <c r="D101" s="14" t="n"/>
      <c r="E101" s="14" t="n"/>
      <c r="F101" s="14" t="n"/>
      <c r="G101" s="14" t="n"/>
    </row>
    <row r="102">
      <c r="A102" s="14" t="n"/>
      <c r="B102" s="14" t="n"/>
      <c r="C102" s="14" t="n"/>
      <c r="D102" s="14" t="n"/>
      <c r="E102" s="14" t="n"/>
      <c r="F102" s="14" t="n"/>
      <c r="G102" s="14" t="n"/>
    </row>
    <row r="103">
      <c r="A103" s="14" t="n"/>
      <c r="B103" s="14" t="n"/>
      <c r="C103" s="14" t="n"/>
      <c r="D103" s="14" t="n"/>
      <c r="E103" s="14" t="n"/>
      <c r="F103" s="14" t="n"/>
      <c r="G103" s="14" t="n"/>
    </row>
    <row r="104">
      <c r="A104" s="14" t="n"/>
      <c r="B104" s="14" t="n"/>
      <c r="C104" s="14" t="n"/>
      <c r="D104" s="14" t="n"/>
      <c r="E104" s="14" t="n"/>
      <c r="F104" s="14" t="n"/>
      <c r="G104" s="14" t="n"/>
    </row>
    <row r="105">
      <c r="A105" s="14" t="n"/>
      <c r="B105" s="14" t="n"/>
      <c r="C105" s="14" t="n"/>
      <c r="D105" s="14" t="n"/>
      <c r="E105" s="14" t="n"/>
      <c r="F105" s="14" t="n"/>
      <c r="G105" s="14" t="n"/>
    </row>
    <row r="106">
      <c r="A106" s="14" t="n"/>
      <c r="B106" s="14" t="n"/>
      <c r="C106" s="14" t="n"/>
      <c r="D106" s="14" t="n"/>
      <c r="E106" s="14" t="n"/>
      <c r="F106" s="14" t="n"/>
      <c r="G106" s="14" t="n"/>
    </row>
    <row r="107">
      <c r="A107" s="14" t="n"/>
      <c r="B107" s="14" t="n"/>
      <c r="C107" s="14" t="n"/>
      <c r="D107" s="14" t="n"/>
      <c r="E107" s="14" t="n"/>
      <c r="F107" s="14" t="n"/>
      <c r="G107" s="14" t="n"/>
    </row>
    <row r="108">
      <c r="A108" s="14" t="n"/>
      <c r="B108" s="14" t="n"/>
      <c r="C108" s="14" t="n"/>
      <c r="D108" s="14" t="n"/>
      <c r="E108" s="14" t="n"/>
      <c r="F108" s="14" t="n"/>
      <c r="G108" s="14" t="n"/>
    </row>
    <row r="109">
      <c r="A109" s="14" t="n"/>
      <c r="B109" s="14" t="n"/>
      <c r="C109" s="14" t="n"/>
      <c r="D109" s="14" t="n"/>
      <c r="E109" s="14" t="n"/>
      <c r="F109" s="14" t="n"/>
      <c r="G109" s="14" t="n"/>
    </row>
    <row r="110">
      <c r="A110" s="14" t="n"/>
      <c r="B110" s="14" t="n"/>
      <c r="C110" s="14" t="n"/>
      <c r="D110" s="14" t="n"/>
      <c r="E110" s="14" t="n"/>
      <c r="F110" s="14" t="n"/>
      <c r="G110" s="14" t="n"/>
    </row>
    <row r="111">
      <c r="A111" s="14" t="n"/>
      <c r="B111" s="14" t="n"/>
      <c r="C111" s="14" t="n"/>
      <c r="D111" s="14" t="n"/>
      <c r="E111" s="14" t="n"/>
      <c r="F111" s="14" t="n"/>
      <c r="G111" s="14" t="n"/>
    </row>
    <row r="112">
      <c r="A112" s="14" t="n"/>
      <c r="B112" s="14" t="n"/>
      <c r="C112" s="14" t="n"/>
      <c r="D112" s="14" t="n"/>
      <c r="E112" s="14" t="n"/>
      <c r="F112" s="14" t="n"/>
      <c r="G112" s="14" t="n"/>
    </row>
    <row r="113">
      <c r="A113" s="14" t="n"/>
      <c r="B113" s="14" t="n"/>
      <c r="C113" s="14" t="n"/>
      <c r="D113" s="14" t="n"/>
      <c r="E113" s="14" t="n"/>
      <c r="F113" s="14" t="n"/>
      <c r="G113" s="14" t="n"/>
    </row>
    <row r="114">
      <c r="A114" s="14" t="n"/>
      <c r="B114" s="14" t="n"/>
      <c r="C114" s="14" t="n"/>
      <c r="D114" s="14" t="n"/>
      <c r="E114" s="14" t="n"/>
      <c r="F114" s="14" t="n"/>
      <c r="G114" s="14" t="n"/>
    </row>
    <row r="115">
      <c r="A115" s="14" t="n"/>
      <c r="B115" s="14" t="n"/>
      <c r="C115" s="14" t="n"/>
      <c r="D115" s="14" t="n"/>
      <c r="E115" s="14" t="n"/>
      <c r="F115" s="14" t="n"/>
      <c r="G115" s="14" t="n"/>
    </row>
    <row r="116">
      <c r="A116" s="14" t="n"/>
      <c r="B116" s="14" t="n"/>
      <c r="C116" s="14" t="n"/>
      <c r="D116" s="14" t="n"/>
      <c r="E116" s="14" t="n"/>
      <c r="F116" s="14" t="n"/>
      <c r="G116" s="14" t="n"/>
    </row>
    <row r="117">
      <c r="A117" s="14" t="n"/>
      <c r="B117" s="14" t="n"/>
      <c r="C117" s="14" t="n"/>
      <c r="D117" s="14" t="n"/>
      <c r="E117" s="14" t="n"/>
      <c r="F117" s="14" t="n"/>
      <c r="G117" s="14" t="n"/>
    </row>
    <row r="118">
      <c r="A118" s="14" t="n"/>
      <c r="B118" s="14" t="n"/>
      <c r="C118" s="14" t="n"/>
      <c r="D118" s="14" t="n"/>
      <c r="E118" s="14" t="n"/>
      <c r="F118" s="14" t="n"/>
      <c r="G118" s="14" t="n"/>
    </row>
    <row r="119">
      <c r="A119" s="14" t="n"/>
      <c r="B119" s="14" t="n"/>
      <c r="C119" s="14" t="n"/>
      <c r="D119" s="14" t="n"/>
      <c r="E119" s="14" t="n"/>
      <c r="F119" s="14" t="n"/>
      <c r="G119" s="14" t="n"/>
    </row>
    <row r="120">
      <c r="A120" s="14" t="n"/>
      <c r="B120" s="14" t="n"/>
      <c r="C120" s="14" t="n"/>
      <c r="D120" s="14" t="n"/>
      <c r="E120" s="14" t="n"/>
      <c r="F120" s="14" t="n"/>
      <c r="G120" s="14" t="n"/>
    </row>
    <row r="121">
      <c r="A121" s="14" t="n"/>
      <c r="B121" s="14" t="n"/>
      <c r="C121" s="14" t="n"/>
      <c r="D121" s="14" t="n"/>
      <c r="E121" s="14" t="n"/>
      <c r="F121" s="14" t="n"/>
      <c r="G121" s="14" t="n"/>
    </row>
    <row r="122">
      <c r="A122" s="14" t="n"/>
      <c r="B122" s="14" t="n"/>
      <c r="C122" s="14" t="n"/>
      <c r="D122" s="14" t="n"/>
      <c r="E122" s="14" t="n"/>
      <c r="F122" s="14" t="n"/>
      <c r="G122" s="14" t="n"/>
    </row>
    <row r="123">
      <c r="A123" s="14" t="n"/>
      <c r="B123" s="14" t="n"/>
      <c r="C123" s="14" t="n"/>
      <c r="D123" s="14" t="n"/>
      <c r="E123" s="14" t="n"/>
      <c r="F123" s="14" t="n"/>
      <c r="G123" s="14" t="n"/>
    </row>
    <row r="124">
      <c r="A124" s="14" t="n"/>
      <c r="B124" s="14" t="n"/>
      <c r="C124" s="14" t="n"/>
      <c r="D124" s="14" t="n"/>
      <c r="E124" s="14" t="n"/>
      <c r="F124" s="14" t="n"/>
      <c r="G124" s="14" t="n"/>
    </row>
    <row r="125">
      <c r="A125" s="14" t="n"/>
      <c r="B125" s="14" t="n"/>
      <c r="C125" s="14" t="n"/>
      <c r="D125" s="14" t="n"/>
      <c r="E125" s="14" t="n"/>
      <c r="F125" s="14" t="n"/>
      <c r="G125" s="14" t="n"/>
    </row>
    <row r="126">
      <c r="A126" s="14" t="n"/>
      <c r="B126" s="14" t="n"/>
      <c r="C126" s="14" t="n"/>
      <c r="D126" s="14" t="n"/>
      <c r="E126" s="14" t="n"/>
      <c r="F126" s="14" t="n"/>
      <c r="G126" s="14" t="n"/>
    </row>
    <row r="127">
      <c r="A127" s="14" t="n"/>
      <c r="B127" s="14" t="n"/>
      <c r="C127" s="14" t="n"/>
      <c r="D127" s="14" t="n"/>
      <c r="E127" s="14" t="n"/>
      <c r="F127" s="14" t="n"/>
      <c r="G127" s="14" t="n"/>
    </row>
    <row r="128">
      <c r="A128" s="14" t="n"/>
      <c r="B128" s="14" t="n"/>
      <c r="C128" s="14" t="n"/>
      <c r="D128" s="14" t="n"/>
      <c r="E128" s="14" t="n"/>
      <c r="F128" s="14" t="n"/>
      <c r="G128" s="14" t="n"/>
    </row>
    <row r="129">
      <c r="A129" s="14" t="n"/>
      <c r="B129" s="14" t="n"/>
      <c r="C129" s="14" t="n"/>
      <c r="D129" s="14" t="n"/>
      <c r="E129" s="14" t="n"/>
      <c r="F129" s="14" t="n"/>
      <c r="G129" s="14" t="n"/>
    </row>
    <row r="130">
      <c r="A130" s="14" t="n"/>
      <c r="B130" s="14" t="n"/>
      <c r="C130" s="14" t="n"/>
      <c r="D130" s="14" t="n"/>
      <c r="E130" s="14" t="n"/>
      <c r="F130" s="14" t="n"/>
      <c r="G130" s="14" t="n"/>
    </row>
    <row r="131">
      <c r="A131" s="14" t="n"/>
      <c r="B131" s="14" t="n"/>
      <c r="C131" s="14" t="n"/>
      <c r="D131" s="14" t="n"/>
      <c r="E131" s="14" t="n"/>
      <c r="F131" s="14" t="n"/>
      <c r="G131" s="14" t="n"/>
    </row>
    <row r="132">
      <c r="A132" s="14" t="n"/>
      <c r="B132" s="14" t="n"/>
      <c r="C132" s="14" t="n"/>
      <c r="D132" s="14" t="n"/>
      <c r="E132" s="14" t="n"/>
      <c r="F132" s="14" t="n"/>
      <c r="G132" s="14" t="n"/>
    </row>
    <row r="133">
      <c r="A133" s="14" t="n"/>
      <c r="B133" s="14" t="n"/>
      <c r="C133" s="14" t="n"/>
      <c r="D133" s="14" t="n"/>
      <c r="E133" s="14" t="n"/>
      <c r="F133" s="14" t="n"/>
      <c r="G133" s="14" t="n"/>
    </row>
    <row r="134">
      <c r="A134" s="14" t="n"/>
      <c r="B134" s="14" t="n"/>
      <c r="C134" s="14" t="n"/>
      <c r="D134" s="14" t="n"/>
      <c r="E134" s="14" t="n"/>
      <c r="F134" s="14" t="n"/>
      <c r="G134" s="14" t="n"/>
    </row>
    <row r="135">
      <c r="A135" s="14" t="n"/>
      <c r="B135" s="14" t="n"/>
      <c r="C135" s="14" t="n"/>
      <c r="D135" s="14" t="n"/>
      <c r="E135" s="14" t="n"/>
      <c r="F135" s="14" t="n"/>
      <c r="G135" s="14" t="n"/>
    </row>
    <row r="136">
      <c r="A136" s="14" t="n"/>
      <c r="B136" s="14" t="n"/>
      <c r="C136" s="14" t="n"/>
      <c r="D136" s="14" t="n"/>
      <c r="E136" s="14" t="n"/>
      <c r="F136" s="14" t="n"/>
      <c r="G136" s="14" t="n"/>
    </row>
    <row r="137">
      <c r="A137" s="14" t="n"/>
      <c r="B137" s="14" t="n"/>
      <c r="C137" s="14" t="n"/>
      <c r="D137" s="14" t="n"/>
      <c r="E137" s="14" t="n"/>
      <c r="F137" s="14" t="n"/>
      <c r="G137" s="14" t="n"/>
    </row>
    <row r="138">
      <c r="A138" s="14" t="n"/>
      <c r="B138" s="14" t="n"/>
      <c r="C138" s="14" t="n"/>
      <c r="D138" s="14" t="n"/>
      <c r="E138" s="14" t="n"/>
      <c r="F138" s="14" t="n"/>
      <c r="G138" s="14" t="n"/>
    </row>
    <row r="139">
      <c r="A139" s="14" t="n"/>
      <c r="B139" s="14" t="n"/>
      <c r="C139" s="14" t="n"/>
      <c r="D139" s="14" t="n"/>
      <c r="E139" s="14" t="n"/>
      <c r="F139" s="14" t="n"/>
      <c r="G139" s="14" t="n"/>
    </row>
    <row r="140">
      <c r="A140" s="14" t="n"/>
      <c r="B140" s="14" t="n"/>
      <c r="C140" s="14" t="n"/>
      <c r="D140" s="14" t="n"/>
      <c r="E140" s="14" t="n"/>
      <c r="F140" s="14" t="n"/>
      <c r="G140" s="14" t="n"/>
    </row>
    <row r="141">
      <c r="A141" s="14" t="n"/>
      <c r="B141" s="14" t="n"/>
      <c r="C141" s="14" t="n"/>
      <c r="D141" s="14" t="n"/>
      <c r="E141" s="14" t="n"/>
      <c r="F141" s="14" t="n"/>
      <c r="G141" s="14" t="n"/>
    </row>
    <row r="142">
      <c r="A142" s="14" t="n"/>
      <c r="B142" s="14" t="n"/>
      <c r="C142" s="14" t="n"/>
      <c r="D142" s="14" t="n"/>
      <c r="E142" s="14" t="n"/>
      <c r="F142" s="14" t="n"/>
      <c r="G142" s="14" t="n"/>
    </row>
    <row r="143">
      <c r="A143" s="14" t="n"/>
      <c r="B143" s="14" t="n"/>
      <c r="C143" s="14" t="n"/>
      <c r="D143" s="14" t="n"/>
      <c r="E143" s="14" t="n"/>
      <c r="F143" s="14" t="n"/>
      <c r="G143" s="14" t="n"/>
    </row>
    <row r="144">
      <c r="A144" s="14" t="n"/>
      <c r="B144" s="14" t="n"/>
      <c r="C144" s="14" t="n"/>
      <c r="D144" s="14" t="n"/>
      <c r="E144" s="14" t="n"/>
      <c r="F144" s="14" t="n"/>
      <c r="G144" s="14" t="n"/>
    </row>
    <row r="145">
      <c r="A145" s="14" t="n"/>
      <c r="B145" s="14" t="n"/>
      <c r="C145" s="14" t="n"/>
      <c r="D145" s="14" t="n"/>
      <c r="E145" s="14" t="n"/>
      <c r="F145" s="14" t="n"/>
      <c r="G145" s="14" t="n"/>
    </row>
    <row r="146">
      <c r="A146" s="14" t="n"/>
      <c r="B146" s="14" t="n"/>
      <c r="C146" s="14" t="n"/>
      <c r="D146" s="14" t="n"/>
      <c r="E146" s="14" t="n"/>
      <c r="F146" s="14" t="n"/>
      <c r="G146" s="14" t="n"/>
    </row>
    <row r="147">
      <c r="A147" s="14" t="n"/>
      <c r="B147" s="14" t="n"/>
      <c r="C147" s="14" t="n"/>
      <c r="D147" s="14" t="n"/>
      <c r="E147" s="14" t="n"/>
      <c r="F147" s="14" t="n"/>
      <c r="G147" s="14" t="n"/>
    </row>
    <row r="148">
      <c r="A148" s="14" t="n"/>
      <c r="B148" s="14" t="n"/>
      <c r="C148" s="14" t="n"/>
      <c r="D148" s="14" t="n"/>
      <c r="E148" s="14" t="n"/>
      <c r="F148" s="14" t="n"/>
      <c r="G148" s="14" t="n"/>
    </row>
    <row r="149">
      <c r="A149" s="14" t="n"/>
      <c r="B149" s="14" t="n"/>
      <c r="C149" s="14" t="n"/>
      <c r="D149" s="14" t="n"/>
      <c r="E149" s="14" t="n"/>
      <c r="F149" s="14" t="n"/>
      <c r="G149" s="14" t="n"/>
    </row>
    <row r="150">
      <c r="A150" s="14" t="n"/>
      <c r="B150" s="14" t="n"/>
      <c r="C150" s="14" t="n"/>
      <c r="D150" s="14" t="n"/>
      <c r="E150" s="14" t="n"/>
      <c r="F150" s="14" t="n"/>
      <c r="G150" s="14" t="n"/>
    </row>
    <row r="151">
      <c r="A151" s="14" t="n"/>
      <c r="B151" s="14" t="n"/>
      <c r="C151" s="14" t="n"/>
      <c r="D151" s="14" t="n"/>
      <c r="E151" s="14" t="n"/>
      <c r="F151" s="14" t="n"/>
      <c r="G151" s="14" t="n"/>
    </row>
    <row r="152">
      <c r="A152" s="14" t="n"/>
      <c r="B152" s="14" t="n"/>
      <c r="C152" s="14" t="n"/>
      <c r="D152" s="14" t="n"/>
      <c r="E152" s="14" t="n"/>
      <c r="F152" s="14" t="n"/>
      <c r="G152" s="14" t="n"/>
    </row>
    <row r="153">
      <c r="A153" s="14" t="n"/>
      <c r="B153" s="14" t="n"/>
      <c r="C153" s="14" t="n"/>
      <c r="D153" s="14" t="n"/>
      <c r="E153" s="14" t="n"/>
      <c r="F153" s="14" t="n"/>
      <c r="G153" s="14" t="n"/>
    </row>
    <row r="154">
      <c r="A154" s="14" t="n"/>
      <c r="B154" s="14" t="n"/>
      <c r="C154" s="14" t="n"/>
      <c r="D154" s="14" t="n"/>
      <c r="E154" s="14" t="n"/>
      <c r="F154" s="14" t="n"/>
      <c r="G154" s="14" t="n"/>
    </row>
    <row r="155">
      <c r="A155" s="14" t="n"/>
      <c r="B155" s="14" t="n"/>
      <c r="C155" s="14" t="n"/>
      <c r="D155" s="14" t="n"/>
      <c r="E155" s="14" t="n"/>
      <c r="F155" s="14" t="n"/>
      <c r="G155" s="14" t="n"/>
    </row>
    <row r="156">
      <c r="A156" s="14" t="n"/>
      <c r="B156" s="14" t="n"/>
      <c r="C156" s="14" t="n"/>
      <c r="D156" s="14" t="n"/>
      <c r="E156" s="14" t="n"/>
      <c r="F156" s="14" t="n"/>
      <c r="G156" s="14" t="n"/>
    </row>
    <row r="157">
      <c r="A157" s="14" t="n"/>
      <c r="B157" s="14" t="n"/>
      <c r="C157" s="14" t="n"/>
      <c r="D157" s="14" t="n"/>
      <c r="E157" s="14" t="n"/>
      <c r="F157" s="14" t="n"/>
      <c r="G157" s="14" t="n"/>
    </row>
    <row r="158">
      <c r="A158" s="14" t="n"/>
      <c r="B158" s="14" t="n"/>
      <c r="C158" s="14" t="n"/>
      <c r="D158" s="14" t="n"/>
      <c r="E158" s="14" t="n"/>
      <c r="F158" s="14" t="n"/>
      <c r="G158" s="14" t="n"/>
    </row>
    <row r="159">
      <c r="A159" s="14" t="n"/>
      <c r="B159" s="14" t="n"/>
      <c r="C159" s="14" t="n"/>
      <c r="D159" s="14" t="n"/>
      <c r="E159" s="14" t="n"/>
      <c r="F159" s="14" t="n"/>
      <c r="G159" s="14" t="n"/>
    </row>
    <row r="160">
      <c r="A160" s="14" t="n"/>
      <c r="B160" s="14" t="n"/>
      <c r="C160" s="14" t="n"/>
      <c r="D160" s="14" t="n"/>
      <c r="E160" s="14" t="n"/>
      <c r="F160" s="14" t="n"/>
      <c r="G160" s="14" t="n"/>
    </row>
    <row r="161">
      <c r="A161" s="14" t="n"/>
      <c r="B161" s="14" t="n"/>
      <c r="C161" s="14" t="n"/>
      <c r="D161" s="14" t="n"/>
      <c r="E161" s="14" t="n"/>
      <c r="F161" s="14" t="n"/>
      <c r="G161" s="14" t="n"/>
    </row>
    <row r="162">
      <c r="A162" s="14" t="n"/>
      <c r="B162" s="14" t="n"/>
      <c r="C162" s="14" t="n"/>
      <c r="D162" s="14" t="n"/>
      <c r="E162" s="14" t="n"/>
      <c r="F162" s="14" t="n"/>
      <c r="G162" s="14" t="n"/>
    </row>
    <row r="163">
      <c r="A163" s="14" t="n"/>
      <c r="B163" s="14" t="n"/>
      <c r="C163" s="14" t="n"/>
      <c r="D163" s="14" t="n"/>
      <c r="E163" s="14" t="n"/>
      <c r="F163" s="14" t="n"/>
      <c r="G163" s="14" t="n"/>
    </row>
    <row r="164">
      <c r="A164" s="14" t="n"/>
      <c r="B164" s="14" t="n"/>
      <c r="C164" s="14" t="n"/>
      <c r="D164" s="14" t="n"/>
      <c r="E164" s="14" t="n"/>
      <c r="F164" s="14" t="n"/>
      <c r="G164" s="14" t="n"/>
    </row>
    <row r="165">
      <c r="A165" s="14" t="n"/>
      <c r="B165" s="14" t="n"/>
      <c r="C165" s="14" t="n"/>
      <c r="D165" s="14" t="n"/>
      <c r="E165" s="14" t="n"/>
      <c r="F165" s="14" t="n"/>
      <c r="G165" s="14" t="n"/>
    </row>
    <row r="166">
      <c r="A166" s="14" t="n"/>
      <c r="B166" s="14" t="n"/>
      <c r="C166" s="14" t="n"/>
      <c r="D166" s="14" t="n"/>
      <c r="E166" s="14" t="n"/>
      <c r="F166" s="14" t="n"/>
      <c r="G166" s="14" t="n"/>
    </row>
    <row r="167">
      <c r="A167" s="14" t="n"/>
      <c r="B167" s="14" t="n"/>
      <c r="C167" s="14" t="n"/>
      <c r="D167" s="14" t="n"/>
      <c r="E167" s="14" t="n"/>
      <c r="F167" s="14" t="n"/>
      <c r="G167" s="14" t="n"/>
    </row>
    <row r="168">
      <c r="A168" s="14" t="n"/>
      <c r="B168" s="14" t="n"/>
      <c r="C168" s="14" t="n"/>
      <c r="D168" s="14" t="n"/>
      <c r="E168" s="14" t="n"/>
      <c r="F168" s="14" t="n"/>
      <c r="G168" s="14" t="n"/>
    </row>
    <row r="169">
      <c r="A169" s="14" t="n"/>
      <c r="B169" s="14" t="n"/>
      <c r="C169" s="14" t="n"/>
      <c r="D169" s="14" t="n"/>
      <c r="E169" s="14" t="n"/>
      <c r="F169" s="14" t="n"/>
      <c r="G169" s="14" t="n"/>
    </row>
    <row r="170">
      <c r="A170" s="14" t="n"/>
      <c r="B170" s="14" t="n"/>
      <c r="C170" s="14" t="n"/>
      <c r="D170" s="14" t="n"/>
      <c r="E170" s="14" t="n"/>
      <c r="F170" s="14" t="n"/>
      <c r="G170" s="14" t="n"/>
    </row>
    <row r="171">
      <c r="A171" s="14" t="n"/>
      <c r="B171" s="14" t="n"/>
      <c r="C171" s="14" t="n"/>
      <c r="D171" s="14" t="n"/>
      <c r="E171" s="14" t="n"/>
      <c r="F171" s="14" t="n"/>
      <c r="G171" s="14" t="n"/>
    </row>
    <row r="172">
      <c r="A172" s="14" t="n"/>
      <c r="B172" s="14" t="n"/>
      <c r="C172" s="14" t="n"/>
      <c r="D172" s="14" t="n"/>
      <c r="E172" s="14" t="n"/>
      <c r="F172" s="14" t="n"/>
      <c r="G172" s="14" t="n"/>
    </row>
    <row r="173">
      <c r="A173" s="14" t="n"/>
      <c r="B173" s="14" t="n"/>
      <c r="C173" s="14" t="n"/>
      <c r="D173" s="14" t="n"/>
      <c r="E173" s="14" t="n"/>
      <c r="F173" s="14" t="n"/>
      <c r="G173" s="14" t="n"/>
    </row>
    <row r="174">
      <c r="A174" s="14" t="n"/>
      <c r="B174" s="14" t="n"/>
      <c r="C174" s="14" t="n"/>
      <c r="D174" s="14" t="n"/>
      <c r="E174" s="14" t="n"/>
      <c r="F174" s="14" t="n"/>
      <c r="G174" s="14" t="n"/>
    </row>
    <row r="175">
      <c r="A175" s="14" t="n"/>
      <c r="B175" s="14" t="n"/>
      <c r="C175" s="14" t="n"/>
      <c r="D175" s="14" t="n"/>
      <c r="E175" s="14" t="n"/>
      <c r="F175" s="14" t="n"/>
      <c r="G175" s="14" t="n"/>
    </row>
    <row r="176">
      <c r="A176" s="14" t="n"/>
      <c r="B176" s="14" t="n"/>
      <c r="C176" s="14" t="n"/>
      <c r="D176" s="14" t="n"/>
      <c r="E176" s="14" t="n"/>
      <c r="F176" s="14" t="n"/>
      <c r="G176" s="14" t="n"/>
    </row>
    <row r="177">
      <c r="A177" s="14" t="n"/>
      <c r="B177" s="14" t="n"/>
      <c r="C177" s="14" t="n"/>
      <c r="D177" s="14" t="n"/>
      <c r="E177" s="14" t="n"/>
      <c r="F177" s="14" t="n"/>
      <c r="G177" s="14" t="n"/>
    </row>
    <row r="178">
      <c r="A178" s="14" t="n"/>
      <c r="B178" s="14" t="n"/>
      <c r="C178" s="14" t="n"/>
      <c r="D178" s="14" t="n"/>
      <c r="E178" s="14" t="n"/>
      <c r="F178" s="14" t="n"/>
      <c r="G178" s="14" t="n"/>
    </row>
    <row r="179">
      <c r="A179" s="14" t="n"/>
      <c r="B179" s="14" t="n"/>
      <c r="C179" s="14" t="n"/>
      <c r="D179" s="14" t="n"/>
      <c r="E179" s="14" t="n"/>
      <c r="F179" s="14" t="n"/>
      <c r="G179" s="14" t="n"/>
    </row>
    <row r="180">
      <c r="A180" s="14" t="n"/>
      <c r="B180" s="14" t="n"/>
      <c r="C180" s="14" t="n"/>
      <c r="D180" s="14" t="n"/>
      <c r="E180" s="14" t="n"/>
      <c r="F180" s="14" t="n"/>
      <c r="G180" s="14" t="n"/>
    </row>
    <row r="181">
      <c r="A181" s="14" t="n"/>
      <c r="B181" s="14" t="n"/>
      <c r="C181" s="14" t="n"/>
      <c r="D181" s="14" t="n"/>
      <c r="E181" s="14" t="n"/>
      <c r="F181" s="14" t="n"/>
      <c r="G181" s="14" t="n"/>
    </row>
    <row r="182">
      <c r="A182" s="14" t="n"/>
      <c r="B182" s="14" t="n"/>
      <c r="C182" s="14" t="n"/>
      <c r="D182" s="14" t="n"/>
      <c r="E182" s="14" t="n"/>
      <c r="F182" s="14" t="n"/>
      <c r="G182" s="14" t="n"/>
    </row>
    <row r="183">
      <c r="A183" s="14" t="n"/>
      <c r="B183" s="14" t="n"/>
      <c r="C183" s="14" t="n"/>
      <c r="D183" s="14" t="n"/>
      <c r="E183" s="14" t="n"/>
      <c r="F183" s="14" t="n"/>
      <c r="G183" s="14" t="n"/>
    </row>
    <row r="184">
      <c r="A184" s="14" t="n"/>
      <c r="B184" s="14" t="n"/>
      <c r="C184" s="14" t="n"/>
      <c r="D184" s="14" t="n"/>
      <c r="E184" s="14" t="n"/>
      <c r="F184" s="14" t="n"/>
      <c r="G184" s="14" t="n"/>
    </row>
    <row r="185">
      <c r="A185" s="14" t="n"/>
      <c r="B185" s="14" t="n"/>
      <c r="C185" s="14" t="n"/>
      <c r="D185" s="14" t="n"/>
      <c r="E185" s="14" t="n"/>
      <c r="F185" s="14" t="n"/>
      <c r="G185" s="14" t="n"/>
    </row>
    <row r="186">
      <c r="A186" s="14" t="n"/>
      <c r="B186" s="14" t="n"/>
      <c r="C186" s="14" t="n"/>
      <c r="D186" s="14" t="n"/>
      <c r="E186" s="14" t="n"/>
      <c r="F186" s="14" t="n"/>
      <c r="G186" s="14" t="n"/>
    </row>
    <row r="187">
      <c r="A187" s="14" t="n"/>
      <c r="B187" s="14" t="n"/>
      <c r="C187" s="14" t="n"/>
      <c r="D187" s="14" t="n"/>
      <c r="E187" s="14" t="n"/>
      <c r="F187" s="14" t="n"/>
      <c r="G187" s="14" t="n"/>
    </row>
    <row r="188">
      <c r="A188" s="14" t="n"/>
      <c r="B188" s="14" t="n"/>
      <c r="C188" s="14" t="n"/>
      <c r="D188" s="14" t="n"/>
      <c r="E188" s="14" t="n"/>
      <c r="F188" s="14" t="n"/>
      <c r="G188" s="14" t="n"/>
    </row>
    <row r="189">
      <c r="A189" s="14" t="n"/>
      <c r="B189" s="14" t="n"/>
      <c r="C189" s="14" t="n"/>
      <c r="D189" s="14" t="n"/>
      <c r="E189" s="14" t="n"/>
      <c r="F189" s="14" t="n"/>
      <c r="G189" s="14" t="n"/>
    </row>
    <row r="190">
      <c r="A190" s="14" t="n"/>
      <c r="B190" s="14" t="n"/>
      <c r="C190" s="14" t="n"/>
      <c r="D190" s="14" t="n"/>
      <c r="E190" s="14" t="n"/>
      <c r="F190" s="14" t="n"/>
      <c r="G190" s="14" t="n"/>
    </row>
    <row r="191">
      <c r="A191" s="14" t="n"/>
      <c r="B191" s="14" t="n"/>
      <c r="C191" s="14" t="n"/>
      <c r="D191" s="14" t="n"/>
      <c r="E191" s="14" t="n"/>
      <c r="F191" s="14" t="n"/>
      <c r="G191" s="14" t="n"/>
    </row>
    <row r="192">
      <c r="A192" s="14" t="n"/>
      <c r="B192" s="14" t="n"/>
      <c r="C192" s="14" t="n"/>
      <c r="D192" s="14" t="n"/>
      <c r="E192" s="14" t="n"/>
      <c r="F192" s="14" t="n"/>
      <c r="G192" s="14" t="n"/>
    </row>
    <row r="193">
      <c r="A193" s="14" t="n"/>
      <c r="B193" s="14" t="n"/>
      <c r="C193" s="14" t="n"/>
      <c r="D193" s="14" t="n"/>
      <c r="E193" s="14" t="n"/>
      <c r="F193" s="14" t="n"/>
      <c r="G193" s="14" t="n"/>
    </row>
    <row r="194">
      <c r="A194" s="14" t="n"/>
      <c r="B194" s="14" t="n"/>
      <c r="C194" s="14" t="n"/>
      <c r="D194" s="14" t="n"/>
      <c r="E194" s="14" t="n"/>
      <c r="F194" s="14" t="n"/>
      <c r="G194" s="14" t="n"/>
    </row>
    <row r="195">
      <c r="A195" s="14" t="n"/>
      <c r="B195" s="14" t="n"/>
      <c r="C195" s="14" t="n"/>
      <c r="D195" s="14" t="n"/>
      <c r="E195" s="14" t="n"/>
      <c r="F195" s="14" t="n"/>
      <c r="G195" s="14" t="n"/>
    </row>
    <row r="196">
      <c r="A196" s="14" t="n"/>
      <c r="B196" s="14" t="n"/>
      <c r="C196" s="14" t="n"/>
      <c r="D196" s="14" t="n"/>
      <c r="E196" s="14" t="n"/>
      <c r="F196" s="14" t="n"/>
      <c r="G196" s="14" t="n"/>
    </row>
    <row r="197">
      <c r="A197" s="14" t="n"/>
      <c r="B197" s="14" t="n"/>
      <c r="C197" s="14" t="n"/>
      <c r="D197" s="14" t="n"/>
      <c r="E197" s="14" t="n"/>
      <c r="F197" s="14" t="n"/>
      <c r="G197" s="14" t="n"/>
    </row>
    <row r="198">
      <c r="A198" s="14" t="n"/>
      <c r="B198" s="14" t="n"/>
      <c r="C198" s="14" t="n"/>
      <c r="D198" s="14" t="n"/>
      <c r="E198" s="14" t="n"/>
      <c r="F198" s="14" t="n"/>
      <c r="G198" s="14" t="n"/>
    </row>
    <row r="199">
      <c r="A199" s="14" t="n"/>
      <c r="B199" s="14" t="n"/>
      <c r="C199" s="14" t="n"/>
      <c r="D199" s="14" t="n"/>
      <c r="E199" s="14" t="n"/>
      <c r="F199" s="14" t="n"/>
      <c r="G199" s="14" t="n"/>
    </row>
    <row r="200">
      <c r="A200" s="14" t="n"/>
      <c r="B200" s="14" t="n"/>
      <c r="C200" s="14" t="n"/>
      <c r="D200" s="14" t="n"/>
      <c r="E200" s="14" t="n"/>
      <c r="F200" s="14" t="n"/>
      <c r="G200" s="14" t="n"/>
    </row>
    <row r="201">
      <c r="A201" s="14" t="n"/>
      <c r="B201" s="14" t="n"/>
      <c r="C201" s="14" t="n"/>
      <c r="D201" s="14" t="n"/>
      <c r="E201" s="14" t="n"/>
      <c r="F201" s="14" t="n"/>
      <c r="G201" s="14" t="n"/>
    </row>
  </sheetData>
  <pageMargins left="0.75" right="0.75" top="1" bottom="1" header="0.5" footer="0.5"/>
  <legacyDrawing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2026-10-23T11:35:17Z</dcterms:created>
  <dcterms:modified xsi:type="dcterms:W3CDTF">2026-10-23T11:35:19Z</dcterms:modified>
</cp:coreProperties>
</file>